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2.xml" ContentType="application/vnd.openxmlformats-officedocument.drawing+xml"/>
  <Override PartName="/xl/comments2.xml" ContentType="application/vnd.openxmlformats-officedocument.spreadsheetml.comments+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3.xml" ContentType="application/vnd.openxmlformats-officedocument.drawing+xml"/>
  <Override PartName="/xl/comments3.xml" ContentType="application/vnd.openxmlformats-officedocument.spreadsheetml.comments+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4.xml" ContentType="application/vnd.openxmlformats-officedocument.drawing+xml"/>
  <Override PartName="/xl/comments4.xml" ContentType="application/vnd.openxmlformats-officedocument.spreadsheetml.comments+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5.xml" ContentType="application/vnd.openxmlformats-officedocument.drawing+xml"/>
  <Override PartName="/xl/comments5.xml" ContentType="application/vnd.openxmlformats-officedocument.spreadsheetml.comments+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drawings/drawing6.xml" ContentType="application/vnd.openxmlformats-officedocument.drawing+xml"/>
  <Override PartName="/xl/comments6.xml" ContentType="application/vnd.openxmlformats-officedocument.spreadsheetml.comments+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drawings/drawing7.xml" ContentType="application/vnd.openxmlformats-officedocument.drawing+xml"/>
  <Override PartName="/xl/comments7.xml" ContentType="application/vnd.openxmlformats-officedocument.spreadsheetml.comments+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drawings/drawing8.xml" ContentType="application/vnd.openxmlformats-officedocument.drawing+xml"/>
  <Override PartName="/xl/comments8.xml" ContentType="application/vnd.openxmlformats-officedocument.spreadsheetml.comments+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xl/charts/chart24.xml" ContentType="application/vnd.openxmlformats-officedocument.drawingml.chart+xml"/>
  <Override PartName="/xl/charts/style24.xml" ContentType="application/vnd.ms-office.chartstyle+xml"/>
  <Override PartName="/xl/charts/colors24.xml" ContentType="application/vnd.ms-office.chartcolorstyle+xml"/>
  <Override PartName="/xl/drawings/drawing9.xml" ContentType="application/vnd.openxmlformats-officedocument.drawing+xml"/>
  <Override PartName="/xl/comments9.xml" ContentType="application/vnd.openxmlformats-officedocument.spreadsheetml.comments+xml"/>
  <Override PartName="/xl/charts/chart25.xml" ContentType="application/vnd.openxmlformats-officedocument.drawingml.chart+xml"/>
  <Override PartName="/xl/charts/style25.xml" ContentType="application/vnd.ms-office.chartstyle+xml"/>
  <Override PartName="/xl/charts/colors25.xml" ContentType="application/vnd.ms-office.chartcolorstyle+xml"/>
  <Override PartName="/xl/charts/chart26.xml" ContentType="application/vnd.openxmlformats-officedocument.drawingml.chart+xml"/>
  <Override PartName="/xl/charts/style26.xml" ContentType="application/vnd.ms-office.chartstyle+xml"/>
  <Override PartName="/xl/charts/colors26.xml" ContentType="application/vnd.ms-office.chartcolorstyle+xml"/>
  <Override PartName="/xl/charts/chart27.xml" ContentType="application/vnd.openxmlformats-officedocument.drawingml.chart+xml"/>
  <Override PartName="/xl/charts/style27.xml" ContentType="application/vnd.ms-office.chartstyle+xml"/>
  <Override PartName="/xl/charts/colors27.xml" ContentType="application/vnd.ms-office.chartcolorstyle+xml"/>
  <Override PartName="/xl/drawings/drawing10.xml" ContentType="application/vnd.openxmlformats-officedocument.drawing+xml"/>
  <Override PartName="/xl/comments10.xml" ContentType="application/vnd.openxmlformats-officedocument.spreadsheetml.comments+xml"/>
  <Override PartName="/xl/charts/chart28.xml" ContentType="application/vnd.openxmlformats-officedocument.drawingml.chart+xml"/>
  <Override PartName="/xl/charts/style28.xml" ContentType="application/vnd.ms-office.chartstyle+xml"/>
  <Override PartName="/xl/charts/colors28.xml" ContentType="application/vnd.ms-office.chartcolorstyle+xml"/>
  <Override PartName="/xl/charts/chart29.xml" ContentType="application/vnd.openxmlformats-officedocument.drawingml.chart+xml"/>
  <Override PartName="/xl/charts/style29.xml" ContentType="application/vnd.ms-office.chartstyle+xml"/>
  <Override PartName="/xl/charts/colors29.xml" ContentType="application/vnd.ms-office.chartcolorstyle+xml"/>
  <Override PartName="/xl/charts/chart30.xml" ContentType="application/vnd.openxmlformats-officedocument.drawingml.chart+xml"/>
  <Override PartName="/xl/charts/style30.xml" ContentType="application/vnd.ms-office.chartstyle+xml"/>
  <Override PartName="/xl/charts/colors30.xml" ContentType="application/vnd.ms-office.chartcolorstyle+xml"/>
  <Override PartName="/xl/drawings/drawing11.xml" ContentType="application/vnd.openxmlformats-officedocument.drawing+xml"/>
  <Override PartName="/xl/comments11.xml" ContentType="application/vnd.openxmlformats-officedocument.spreadsheetml.comments+xml"/>
  <Override PartName="/xl/charts/chart31.xml" ContentType="application/vnd.openxmlformats-officedocument.drawingml.chart+xml"/>
  <Override PartName="/xl/charts/style31.xml" ContentType="application/vnd.ms-office.chartstyle+xml"/>
  <Override PartName="/xl/charts/colors31.xml" ContentType="application/vnd.ms-office.chartcolorstyle+xml"/>
  <Override PartName="/xl/charts/chart32.xml" ContentType="application/vnd.openxmlformats-officedocument.drawingml.chart+xml"/>
  <Override PartName="/xl/charts/style32.xml" ContentType="application/vnd.ms-office.chartstyle+xml"/>
  <Override PartName="/xl/charts/colors32.xml" ContentType="application/vnd.ms-office.chartcolorstyle+xml"/>
  <Override PartName="/xl/charts/chart33.xml" ContentType="application/vnd.openxmlformats-officedocument.drawingml.chart+xml"/>
  <Override PartName="/xl/charts/style33.xml" ContentType="application/vnd.ms-office.chartstyle+xml"/>
  <Override PartName="/xl/charts/colors33.xml" ContentType="application/vnd.ms-office.chartcolorstyle+xml"/>
  <Override PartName="/xl/drawings/drawing12.xml" ContentType="application/vnd.openxmlformats-officedocument.drawing+xml"/>
  <Override PartName="/xl/comments12.xml" ContentType="application/vnd.openxmlformats-officedocument.spreadsheetml.comments+xml"/>
  <Override PartName="/xl/charts/chart34.xml" ContentType="application/vnd.openxmlformats-officedocument.drawingml.chart+xml"/>
  <Override PartName="/xl/charts/style34.xml" ContentType="application/vnd.ms-office.chartstyle+xml"/>
  <Override PartName="/xl/charts/colors34.xml" ContentType="application/vnd.ms-office.chartcolorstyle+xml"/>
  <Override PartName="/xl/charts/chart35.xml" ContentType="application/vnd.openxmlformats-officedocument.drawingml.chart+xml"/>
  <Override PartName="/xl/charts/style35.xml" ContentType="application/vnd.ms-office.chartstyle+xml"/>
  <Override PartName="/xl/charts/colors35.xml" ContentType="application/vnd.ms-office.chartcolorstyle+xml"/>
  <Override PartName="/xl/charts/chart36.xml" ContentType="application/vnd.openxmlformats-officedocument.drawingml.chart+xml"/>
  <Override PartName="/xl/charts/style36.xml" ContentType="application/vnd.ms-office.chartstyle+xml"/>
  <Override PartName="/xl/charts/colors36.xml" ContentType="application/vnd.ms-office.chartcolorstyle+xml"/>
  <Override PartName="/xl/drawings/drawing13.xml" ContentType="application/vnd.openxmlformats-officedocument.drawing+xml"/>
  <Override PartName="/xl/comments13.xml" ContentType="application/vnd.openxmlformats-officedocument.spreadsheetml.comments+xml"/>
  <Override PartName="/xl/charts/chart37.xml" ContentType="application/vnd.openxmlformats-officedocument.drawingml.chart+xml"/>
  <Override PartName="/xl/charts/style37.xml" ContentType="application/vnd.ms-office.chartstyle+xml"/>
  <Override PartName="/xl/charts/colors37.xml" ContentType="application/vnd.ms-office.chartcolorstyle+xml"/>
  <Override PartName="/xl/charts/chart38.xml" ContentType="application/vnd.openxmlformats-officedocument.drawingml.chart+xml"/>
  <Override PartName="/xl/charts/style38.xml" ContentType="application/vnd.ms-office.chartstyle+xml"/>
  <Override PartName="/xl/charts/colors38.xml" ContentType="application/vnd.ms-office.chartcolorstyle+xml"/>
  <Override PartName="/xl/charts/chart39.xml" ContentType="application/vnd.openxmlformats-officedocument.drawingml.chart+xml"/>
  <Override PartName="/xl/charts/style39.xml" ContentType="application/vnd.ms-office.chartstyle+xml"/>
  <Override PartName="/xl/charts/colors39.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H:\2026\KT\20260616\"/>
    </mc:Choice>
  </mc:AlternateContent>
  <xr:revisionPtr revIDLastSave="0" documentId="8_{464EED66-3AD7-40DD-B553-5B643572F350}" xr6:coauthVersionLast="36" xr6:coauthVersionMax="36" xr10:uidLastSave="{00000000-0000-0000-0000-000000000000}"/>
  <bookViews>
    <workbookView xWindow="0" yWindow="0" windowWidth="23040" windowHeight="8790" firstSheet="11" activeTab="12" xr2:uid="{00000000-000D-0000-FFFF-FFFF00000000}"/>
  </bookViews>
  <sheets>
    <sheet name="Eredeti Terv 23" sheetId="4" state="hidden" r:id="rId1"/>
    <sheet name="KV MÓD I. 23" sheetId="5" state="hidden" r:id="rId2"/>
    <sheet name="KV MÓD II. 23" sheetId="6" state="hidden" r:id="rId3"/>
    <sheet name="KV MÓD III. 23" sheetId="7" state="hidden" r:id="rId4"/>
    <sheet name="KONCEPCIÓ 24" sheetId="8" state="hidden" r:id="rId5"/>
    <sheet name="2024.I. módosítás" sheetId="10" state="hidden" r:id="rId6"/>
    <sheet name="KV 24" sheetId="9" state="hidden" r:id="rId7"/>
    <sheet name="2024 év KV. I. módosítás (2)" sheetId="12" state="hidden" r:id="rId8"/>
    <sheet name="2024 év KV. II. módosítás (3)" sheetId="13" state="hidden" r:id="rId9"/>
    <sheet name="2024 év KV. III. módosítás (4)" sheetId="15" state="hidden" r:id="rId10"/>
    <sheet name="KONCEPCIÓ 2025.év (2)" sheetId="16" state="hidden" r:id="rId11"/>
    <sheet name="KÖLTSÉGVETÉS 2026.év " sheetId="18" r:id="rId12"/>
    <sheet name="KÖLTSÉGVETÉS 2026.I.  (2)" sheetId="20" r:id="rId13"/>
  </sheets>
  <definedNames>
    <definedName name="_xlnm.Print_Area" localSheetId="7">'2024 év KV. I. módosítás (2)'!$A$1:$K$129</definedName>
    <definedName name="_xlnm.Print_Area" localSheetId="8">'2024 év KV. II. módosítás (3)'!$A$1:$K$129</definedName>
    <definedName name="_xlnm.Print_Area" localSheetId="9">'2024 év KV. III. módosítás (4)'!$A$1:$K$129</definedName>
    <definedName name="_xlnm.Print_Area" localSheetId="5">'2024.I. módosítás'!$A$1:$K$129</definedName>
    <definedName name="_xlnm.Print_Area" localSheetId="0">'Eredeti Terv 23'!$A$1:$K$127</definedName>
    <definedName name="_xlnm.Print_Area" localSheetId="10">'KONCEPCIÓ 2025.év (2)'!$A$1:$K$129</definedName>
    <definedName name="_xlnm.Print_Area" localSheetId="4">'KONCEPCIÓ 24'!$A$1:$K$129</definedName>
    <definedName name="_xlnm.Print_Area" localSheetId="11">'KÖLTSÉGVETÉS 2026.év '!$A$1:$K$132</definedName>
    <definedName name="_xlnm.Print_Area" localSheetId="12">'KÖLTSÉGVETÉS 2026.I.  (2)'!$A$1:$K$132</definedName>
    <definedName name="_xlnm.Print_Area" localSheetId="6">'KV 24'!$A$1:$K$129</definedName>
    <definedName name="_xlnm.Print_Area" localSheetId="1">'KV MÓD I. 23'!$A$1:$K$129</definedName>
    <definedName name="_xlnm.Print_Area" localSheetId="2">'KV MÓD II. 23'!$A$1:$K$129</definedName>
    <definedName name="_xlnm.Print_Area" localSheetId="3">'KV MÓD III. 23'!$A$1:$K$129</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13" i="20" l="1"/>
  <c r="D13" i="20"/>
  <c r="H10" i="20"/>
  <c r="F75" i="20" l="1"/>
  <c r="C72" i="20"/>
  <c r="D12" i="20" l="1"/>
  <c r="H12" i="20"/>
  <c r="C76" i="20"/>
  <c r="H55" i="20"/>
  <c r="C18" i="20" l="1"/>
  <c r="H38" i="20"/>
  <c r="C31" i="20"/>
  <c r="D10" i="20"/>
  <c r="I43" i="20"/>
  <c r="D16" i="20" l="1"/>
  <c r="H16" i="20"/>
  <c r="F69" i="20" l="1"/>
  <c r="C12" i="20" l="1"/>
  <c r="H20" i="20" l="1"/>
  <c r="D20" i="20"/>
  <c r="D19" i="20" l="1"/>
  <c r="H31" i="20"/>
  <c r="F89" i="20" l="1"/>
  <c r="C71" i="20" l="1"/>
  <c r="F88" i="20"/>
  <c r="C88" i="20" l="1"/>
  <c r="C43" i="20" l="1"/>
  <c r="H34" i="20"/>
  <c r="C34" i="20"/>
  <c r="H12" i="18"/>
  <c r="D12" i="18"/>
  <c r="H9" i="20" l="1"/>
  <c r="D9" i="20" l="1"/>
  <c r="H18" i="20"/>
  <c r="H17" i="20" s="1"/>
  <c r="D18" i="20"/>
  <c r="D17" i="20" s="1"/>
  <c r="D99" i="20"/>
  <c r="D104" i="20" s="1"/>
  <c r="G89" i="20"/>
  <c r="J89" i="20" s="1"/>
  <c r="I88" i="20"/>
  <c r="G88" i="20"/>
  <c r="J88" i="20" s="1"/>
  <c r="G87" i="20"/>
  <c r="J87" i="20" s="1"/>
  <c r="G86" i="20"/>
  <c r="J86" i="20" s="1"/>
  <c r="G85" i="20"/>
  <c r="J85" i="20" s="1"/>
  <c r="G84" i="20"/>
  <c r="J84" i="20" s="1"/>
  <c r="G83" i="20"/>
  <c r="J83" i="20" s="1"/>
  <c r="I82" i="20"/>
  <c r="I79" i="20" s="1"/>
  <c r="G82" i="20"/>
  <c r="J82" i="20" s="1"/>
  <c r="G81" i="20"/>
  <c r="J81" i="20" s="1"/>
  <c r="G80" i="20"/>
  <c r="J80" i="20" s="1"/>
  <c r="H79" i="20"/>
  <c r="F79" i="20"/>
  <c r="D79" i="20"/>
  <c r="C79" i="20"/>
  <c r="G78" i="20"/>
  <c r="G77" i="20"/>
  <c r="G76" i="20"/>
  <c r="G75" i="20"/>
  <c r="F74" i="20"/>
  <c r="C74" i="20"/>
  <c r="G71" i="20"/>
  <c r="G70" i="20"/>
  <c r="G69" i="20"/>
  <c r="D68" i="20"/>
  <c r="C68" i="20"/>
  <c r="G63" i="20"/>
  <c r="F63" i="20" s="1"/>
  <c r="G62" i="20"/>
  <c r="F62" i="20" s="1"/>
  <c r="G61" i="20"/>
  <c r="F61" i="20" s="1"/>
  <c r="J60" i="20"/>
  <c r="J59" i="20" s="1"/>
  <c r="G60" i="20"/>
  <c r="F60" i="20" s="1"/>
  <c r="I59" i="20"/>
  <c r="H59" i="20"/>
  <c r="D59" i="20"/>
  <c r="C59" i="20"/>
  <c r="G58" i="20"/>
  <c r="F58" i="20" s="1"/>
  <c r="G57" i="20"/>
  <c r="F57" i="20" s="1"/>
  <c r="G56" i="20"/>
  <c r="F56" i="20" s="1"/>
  <c r="G55" i="20"/>
  <c r="F55" i="20" s="1"/>
  <c r="J54" i="20"/>
  <c r="I54" i="20"/>
  <c r="H54" i="20"/>
  <c r="G54" i="20" s="1"/>
  <c r="D54" i="20"/>
  <c r="C54" i="20"/>
  <c r="G46" i="20"/>
  <c r="F46" i="20" s="1"/>
  <c r="G45" i="20"/>
  <c r="F45" i="20"/>
  <c r="G44" i="20"/>
  <c r="F44" i="20" s="1"/>
  <c r="I42" i="20"/>
  <c r="J42" i="20"/>
  <c r="H42" i="20"/>
  <c r="D42" i="20"/>
  <c r="C42" i="20"/>
  <c r="G41" i="20"/>
  <c r="F41" i="20" s="1"/>
  <c r="G40" i="20"/>
  <c r="F40" i="20" s="1"/>
  <c r="G38" i="20"/>
  <c r="F38" i="20" s="1"/>
  <c r="G37" i="20"/>
  <c r="D37" i="20"/>
  <c r="D35" i="20" s="1"/>
  <c r="H36" i="20"/>
  <c r="G36" i="20" s="1"/>
  <c r="F36" i="20" s="1"/>
  <c r="J35" i="20"/>
  <c r="I35" i="20"/>
  <c r="C35" i="20"/>
  <c r="J34" i="20"/>
  <c r="G34" i="20"/>
  <c r="F34" i="20" s="1"/>
  <c r="C32" i="20"/>
  <c r="H33" i="20"/>
  <c r="H32" i="20" s="1"/>
  <c r="G32" i="20" s="1"/>
  <c r="J32" i="20"/>
  <c r="I32" i="20"/>
  <c r="D32" i="20"/>
  <c r="G31" i="20"/>
  <c r="F31" i="20" s="1"/>
  <c r="G30" i="20"/>
  <c r="F30" i="20"/>
  <c r="G29" i="20"/>
  <c r="F29" i="20"/>
  <c r="J28" i="20"/>
  <c r="I28" i="20"/>
  <c r="H28" i="20"/>
  <c r="G28" i="20" s="1"/>
  <c r="D28" i="20"/>
  <c r="C28" i="20"/>
  <c r="J27" i="20"/>
  <c r="J22" i="20" s="1"/>
  <c r="I27" i="20"/>
  <c r="G27" i="20"/>
  <c r="F27" i="20" s="1"/>
  <c r="I26" i="20"/>
  <c r="H26" i="20"/>
  <c r="H22" i="20" s="1"/>
  <c r="D26" i="20"/>
  <c r="D22" i="20" s="1"/>
  <c r="G25" i="20"/>
  <c r="F25" i="20" s="1"/>
  <c r="G24" i="20"/>
  <c r="C24" i="20"/>
  <c r="C22" i="20" s="1"/>
  <c r="G23" i="20"/>
  <c r="F23" i="20" s="1"/>
  <c r="J21" i="20"/>
  <c r="J17" i="20" s="1"/>
  <c r="I21" i="20"/>
  <c r="G21" i="20" s="1"/>
  <c r="F21" i="20" s="1"/>
  <c r="G20" i="20"/>
  <c r="C20" i="20"/>
  <c r="G19" i="20"/>
  <c r="C19" i="20"/>
  <c r="C17" i="20" s="1"/>
  <c r="G16" i="20"/>
  <c r="F16" i="20" s="1"/>
  <c r="H14" i="20"/>
  <c r="G14" i="20" s="1"/>
  <c r="F14" i="20" s="1"/>
  <c r="G13" i="20"/>
  <c r="G12" i="20"/>
  <c r="J11" i="20"/>
  <c r="I11" i="20"/>
  <c r="D11" i="20"/>
  <c r="C11" i="20"/>
  <c r="G10" i="20"/>
  <c r="F10" i="20" s="1"/>
  <c r="D8" i="20"/>
  <c r="G9" i="20"/>
  <c r="C9" i="20"/>
  <c r="J8" i="20"/>
  <c r="I8" i="20"/>
  <c r="H8" i="20"/>
  <c r="G8" i="20" s="1"/>
  <c r="F24" i="20" l="1"/>
  <c r="F20" i="20"/>
  <c r="G33" i="20"/>
  <c r="F33" i="20" s="1"/>
  <c r="G43" i="20"/>
  <c r="F43" i="20" s="1"/>
  <c r="H11" i="20"/>
  <c r="G11" i="20" s="1"/>
  <c r="E107" i="20" s="1"/>
  <c r="I17" i="20"/>
  <c r="G17" i="20" s="1"/>
  <c r="F17" i="20" s="1"/>
  <c r="F37" i="20"/>
  <c r="F12" i="20"/>
  <c r="G42" i="20"/>
  <c r="F42" i="20" s="1"/>
  <c r="F19" i="20"/>
  <c r="I22" i="20"/>
  <c r="G22" i="20" s="1"/>
  <c r="J64" i="20"/>
  <c r="F28" i="20"/>
  <c r="G79" i="20"/>
  <c r="I115" i="20" s="1"/>
  <c r="G74" i="20"/>
  <c r="I114" i="20" s="1"/>
  <c r="G18" i="20"/>
  <c r="F18" i="20" s="1"/>
  <c r="F9" i="20"/>
  <c r="E114" i="20"/>
  <c r="F54" i="20"/>
  <c r="D64" i="20"/>
  <c r="E111" i="20"/>
  <c r="F32" i="20"/>
  <c r="J79" i="20"/>
  <c r="C8" i="20"/>
  <c r="C64" i="20" s="1"/>
  <c r="H35" i="20"/>
  <c r="G35" i="20" s="1"/>
  <c r="E106" i="20"/>
  <c r="E110" i="20"/>
  <c r="G26" i="20"/>
  <c r="F26" i="20" s="1"/>
  <c r="G59" i="20"/>
  <c r="E98" i="20" l="1"/>
  <c r="F98" i="20" s="1"/>
  <c r="I64" i="20"/>
  <c r="F11" i="20"/>
  <c r="E109" i="20"/>
  <c r="F22" i="20"/>
  <c r="E113" i="20"/>
  <c r="G93" i="20"/>
  <c r="H64" i="20"/>
  <c r="G92" i="20"/>
  <c r="E108" i="20"/>
  <c r="E116" i="20" s="1"/>
  <c r="I112" i="20" s="1"/>
  <c r="E99" i="20"/>
  <c r="F99" i="20" s="1"/>
  <c r="G64" i="20"/>
  <c r="E115" i="20"/>
  <c r="F59" i="20"/>
  <c r="E112" i="20"/>
  <c r="F35" i="20"/>
  <c r="F8" i="20"/>
  <c r="G98" i="20" l="1"/>
  <c r="F72" i="20" s="1"/>
  <c r="G90" i="20"/>
  <c r="F64" i="20"/>
  <c r="G65" i="20" s="1"/>
  <c r="I93" i="20" l="1"/>
  <c r="G72" i="20"/>
  <c r="M72" i="20" s="1"/>
  <c r="F68" i="20"/>
  <c r="G68" i="20" l="1"/>
  <c r="I113" i="20" s="1"/>
  <c r="I116" i="20" s="1"/>
  <c r="G91" i="20" l="1"/>
  <c r="H90" i="20" s="1"/>
  <c r="M92" i="20" s="1"/>
  <c r="C9" i="18" l="1"/>
  <c r="C19" i="18" l="1"/>
  <c r="C18" i="18"/>
  <c r="C20" i="18" l="1"/>
  <c r="H34" i="18" l="1"/>
  <c r="C34" i="18"/>
  <c r="H13" i="18" l="1"/>
  <c r="D13" i="18"/>
  <c r="G41" i="18" l="1"/>
  <c r="F41" i="18" s="1"/>
  <c r="H14" i="18" l="1"/>
  <c r="D10" i="18"/>
  <c r="C74" i="18" l="1"/>
  <c r="H36" i="18" l="1"/>
  <c r="H35" i="18" s="1"/>
  <c r="I88" i="18" l="1"/>
  <c r="I82" i="18" l="1"/>
  <c r="H10" i="18" l="1"/>
  <c r="I26" i="18" l="1"/>
  <c r="I43" i="18" l="1"/>
  <c r="C32" i="18" l="1"/>
  <c r="C24" i="18" l="1"/>
  <c r="H26" i="18"/>
  <c r="G85" i="18"/>
  <c r="J85" i="18" s="1"/>
  <c r="D26" i="18"/>
  <c r="D20" i="18" l="1"/>
  <c r="D19" i="18" l="1"/>
  <c r="J34" i="18" l="1"/>
  <c r="J60" i="18"/>
  <c r="I21" i="18" l="1"/>
  <c r="J21" i="18"/>
  <c r="J27" i="18"/>
  <c r="I27" i="18"/>
  <c r="D37" i="18" l="1"/>
  <c r="H33" i="18" l="1"/>
  <c r="D99" i="18"/>
  <c r="H20" i="18"/>
  <c r="D9" i="18" l="1"/>
  <c r="G14" i="18" l="1"/>
  <c r="F14" i="18" s="1"/>
  <c r="D11" i="18" l="1"/>
  <c r="G10" i="18"/>
  <c r="D35" i="18"/>
  <c r="G71" i="18"/>
  <c r="D104" i="18"/>
  <c r="G89" i="18"/>
  <c r="J89" i="18" s="1"/>
  <c r="G88" i="18"/>
  <c r="J88" i="18" s="1"/>
  <c r="G87" i="18"/>
  <c r="J87" i="18" s="1"/>
  <c r="G86" i="18"/>
  <c r="J86" i="18" s="1"/>
  <c r="G84" i="18"/>
  <c r="J84" i="18" s="1"/>
  <c r="G83" i="18"/>
  <c r="J83" i="18" s="1"/>
  <c r="G82" i="18"/>
  <c r="J82" i="18" s="1"/>
  <c r="G81" i="18"/>
  <c r="J81" i="18" s="1"/>
  <c r="G80" i="18"/>
  <c r="J80" i="18" s="1"/>
  <c r="I79" i="18"/>
  <c r="H79" i="18"/>
  <c r="F79" i="18"/>
  <c r="D79" i="18"/>
  <c r="C79" i="18"/>
  <c r="G78" i="18"/>
  <c r="G77" i="18"/>
  <c r="G76" i="18"/>
  <c r="G75" i="18"/>
  <c r="F74" i="18"/>
  <c r="G70" i="18"/>
  <c r="G69" i="18"/>
  <c r="D68" i="18"/>
  <c r="G63" i="18"/>
  <c r="F63" i="18" s="1"/>
  <c r="G62" i="18"/>
  <c r="F62" i="18" s="1"/>
  <c r="G61" i="18"/>
  <c r="F61" i="18" s="1"/>
  <c r="G60" i="18"/>
  <c r="F60" i="18" s="1"/>
  <c r="J59" i="18"/>
  <c r="I59" i="18"/>
  <c r="H59" i="18"/>
  <c r="D59" i="18"/>
  <c r="C59" i="18"/>
  <c r="G58" i="18"/>
  <c r="F58" i="18" s="1"/>
  <c r="G57" i="18"/>
  <c r="F57" i="18" s="1"/>
  <c r="G56" i="18"/>
  <c r="F56" i="18" s="1"/>
  <c r="G55" i="18"/>
  <c r="F55" i="18" s="1"/>
  <c r="J54" i="18"/>
  <c r="I54" i="18"/>
  <c r="H54" i="18"/>
  <c r="D54" i="18"/>
  <c r="C54" i="18"/>
  <c r="G46" i="18"/>
  <c r="F46" i="18" s="1"/>
  <c r="G45" i="18"/>
  <c r="F45" i="18" s="1"/>
  <c r="G44" i="18"/>
  <c r="F44" i="18" s="1"/>
  <c r="G43" i="18"/>
  <c r="F43" i="18" s="1"/>
  <c r="J42" i="18"/>
  <c r="I42" i="18"/>
  <c r="H42" i="18"/>
  <c r="D42" i="18"/>
  <c r="C42" i="18"/>
  <c r="G40" i="18"/>
  <c r="F40" i="18" s="1"/>
  <c r="G38" i="18"/>
  <c r="F38" i="18" s="1"/>
  <c r="G37" i="18"/>
  <c r="G36" i="18"/>
  <c r="F36" i="18" s="1"/>
  <c r="J35" i="18"/>
  <c r="I35" i="18"/>
  <c r="C35" i="18"/>
  <c r="G34" i="18"/>
  <c r="F34" i="18" s="1"/>
  <c r="G33" i="18"/>
  <c r="F33" i="18" s="1"/>
  <c r="J32" i="18"/>
  <c r="I32" i="18"/>
  <c r="D32" i="18"/>
  <c r="G31" i="18"/>
  <c r="C28" i="18"/>
  <c r="I28" i="18"/>
  <c r="G29" i="18"/>
  <c r="F29" i="18" s="1"/>
  <c r="J28" i="18"/>
  <c r="H28" i="18"/>
  <c r="D28" i="18"/>
  <c r="G27" i="18"/>
  <c r="F27" i="18" s="1"/>
  <c r="G26" i="18"/>
  <c r="F26" i="18" s="1"/>
  <c r="G25" i="18"/>
  <c r="F25" i="18" s="1"/>
  <c r="I22" i="18"/>
  <c r="G23" i="18"/>
  <c r="F23" i="18" s="1"/>
  <c r="H22" i="18"/>
  <c r="D22" i="18"/>
  <c r="C22" i="18"/>
  <c r="J17" i="18"/>
  <c r="G21" i="18"/>
  <c r="F21" i="18" s="1"/>
  <c r="G20" i="18"/>
  <c r="D17" i="18"/>
  <c r="G19" i="18"/>
  <c r="F19" i="18" s="1"/>
  <c r="G18" i="18"/>
  <c r="F18" i="18" s="1"/>
  <c r="I17" i="18"/>
  <c r="G16" i="18"/>
  <c r="F16" i="18" s="1"/>
  <c r="G12" i="18"/>
  <c r="J11" i="18"/>
  <c r="I11" i="18"/>
  <c r="C11" i="18"/>
  <c r="D8" i="18"/>
  <c r="G9" i="18"/>
  <c r="J8" i="18"/>
  <c r="I8" i="18"/>
  <c r="F20" i="18" l="1"/>
  <c r="G22" i="18"/>
  <c r="E109" i="18" s="1"/>
  <c r="G59" i="18"/>
  <c r="F59" i="18" s="1"/>
  <c r="G79" i="18"/>
  <c r="I115" i="18" s="1"/>
  <c r="G35" i="18"/>
  <c r="F35" i="18" s="1"/>
  <c r="H32" i="18"/>
  <c r="G32" i="18" s="1"/>
  <c r="E111" i="18" s="1"/>
  <c r="F10" i="18"/>
  <c r="J22" i="18"/>
  <c r="J64" i="18" s="1"/>
  <c r="H17" i="18"/>
  <c r="G17" i="18" s="1"/>
  <c r="E108" i="18" s="1"/>
  <c r="G24" i="18"/>
  <c r="F24" i="18" s="1"/>
  <c r="G28" i="18"/>
  <c r="E110" i="18" s="1"/>
  <c r="G74" i="18"/>
  <c r="I114" i="18" s="1"/>
  <c r="G42" i="18"/>
  <c r="F42" i="18" s="1"/>
  <c r="I64" i="18"/>
  <c r="H8" i="18"/>
  <c r="G8" i="18" s="1"/>
  <c r="F9" i="18"/>
  <c r="F12" i="18"/>
  <c r="G13" i="18"/>
  <c r="H11" i="18"/>
  <c r="G11" i="18" s="1"/>
  <c r="E107" i="18" s="1"/>
  <c r="F37" i="18"/>
  <c r="D64" i="18"/>
  <c r="J79" i="18"/>
  <c r="F31" i="18"/>
  <c r="C17" i="18"/>
  <c r="G54" i="18"/>
  <c r="G30" i="18"/>
  <c r="F30" i="18" s="1"/>
  <c r="C68" i="18"/>
  <c r="C8" i="18"/>
  <c r="C64" i="18" l="1"/>
  <c r="E115" i="18"/>
  <c r="F22" i="18"/>
  <c r="E99" i="18"/>
  <c r="F99" i="18" s="1"/>
  <c r="E98" i="18"/>
  <c r="F98" i="18" s="1"/>
  <c r="E112" i="18"/>
  <c r="G93" i="18"/>
  <c r="F8" i="18"/>
  <c r="F32" i="18"/>
  <c r="E106" i="18"/>
  <c r="G92" i="18"/>
  <c r="F28" i="18"/>
  <c r="E113" i="18"/>
  <c r="F11" i="18"/>
  <c r="H64" i="18"/>
  <c r="F54" i="18"/>
  <c r="E114" i="18"/>
  <c r="F17" i="18"/>
  <c r="G64" i="18"/>
  <c r="E116" i="18" l="1"/>
  <c r="I112" i="18" s="1"/>
  <c r="G98" i="18"/>
  <c r="G90" i="18"/>
  <c r="F64" i="18"/>
  <c r="G65" i="18" s="1"/>
  <c r="I93" i="18" l="1"/>
  <c r="F72" i="18"/>
  <c r="F68" i="18" l="1"/>
  <c r="G72" i="18"/>
  <c r="G68" i="18" s="1"/>
  <c r="I113" i="18" s="1"/>
  <c r="I116" i="18" s="1"/>
  <c r="H9" i="16"/>
  <c r="G91" i="18" l="1"/>
  <c r="H90" i="18" s="1"/>
  <c r="D96" i="16"/>
  <c r="H33" i="16" l="1"/>
  <c r="D36" i="16" l="1"/>
  <c r="H36" i="16"/>
  <c r="D10" i="16" l="1"/>
  <c r="D37" i="16"/>
  <c r="D9" i="16" l="1"/>
  <c r="I24" i="16" l="1"/>
  <c r="J25" i="16"/>
  <c r="I25" i="16"/>
  <c r="I28" i="16"/>
  <c r="J19" i="16"/>
  <c r="J24" i="16"/>
  <c r="I22" i="16"/>
  <c r="I41" i="16"/>
  <c r="H10" i="16"/>
  <c r="H56" i="16"/>
  <c r="D68" i="16" l="1"/>
  <c r="D101" i="16" l="1"/>
  <c r="G86" i="16"/>
  <c r="J86" i="16" s="1"/>
  <c r="G85" i="16"/>
  <c r="J85" i="16" s="1"/>
  <c r="G84" i="16"/>
  <c r="J84" i="16" s="1"/>
  <c r="G83" i="16"/>
  <c r="J83" i="16" s="1"/>
  <c r="G82" i="16"/>
  <c r="J82" i="16" s="1"/>
  <c r="G81" i="16"/>
  <c r="J81" i="16" s="1"/>
  <c r="G80" i="16"/>
  <c r="J80" i="16" s="1"/>
  <c r="G79" i="16"/>
  <c r="J79" i="16" s="1"/>
  <c r="G78" i="16"/>
  <c r="J78" i="16" s="1"/>
  <c r="I77" i="16"/>
  <c r="H77" i="16"/>
  <c r="F77" i="16"/>
  <c r="D77" i="16"/>
  <c r="C77" i="16"/>
  <c r="G76" i="16"/>
  <c r="G75" i="16"/>
  <c r="G74" i="16"/>
  <c r="G73" i="16"/>
  <c r="F72" i="16"/>
  <c r="D72" i="16"/>
  <c r="C72" i="16"/>
  <c r="G69" i="16"/>
  <c r="D66" i="16"/>
  <c r="G67" i="16"/>
  <c r="C66" i="16"/>
  <c r="G61" i="16"/>
  <c r="F61" i="16" s="1"/>
  <c r="G60" i="16"/>
  <c r="F60" i="16" s="1"/>
  <c r="G59" i="16"/>
  <c r="F59" i="16" s="1"/>
  <c r="G58" i="16"/>
  <c r="F58" i="16" s="1"/>
  <c r="J57" i="16"/>
  <c r="I57" i="16"/>
  <c r="H57" i="16"/>
  <c r="D57" i="16"/>
  <c r="C57" i="16"/>
  <c r="G56" i="16"/>
  <c r="F56" i="16" s="1"/>
  <c r="G55" i="16"/>
  <c r="F55" i="16" s="1"/>
  <c r="G54" i="16"/>
  <c r="F54" i="16" s="1"/>
  <c r="G53" i="16"/>
  <c r="F53" i="16" s="1"/>
  <c r="J52" i="16"/>
  <c r="I52" i="16"/>
  <c r="H52" i="16"/>
  <c r="D52" i="16"/>
  <c r="C52" i="16"/>
  <c r="G44" i="16"/>
  <c r="F44" i="16" s="1"/>
  <c r="G43" i="16"/>
  <c r="F43" i="16" s="1"/>
  <c r="G42" i="16"/>
  <c r="F42" i="16" s="1"/>
  <c r="G41" i="16"/>
  <c r="F41" i="16" s="1"/>
  <c r="J40" i="16"/>
  <c r="I40" i="16"/>
  <c r="H40" i="16"/>
  <c r="D40" i="16"/>
  <c r="C40" i="16"/>
  <c r="G39" i="16"/>
  <c r="F39" i="16" s="1"/>
  <c r="G38" i="16"/>
  <c r="F38" i="16" s="1"/>
  <c r="G37" i="16"/>
  <c r="F37" i="16" s="1"/>
  <c r="G36" i="16"/>
  <c r="F36" i="16" s="1"/>
  <c r="J35" i="16"/>
  <c r="I35" i="16"/>
  <c r="H35" i="16"/>
  <c r="D35" i="16"/>
  <c r="C35" i="16"/>
  <c r="G34" i="16"/>
  <c r="F34" i="16" s="1"/>
  <c r="H30" i="16"/>
  <c r="G33" i="16"/>
  <c r="F33" i="16" s="1"/>
  <c r="G32" i="16"/>
  <c r="G31" i="16"/>
  <c r="J30" i="16"/>
  <c r="I30" i="16"/>
  <c r="D30" i="16"/>
  <c r="C30" i="16"/>
  <c r="G29" i="16"/>
  <c r="F29" i="16" s="1"/>
  <c r="G28" i="16"/>
  <c r="F28" i="16" s="1"/>
  <c r="G27" i="16"/>
  <c r="F27" i="16" s="1"/>
  <c r="J26" i="16"/>
  <c r="I26" i="16"/>
  <c r="H26" i="16"/>
  <c r="D26" i="16"/>
  <c r="C26" i="16"/>
  <c r="G25" i="16"/>
  <c r="F25" i="16" s="1"/>
  <c r="G24" i="16"/>
  <c r="F24" i="16" s="1"/>
  <c r="G23" i="16"/>
  <c r="F23" i="16" s="1"/>
  <c r="G22" i="16"/>
  <c r="F22" i="16" s="1"/>
  <c r="G21" i="16"/>
  <c r="F21" i="16" s="1"/>
  <c r="J20" i="16"/>
  <c r="I20" i="16"/>
  <c r="H20" i="16"/>
  <c r="D20" i="16"/>
  <c r="C20" i="16"/>
  <c r="G19" i="16"/>
  <c r="F19" i="16" s="1"/>
  <c r="G18" i="16"/>
  <c r="F18" i="16" s="1"/>
  <c r="D15" i="16"/>
  <c r="C15" i="16"/>
  <c r="G17" i="16"/>
  <c r="F17" i="16" s="1"/>
  <c r="G16" i="16"/>
  <c r="F16" i="16" s="1"/>
  <c r="J15" i="16"/>
  <c r="I15" i="16"/>
  <c r="H15" i="16"/>
  <c r="G14" i="16"/>
  <c r="F14" i="16" s="1"/>
  <c r="G13" i="16"/>
  <c r="G12" i="16"/>
  <c r="D12" i="16"/>
  <c r="D11" i="16" s="1"/>
  <c r="J11" i="16"/>
  <c r="I11" i="16"/>
  <c r="H11" i="16"/>
  <c r="C11" i="16"/>
  <c r="G10" i="16"/>
  <c r="D8" i="16"/>
  <c r="G9" i="16"/>
  <c r="F9" i="16" s="1"/>
  <c r="C8" i="16"/>
  <c r="J8" i="16"/>
  <c r="I8" i="16"/>
  <c r="H8" i="16"/>
  <c r="G57" i="16" l="1"/>
  <c r="G15" i="16"/>
  <c r="F15" i="16" s="1"/>
  <c r="F31" i="16"/>
  <c r="F12" i="16"/>
  <c r="G72" i="16"/>
  <c r="G89" i="16" s="1"/>
  <c r="G40" i="16"/>
  <c r="E110" i="16" s="1"/>
  <c r="G26" i="16"/>
  <c r="E107" i="16" s="1"/>
  <c r="G8" i="16"/>
  <c r="E103" i="16" s="1"/>
  <c r="G11" i="16"/>
  <c r="F11" i="16" s="1"/>
  <c r="G77" i="16"/>
  <c r="I112" i="16" s="1"/>
  <c r="E99" i="16"/>
  <c r="F99" i="16" s="1"/>
  <c r="J62" i="16"/>
  <c r="G52" i="16"/>
  <c r="F52" i="16" s="1"/>
  <c r="G35" i="16"/>
  <c r="F35" i="16" s="1"/>
  <c r="G20" i="16"/>
  <c r="F20" i="16" s="1"/>
  <c r="F40" i="16"/>
  <c r="I62" i="16"/>
  <c r="J77" i="16"/>
  <c r="E95" i="16"/>
  <c r="F95" i="16" s="1"/>
  <c r="G30" i="16"/>
  <c r="H62" i="16"/>
  <c r="C62" i="16"/>
  <c r="D62" i="16"/>
  <c r="I111" i="16"/>
  <c r="G68" i="16"/>
  <c r="E105" i="16"/>
  <c r="F10" i="16"/>
  <c r="E112" i="16"/>
  <c r="F57" i="16"/>
  <c r="F73" i="15"/>
  <c r="H12" i="15"/>
  <c r="E96" i="16" l="1"/>
  <c r="F96" i="16" s="1"/>
  <c r="F26" i="16"/>
  <c r="F8" i="16"/>
  <c r="G90" i="16"/>
  <c r="E104" i="16"/>
  <c r="E106" i="16"/>
  <c r="E111" i="16"/>
  <c r="E109" i="16"/>
  <c r="G95" i="16"/>
  <c r="E108" i="16"/>
  <c r="F30" i="16"/>
  <c r="G62" i="16"/>
  <c r="F75" i="15"/>
  <c r="C68" i="15"/>
  <c r="D68" i="15"/>
  <c r="F85" i="15"/>
  <c r="C69" i="15"/>
  <c r="C67" i="15"/>
  <c r="F67" i="15"/>
  <c r="D85" i="15"/>
  <c r="E113" i="16" l="1"/>
  <c r="I109" i="16" s="1"/>
  <c r="I90" i="16"/>
  <c r="F70" i="16"/>
  <c r="G87" i="16"/>
  <c r="F62" i="16"/>
  <c r="G63" i="16" s="1"/>
  <c r="C70" i="15"/>
  <c r="F66" i="16" l="1"/>
  <c r="G70" i="16"/>
  <c r="G66" i="16" s="1"/>
  <c r="H33" i="15"/>
  <c r="C33" i="15"/>
  <c r="G88" i="16" l="1"/>
  <c r="H87" i="16" s="1"/>
  <c r="I110" i="16"/>
  <c r="I113" i="16" s="1"/>
  <c r="H9" i="15"/>
  <c r="D9" i="15"/>
  <c r="D98" i="15"/>
  <c r="D97" i="15"/>
  <c r="D95" i="15"/>
  <c r="G86" i="15"/>
  <c r="J86" i="15" s="1"/>
  <c r="G85" i="15"/>
  <c r="J85" i="15" s="1"/>
  <c r="G84" i="15"/>
  <c r="J84" i="15" s="1"/>
  <c r="G83" i="15"/>
  <c r="J83" i="15" s="1"/>
  <c r="G82" i="15"/>
  <c r="J82" i="15" s="1"/>
  <c r="G81" i="15"/>
  <c r="J81" i="15" s="1"/>
  <c r="G80" i="15"/>
  <c r="J80" i="15" s="1"/>
  <c r="G79" i="15"/>
  <c r="J79" i="15" s="1"/>
  <c r="F78" i="15"/>
  <c r="F77" i="15" s="1"/>
  <c r="I77" i="15"/>
  <c r="H77" i="15"/>
  <c r="D77" i="15"/>
  <c r="C77" i="15"/>
  <c r="G76" i="15"/>
  <c r="F72" i="15"/>
  <c r="G74" i="15"/>
  <c r="G73" i="15"/>
  <c r="D72" i="15"/>
  <c r="C72" i="15"/>
  <c r="D70" i="15"/>
  <c r="G69" i="15"/>
  <c r="G68" i="15"/>
  <c r="G67" i="15"/>
  <c r="C66" i="15"/>
  <c r="G61" i="15"/>
  <c r="F61" i="15" s="1"/>
  <c r="G60" i="15"/>
  <c r="F60" i="15" s="1"/>
  <c r="G59" i="15"/>
  <c r="F59" i="15" s="1"/>
  <c r="G58" i="15"/>
  <c r="F58" i="15" s="1"/>
  <c r="J57" i="15"/>
  <c r="I57" i="15"/>
  <c r="H57" i="15"/>
  <c r="D57" i="15"/>
  <c r="C57" i="15"/>
  <c r="H56" i="15"/>
  <c r="G56" i="15" s="1"/>
  <c r="F56" i="15" s="1"/>
  <c r="G55" i="15"/>
  <c r="F55" i="15" s="1"/>
  <c r="H54" i="15"/>
  <c r="G54" i="15" s="1"/>
  <c r="F54" i="15" s="1"/>
  <c r="H53" i="15"/>
  <c r="G53" i="15" s="1"/>
  <c r="F53" i="15" s="1"/>
  <c r="J52" i="15"/>
  <c r="I52" i="15"/>
  <c r="D52" i="15"/>
  <c r="C52" i="15"/>
  <c r="G44" i="15"/>
  <c r="F44" i="15" s="1"/>
  <c r="G43" i="15"/>
  <c r="F43" i="15" s="1"/>
  <c r="I42" i="15"/>
  <c r="G42" i="15" s="1"/>
  <c r="F42" i="15" s="1"/>
  <c r="I41" i="15"/>
  <c r="G41" i="15" s="1"/>
  <c r="F41" i="15" s="1"/>
  <c r="J40" i="15"/>
  <c r="H40" i="15"/>
  <c r="D40" i="15"/>
  <c r="C40" i="15"/>
  <c r="H39" i="15"/>
  <c r="G39" i="15" s="1"/>
  <c r="F39" i="15" s="1"/>
  <c r="H38" i="15"/>
  <c r="G38" i="15" s="1"/>
  <c r="F38" i="15" s="1"/>
  <c r="H37" i="15"/>
  <c r="G37" i="15" s="1"/>
  <c r="D37" i="15"/>
  <c r="H36" i="15"/>
  <c r="G36" i="15" s="1"/>
  <c r="D36" i="15"/>
  <c r="J35" i="15"/>
  <c r="I35" i="15"/>
  <c r="C35" i="15"/>
  <c r="G34" i="15"/>
  <c r="F34" i="15" s="1"/>
  <c r="G33" i="15"/>
  <c r="F33" i="15" s="1"/>
  <c r="C30" i="15"/>
  <c r="G32" i="15"/>
  <c r="G31" i="15"/>
  <c r="J30" i="15"/>
  <c r="I30" i="15"/>
  <c r="H30" i="15"/>
  <c r="D30" i="15"/>
  <c r="G29" i="15"/>
  <c r="C29" i="15"/>
  <c r="C26" i="15" s="1"/>
  <c r="G28" i="15"/>
  <c r="F28" i="15" s="1"/>
  <c r="G27" i="15"/>
  <c r="F27" i="15" s="1"/>
  <c r="J26" i="15"/>
  <c r="I26" i="15"/>
  <c r="H26" i="15"/>
  <c r="D26" i="15"/>
  <c r="G25" i="15"/>
  <c r="F25" i="15" s="1"/>
  <c r="J24" i="15"/>
  <c r="J20" i="15" s="1"/>
  <c r="G24" i="15"/>
  <c r="F24" i="15" s="1"/>
  <c r="G23" i="15"/>
  <c r="F23" i="15" s="1"/>
  <c r="G22" i="15"/>
  <c r="F22" i="15" s="1"/>
  <c r="G21" i="15"/>
  <c r="F21" i="15" s="1"/>
  <c r="I20" i="15"/>
  <c r="H20" i="15"/>
  <c r="D20" i="15"/>
  <c r="C20" i="15"/>
  <c r="J19" i="15"/>
  <c r="J15" i="15" s="1"/>
  <c r="G19" i="15"/>
  <c r="F19" i="15" s="1"/>
  <c r="H18" i="15"/>
  <c r="G18" i="15" s="1"/>
  <c r="D18" i="15"/>
  <c r="C18" i="15"/>
  <c r="H17" i="15"/>
  <c r="G17" i="15" s="1"/>
  <c r="F17" i="15" s="1"/>
  <c r="H16" i="15"/>
  <c r="D16" i="15"/>
  <c r="I15" i="15"/>
  <c r="H14" i="15"/>
  <c r="G14" i="15" s="1"/>
  <c r="D14" i="15"/>
  <c r="H13" i="15"/>
  <c r="G13" i="15" s="1"/>
  <c r="D13" i="15"/>
  <c r="D12" i="15"/>
  <c r="C12" i="15"/>
  <c r="C11" i="15" s="1"/>
  <c r="J11" i="15"/>
  <c r="I11" i="15"/>
  <c r="H10" i="15"/>
  <c r="G10" i="15" s="1"/>
  <c r="D10" i="15"/>
  <c r="C9" i="15"/>
  <c r="C8" i="15" s="1"/>
  <c r="J8" i="15"/>
  <c r="I8" i="15"/>
  <c r="G20" i="15" l="1"/>
  <c r="E106" i="15" s="1"/>
  <c r="D101" i="15"/>
  <c r="D35" i="15"/>
  <c r="F31" i="15"/>
  <c r="G26" i="15"/>
  <c r="E107" i="15" s="1"/>
  <c r="D15" i="15"/>
  <c r="F18" i="15"/>
  <c r="C15" i="15"/>
  <c r="C62" i="15" s="1"/>
  <c r="F26" i="15"/>
  <c r="F37" i="15"/>
  <c r="F10" i="15"/>
  <c r="H15" i="15"/>
  <c r="G15" i="15" s="1"/>
  <c r="F20" i="15"/>
  <c r="H52" i="15"/>
  <c r="G52" i="15" s="1"/>
  <c r="F52" i="15" s="1"/>
  <c r="F14" i="15"/>
  <c r="G30" i="15"/>
  <c r="E108" i="15" s="1"/>
  <c r="H11" i="15"/>
  <c r="G11" i="15" s="1"/>
  <c r="E104" i="15" s="1"/>
  <c r="G78" i="15"/>
  <c r="J78" i="15" s="1"/>
  <c r="F29" i="15"/>
  <c r="J62" i="15"/>
  <c r="I40" i="15"/>
  <c r="G40" i="15" s="1"/>
  <c r="E110" i="15" s="1"/>
  <c r="F36" i="15"/>
  <c r="D11" i="15"/>
  <c r="G16" i="15"/>
  <c r="F16" i="15" s="1"/>
  <c r="H8" i="15"/>
  <c r="G8" i="15" s="1"/>
  <c r="E103" i="15" s="1"/>
  <c r="G77" i="15"/>
  <c r="G90" i="15" s="1"/>
  <c r="J77" i="15"/>
  <c r="G72" i="15"/>
  <c r="H35" i="15"/>
  <c r="G35" i="15" s="1"/>
  <c r="D8" i="15"/>
  <c r="D66" i="15"/>
  <c r="G9" i="15"/>
  <c r="F9" i="15" s="1"/>
  <c r="G12" i="15"/>
  <c r="F12" i="15" s="1"/>
  <c r="G57" i="15"/>
  <c r="G75" i="15"/>
  <c r="D70" i="13"/>
  <c r="C70" i="13"/>
  <c r="I62" i="15" l="1"/>
  <c r="F15" i="15"/>
  <c r="F30" i="15"/>
  <c r="E111" i="15"/>
  <c r="D62" i="15"/>
  <c r="E105" i="15"/>
  <c r="F40" i="15"/>
  <c r="F8" i="15"/>
  <c r="E95" i="15"/>
  <c r="F95" i="15" s="1"/>
  <c r="F11" i="15"/>
  <c r="H62" i="15"/>
  <c r="I112" i="15"/>
  <c r="G89" i="15"/>
  <c r="I111" i="15"/>
  <c r="E96" i="15"/>
  <c r="F96" i="15" s="1"/>
  <c r="F35" i="15"/>
  <c r="E109" i="15"/>
  <c r="G62" i="15"/>
  <c r="E112" i="15"/>
  <c r="F57" i="15"/>
  <c r="H10" i="13"/>
  <c r="F73" i="13"/>
  <c r="E113" i="15" l="1"/>
  <c r="I109" i="15" s="1"/>
  <c r="G95" i="15"/>
  <c r="I90" i="15" s="1"/>
  <c r="G87" i="15"/>
  <c r="F62" i="15"/>
  <c r="G63" i="15" s="1"/>
  <c r="F78" i="13"/>
  <c r="F67" i="13"/>
  <c r="H33" i="13"/>
  <c r="C33" i="13"/>
  <c r="H12" i="13"/>
  <c r="H9" i="13"/>
  <c r="C9" i="13"/>
  <c r="D9" i="13"/>
  <c r="F70" i="15" l="1"/>
  <c r="F66" i="15"/>
  <c r="G70" i="15"/>
  <c r="G66" i="15" s="1"/>
  <c r="D98" i="13"/>
  <c r="D97" i="13"/>
  <c r="D95" i="13"/>
  <c r="G86" i="13"/>
  <c r="J86" i="13" s="1"/>
  <c r="G85" i="13"/>
  <c r="J85" i="13" s="1"/>
  <c r="G84" i="13"/>
  <c r="J84" i="13" s="1"/>
  <c r="G83" i="13"/>
  <c r="J83" i="13" s="1"/>
  <c r="G82" i="13"/>
  <c r="J82" i="13" s="1"/>
  <c r="G81" i="13"/>
  <c r="J81" i="13" s="1"/>
  <c r="G80" i="13"/>
  <c r="J80" i="13" s="1"/>
  <c r="G79" i="13"/>
  <c r="J79" i="13" s="1"/>
  <c r="G78" i="13"/>
  <c r="J78" i="13" s="1"/>
  <c r="I77" i="13"/>
  <c r="H77" i="13"/>
  <c r="D77" i="13"/>
  <c r="C77" i="13"/>
  <c r="G76" i="13"/>
  <c r="F75" i="13"/>
  <c r="G74" i="13"/>
  <c r="D72" i="13"/>
  <c r="C72" i="13"/>
  <c r="C69" i="13"/>
  <c r="G69" i="13" s="1"/>
  <c r="D68" i="13"/>
  <c r="G67" i="13"/>
  <c r="G61" i="13"/>
  <c r="F61" i="13" s="1"/>
  <c r="G60" i="13"/>
  <c r="F60" i="13" s="1"/>
  <c r="G59" i="13"/>
  <c r="F59" i="13" s="1"/>
  <c r="G58" i="13"/>
  <c r="F58" i="13" s="1"/>
  <c r="J57" i="13"/>
  <c r="I57" i="13"/>
  <c r="H57" i="13"/>
  <c r="D57" i="13"/>
  <c r="C57" i="13"/>
  <c r="H56" i="13"/>
  <c r="G56" i="13" s="1"/>
  <c r="F56" i="13" s="1"/>
  <c r="G55" i="13"/>
  <c r="F55" i="13" s="1"/>
  <c r="H54" i="13"/>
  <c r="G54" i="13" s="1"/>
  <c r="F54" i="13" s="1"/>
  <c r="H53" i="13"/>
  <c r="J52" i="13"/>
  <c r="I52" i="13"/>
  <c r="D52" i="13"/>
  <c r="C52" i="13"/>
  <c r="G44" i="13"/>
  <c r="F44" i="13" s="1"/>
  <c r="G43" i="13"/>
  <c r="F43" i="13" s="1"/>
  <c r="I42" i="13"/>
  <c r="G42" i="13" s="1"/>
  <c r="F42" i="13" s="1"/>
  <c r="I41" i="13"/>
  <c r="G41" i="13" s="1"/>
  <c r="F41" i="13" s="1"/>
  <c r="J40" i="13"/>
  <c r="H40" i="13"/>
  <c r="D40" i="13"/>
  <c r="C40" i="13"/>
  <c r="H39" i="13"/>
  <c r="G39" i="13" s="1"/>
  <c r="F39" i="13" s="1"/>
  <c r="H38" i="13"/>
  <c r="G38" i="13" s="1"/>
  <c r="F38" i="13" s="1"/>
  <c r="H37" i="13"/>
  <c r="G37" i="13" s="1"/>
  <c r="D37" i="13"/>
  <c r="H36" i="13"/>
  <c r="G36" i="13" s="1"/>
  <c r="D36" i="13"/>
  <c r="J35" i="13"/>
  <c r="I35" i="13"/>
  <c r="C35" i="13"/>
  <c r="G34" i="13"/>
  <c r="F34" i="13" s="1"/>
  <c r="G33" i="13"/>
  <c r="C30" i="13"/>
  <c r="G32" i="13"/>
  <c r="G31" i="13"/>
  <c r="J30" i="13"/>
  <c r="I30" i="13"/>
  <c r="D30" i="13"/>
  <c r="G29" i="13"/>
  <c r="C29" i="13"/>
  <c r="C26" i="13" s="1"/>
  <c r="G28" i="13"/>
  <c r="F28" i="13" s="1"/>
  <c r="G27" i="13"/>
  <c r="F27" i="13" s="1"/>
  <c r="J26" i="13"/>
  <c r="I26" i="13"/>
  <c r="H26" i="13"/>
  <c r="D26" i="13"/>
  <c r="G25" i="13"/>
  <c r="F25" i="13" s="1"/>
  <c r="J24" i="13"/>
  <c r="J20" i="13" s="1"/>
  <c r="G24" i="13"/>
  <c r="F24" i="13" s="1"/>
  <c r="G23" i="13"/>
  <c r="F23" i="13" s="1"/>
  <c r="G22" i="13"/>
  <c r="F22" i="13" s="1"/>
  <c r="G21" i="13"/>
  <c r="F21" i="13" s="1"/>
  <c r="I20" i="13"/>
  <c r="H20" i="13"/>
  <c r="D20" i="13"/>
  <c r="C20" i="13"/>
  <c r="J19" i="13"/>
  <c r="J15" i="13" s="1"/>
  <c r="G19" i="13"/>
  <c r="F19" i="13" s="1"/>
  <c r="H18" i="13"/>
  <c r="G18" i="13" s="1"/>
  <c r="D18" i="13"/>
  <c r="C18" i="13"/>
  <c r="C15" i="13" s="1"/>
  <c r="H17" i="13"/>
  <c r="G17" i="13" s="1"/>
  <c r="F17" i="13" s="1"/>
  <c r="H16" i="13"/>
  <c r="G16" i="13" s="1"/>
  <c r="D16" i="13"/>
  <c r="I15" i="13"/>
  <c r="H14" i="13"/>
  <c r="G14" i="13" s="1"/>
  <c r="D14" i="13"/>
  <c r="H13" i="13"/>
  <c r="G13" i="13" s="1"/>
  <c r="D13" i="13"/>
  <c r="D12" i="13"/>
  <c r="C12" i="13"/>
  <c r="C11" i="13" s="1"/>
  <c r="J11" i="13"/>
  <c r="I11" i="13"/>
  <c r="G10" i="13"/>
  <c r="D10" i="13"/>
  <c r="G9" i="13"/>
  <c r="F9" i="13" s="1"/>
  <c r="C8" i="13"/>
  <c r="J8" i="13"/>
  <c r="I8" i="13"/>
  <c r="G68" i="13" l="1"/>
  <c r="F31" i="13"/>
  <c r="D101" i="13"/>
  <c r="F18" i="13"/>
  <c r="G26" i="13"/>
  <c r="H52" i="13"/>
  <c r="G52" i="13" s="1"/>
  <c r="D15" i="13"/>
  <c r="G20" i="13"/>
  <c r="E106" i="13" s="1"/>
  <c r="G88" i="15"/>
  <c r="H87" i="15" s="1"/>
  <c r="I110" i="15"/>
  <c r="I113" i="15" s="1"/>
  <c r="F10" i="13"/>
  <c r="D35" i="13"/>
  <c r="G75" i="13"/>
  <c r="F29" i="13"/>
  <c r="F37" i="13"/>
  <c r="G53" i="13"/>
  <c r="F53" i="13" s="1"/>
  <c r="G57" i="13"/>
  <c r="E112" i="13" s="1"/>
  <c r="H15" i="13"/>
  <c r="G15" i="13" s="1"/>
  <c r="E105" i="13" s="1"/>
  <c r="C66" i="13"/>
  <c r="F36" i="13"/>
  <c r="F16" i="13"/>
  <c r="F14" i="13"/>
  <c r="D11" i="13"/>
  <c r="F33" i="13"/>
  <c r="F72" i="13"/>
  <c r="G72" i="13" s="1"/>
  <c r="D8" i="13"/>
  <c r="H11" i="13"/>
  <c r="G11" i="13" s="1"/>
  <c r="E104" i="13" s="1"/>
  <c r="D66" i="13"/>
  <c r="G73" i="13"/>
  <c r="C62" i="13"/>
  <c r="E107" i="13"/>
  <c r="F26" i="13"/>
  <c r="J77" i="13"/>
  <c r="J62" i="13"/>
  <c r="H30" i="13"/>
  <c r="G30" i="13" s="1"/>
  <c r="H35" i="13"/>
  <c r="G35" i="13" s="1"/>
  <c r="I40" i="13"/>
  <c r="G40" i="13" s="1"/>
  <c r="H8" i="13"/>
  <c r="G8" i="13" s="1"/>
  <c r="G12" i="13"/>
  <c r="F12" i="13" s="1"/>
  <c r="F77" i="13"/>
  <c r="G77" i="13" s="1"/>
  <c r="C69" i="12"/>
  <c r="I62" i="13" l="1"/>
  <c r="F20" i="13"/>
  <c r="E95" i="13"/>
  <c r="F95" i="13" s="1"/>
  <c r="F57" i="13"/>
  <c r="F15" i="13"/>
  <c r="D62" i="13"/>
  <c r="F11" i="13"/>
  <c r="E96" i="13"/>
  <c r="F96" i="13" s="1"/>
  <c r="G95" i="13" s="1"/>
  <c r="G89" i="13"/>
  <c r="I111" i="13"/>
  <c r="F40" i="13"/>
  <c r="E110" i="13"/>
  <c r="E108" i="13"/>
  <c r="F30" i="13"/>
  <c r="I112" i="13"/>
  <c r="G90" i="13"/>
  <c r="E111" i="13"/>
  <c r="F52" i="13"/>
  <c r="G62" i="13"/>
  <c r="F8" i="13"/>
  <c r="E103" i="13"/>
  <c r="E109" i="13"/>
  <c r="F35" i="13"/>
  <c r="H62" i="13"/>
  <c r="H16" i="12"/>
  <c r="D16" i="12"/>
  <c r="E113" i="13" l="1"/>
  <c r="I109" i="13" s="1"/>
  <c r="F70" i="13"/>
  <c r="I90" i="13"/>
  <c r="G87" i="13"/>
  <c r="F62" i="13"/>
  <c r="G63" i="13" s="1"/>
  <c r="F73" i="12"/>
  <c r="H14" i="12"/>
  <c r="C70" i="12"/>
  <c r="D14" i="12"/>
  <c r="F66" i="13" l="1"/>
  <c r="G70" i="13"/>
  <c r="G66" i="13" s="1"/>
  <c r="G88" i="13" l="1"/>
  <c r="H87" i="13" s="1"/>
  <c r="I110" i="13"/>
  <c r="I113" i="13" s="1"/>
  <c r="F78" i="12"/>
  <c r="F73" i="9"/>
  <c r="I42" i="12" l="1"/>
  <c r="H33" i="12" l="1"/>
  <c r="H12" i="12"/>
  <c r="D97" i="12" l="1"/>
  <c r="D98" i="12" l="1"/>
  <c r="D95" i="12"/>
  <c r="G86" i="12"/>
  <c r="J86" i="12" s="1"/>
  <c r="G85" i="12"/>
  <c r="J85" i="12" s="1"/>
  <c r="G84" i="12"/>
  <c r="J84" i="12" s="1"/>
  <c r="G83" i="12"/>
  <c r="J83" i="12" s="1"/>
  <c r="G82" i="12"/>
  <c r="J82" i="12" s="1"/>
  <c r="G81" i="12"/>
  <c r="J81" i="12" s="1"/>
  <c r="G80" i="12"/>
  <c r="J80" i="12" s="1"/>
  <c r="G79" i="12"/>
  <c r="J79" i="12" s="1"/>
  <c r="G78" i="12"/>
  <c r="J78" i="12" s="1"/>
  <c r="I77" i="12"/>
  <c r="H77" i="12"/>
  <c r="F77" i="12"/>
  <c r="D77" i="12"/>
  <c r="C77" i="12"/>
  <c r="G76" i="12"/>
  <c r="F75" i="12"/>
  <c r="G75" i="12" s="1"/>
  <c r="G74" i="12"/>
  <c r="F72" i="12"/>
  <c r="D72" i="12"/>
  <c r="C72" i="12"/>
  <c r="D70" i="12"/>
  <c r="C66" i="12"/>
  <c r="G69" i="12"/>
  <c r="D68" i="12"/>
  <c r="G68" i="12" s="1"/>
  <c r="F67" i="12"/>
  <c r="G67" i="12" s="1"/>
  <c r="G61" i="12"/>
  <c r="F61" i="12" s="1"/>
  <c r="G60" i="12"/>
  <c r="F60" i="12" s="1"/>
  <c r="G59" i="12"/>
  <c r="F59" i="12" s="1"/>
  <c r="G58" i="12"/>
  <c r="F58" i="12" s="1"/>
  <c r="J57" i="12"/>
  <c r="I57" i="12"/>
  <c r="H57" i="12"/>
  <c r="D57" i="12"/>
  <c r="C57" i="12"/>
  <c r="H56" i="12"/>
  <c r="G56" i="12" s="1"/>
  <c r="F56" i="12" s="1"/>
  <c r="G55" i="12"/>
  <c r="F55" i="12" s="1"/>
  <c r="H54" i="12"/>
  <c r="G54" i="12" s="1"/>
  <c r="F54" i="12" s="1"/>
  <c r="H53" i="12"/>
  <c r="G53" i="12" s="1"/>
  <c r="F53" i="12" s="1"/>
  <c r="J52" i="12"/>
  <c r="I52" i="12"/>
  <c r="D52" i="12"/>
  <c r="C52" i="12"/>
  <c r="G44" i="12"/>
  <c r="F44" i="12" s="1"/>
  <c r="G43" i="12"/>
  <c r="F43" i="12" s="1"/>
  <c r="G42" i="12"/>
  <c r="F42" i="12" s="1"/>
  <c r="I41" i="12"/>
  <c r="I40" i="12" s="1"/>
  <c r="J40" i="12"/>
  <c r="H40" i="12"/>
  <c r="D40" i="12"/>
  <c r="C40" i="12"/>
  <c r="H39" i="12"/>
  <c r="G39" i="12" s="1"/>
  <c r="F39" i="12" s="1"/>
  <c r="H38" i="12"/>
  <c r="G38" i="12" s="1"/>
  <c r="F38" i="12" s="1"/>
  <c r="H37" i="12"/>
  <c r="G37" i="12" s="1"/>
  <c r="D37" i="12"/>
  <c r="H36" i="12"/>
  <c r="G36" i="12" s="1"/>
  <c r="D36" i="12"/>
  <c r="J35" i="12"/>
  <c r="I35" i="12"/>
  <c r="C35" i="12"/>
  <c r="G34" i="12"/>
  <c r="F34" i="12" s="1"/>
  <c r="G33" i="12"/>
  <c r="C33" i="12"/>
  <c r="C30" i="12" s="1"/>
  <c r="G32" i="12"/>
  <c r="G31" i="12"/>
  <c r="J30" i="12"/>
  <c r="I30" i="12"/>
  <c r="D30" i="12"/>
  <c r="G29" i="12"/>
  <c r="C29" i="12"/>
  <c r="C26" i="12" s="1"/>
  <c r="G28" i="12"/>
  <c r="F28" i="12" s="1"/>
  <c r="G27" i="12"/>
  <c r="F27" i="12" s="1"/>
  <c r="J26" i="12"/>
  <c r="I26" i="12"/>
  <c r="H26" i="12"/>
  <c r="D26" i="12"/>
  <c r="G25" i="12"/>
  <c r="F25" i="12" s="1"/>
  <c r="J24" i="12"/>
  <c r="J20" i="12" s="1"/>
  <c r="G24" i="12"/>
  <c r="F24" i="12" s="1"/>
  <c r="G23" i="12"/>
  <c r="F23" i="12" s="1"/>
  <c r="G22" i="12"/>
  <c r="F22" i="12" s="1"/>
  <c r="G21" i="12"/>
  <c r="F21" i="12" s="1"/>
  <c r="I20" i="12"/>
  <c r="H20" i="12"/>
  <c r="D20" i="12"/>
  <c r="C20" i="12"/>
  <c r="J19" i="12"/>
  <c r="J15" i="12" s="1"/>
  <c r="G19" i="12"/>
  <c r="F19" i="12" s="1"/>
  <c r="H18" i="12"/>
  <c r="G18" i="12" s="1"/>
  <c r="D18" i="12"/>
  <c r="C18" i="12"/>
  <c r="C15" i="12" s="1"/>
  <c r="H17" i="12"/>
  <c r="G17" i="12" s="1"/>
  <c r="F17" i="12" s="1"/>
  <c r="G16" i="12"/>
  <c r="I15" i="12"/>
  <c r="G14" i="12"/>
  <c r="F14" i="12" s="1"/>
  <c r="H13" i="12"/>
  <c r="G13" i="12" s="1"/>
  <c r="D13" i="12"/>
  <c r="G12" i="12"/>
  <c r="D12" i="12"/>
  <c r="C12" i="12"/>
  <c r="C11" i="12" s="1"/>
  <c r="J11" i="12"/>
  <c r="I11" i="12"/>
  <c r="H10" i="12"/>
  <c r="G10" i="12" s="1"/>
  <c r="D10" i="12"/>
  <c r="H9" i="12"/>
  <c r="G9" i="12" s="1"/>
  <c r="D9" i="12"/>
  <c r="C9" i="12"/>
  <c r="C8" i="12" s="1"/>
  <c r="J8" i="12"/>
  <c r="I8" i="12"/>
  <c r="D66" i="12" l="1"/>
  <c r="G26" i="12"/>
  <c r="E107" i="12" s="1"/>
  <c r="F36" i="12"/>
  <c r="D101" i="12"/>
  <c r="F29" i="12"/>
  <c r="G41" i="12"/>
  <c r="F41" i="12" s="1"/>
  <c r="G40" i="12"/>
  <c r="F40" i="12" s="1"/>
  <c r="D35" i="12"/>
  <c r="H15" i="12"/>
  <c r="G15" i="12" s="1"/>
  <c r="E105" i="12" s="1"/>
  <c r="H11" i="12"/>
  <c r="G11" i="12" s="1"/>
  <c r="F31" i="12"/>
  <c r="H52" i="12"/>
  <c r="G52" i="12" s="1"/>
  <c r="E111" i="12" s="1"/>
  <c r="F33" i="12"/>
  <c r="F37" i="12"/>
  <c r="I62" i="12"/>
  <c r="H35" i="12"/>
  <c r="G35" i="12" s="1"/>
  <c r="E109" i="12" s="1"/>
  <c r="F9" i="12"/>
  <c r="G20" i="12"/>
  <c r="F20" i="12" s="1"/>
  <c r="J62" i="12"/>
  <c r="F10" i="12"/>
  <c r="D11" i="12"/>
  <c r="C62" i="12"/>
  <c r="H8" i="12"/>
  <c r="G8" i="12" s="1"/>
  <c r="E103" i="12" s="1"/>
  <c r="D15" i="12"/>
  <c r="G72" i="12"/>
  <c r="G89" i="12" s="1"/>
  <c r="G77" i="12"/>
  <c r="I112" i="12" s="1"/>
  <c r="J77" i="12"/>
  <c r="F16" i="12"/>
  <c r="G57" i="12"/>
  <c r="F18" i="12"/>
  <c r="G73" i="12"/>
  <c r="F26" i="12"/>
  <c r="H30" i="12"/>
  <c r="G30" i="12" s="1"/>
  <c r="F12" i="12"/>
  <c r="D8" i="12"/>
  <c r="F15" i="12" l="1"/>
  <c r="E110" i="12"/>
  <c r="F52" i="12"/>
  <c r="E106" i="12"/>
  <c r="E96" i="12"/>
  <c r="F96" i="12" s="1"/>
  <c r="F8" i="12"/>
  <c r="D62" i="12"/>
  <c r="F11" i="12"/>
  <c r="F35" i="12"/>
  <c r="E104" i="12"/>
  <c r="I111" i="12"/>
  <c r="H62" i="12"/>
  <c r="G90" i="12"/>
  <c r="E112" i="12"/>
  <c r="G62" i="12"/>
  <c r="F57" i="12"/>
  <c r="E108" i="12"/>
  <c r="F30" i="12"/>
  <c r="E95" i="12"/>
  <c r="F95" i="12" s="1"/>
  <c r="G95" i="12" l="1"/>
  <c r="I90" i="12" s="1"/>
  <c r="E113" i="12"/>
  <c r="I109" i="12" s="1"/>
  <c r="G87" i="12"/>
  <c r="F62" i="12"/>
  <c r="G63" i="12" s="1"/>
  <c r="F70" i="12" l="1"/>
  <c r="F66" i="12" s="1"/>
  <c r="G70" i="12" l="1"/>
  <c r="G66" i="12" s="1"/>
  <c r="I110" i="12" s="1"/>
  <c r="I113" i="12" s="1"/>
  <c r="G88" i="12" l="1"/>
  <c r="H87" i="12" s="1"/>
  <c r="H17" i="9"/>
  <c r="D98" i="10" l="1"/>
  <c r="D16" i="10"/>
  <c r="C70" i="10"/>
  <c r="C16" i="10"/>
  <c r="D9" i="10"/>
  <c r="D70" i="10"/>
  <c r="H12" i="10"/>
  <c r="H16" i="10" l="1"/>
  <c r="H9" i="10"/>
  <c r="F73" i="10" l="1"/>
  <c r="D80" i="10"/>
  <c r="F78" i="10" l="1"/>
  <c r="F75" i="10"/>
  <c r="H54" i="10"/>
  <c r="H53" i="10"/>
  <c r="I42" i="10"/>
  <c r="I24" i="10"/>
  <c r="H36" i="10" l="1"/>
  <c r="H33" i="10"/>
  <c r="H14" i="10"/>
  <c r="H10" i="10"/>
  <c r="C68" i="10" l="1"/>
  <c r="F80" i="10" l="1"/>
  <c r="C69" i="10" l="1"/>
  <c r="I80" i="10" l="1"/>
  <c r="I41" i="10" l="1"/>
  <c r="D68" i="10" l="1"/>
  <c r="F67" i="10" l="1"/>
  <c r="D85" i="10"/>
  <c r="D36" i="10"/>
  <c r="C33" i="10"/>
  <c r="D97" i="10" l="1"/>
  <c r="D95" i="10"/>
  <c r="G86" i="10"/>
  <c r="J86" i="10" s="1"/>
  <c r="G85" i="10"/>
  <c r="J85" i="10" s="1"/>
  <c r="G84" i="10"/>
  <c r="J84" i="10" s="1"/>
  <c r="G83" i="10"/>
  <c r="J83" i="10" s="1"/>
  <c r="G82" i="10"/>
  <c r="J82" i="10" s="1"/>
  <c r="G81" i="10"/>
  <c r="J81" i="10" s="1"/>
  <c r="G80" i="10"/>
  <c r="J80" i="10" s="1"/>
  <c r="G79" i="10"/>
  <c r="J79" i="10" s="1"/>
  <c r="G78" i="10"/>
  <c r="J78" i="10" s="1"/>
  <c r="I77" i="10"/>
  <c r="H77" i="10"/>
  <c r="F77" i="10"/>
  <c r="D77" i="10"/>
  <c r="C77" i="10"/>
  <c r="G76" i="10"/>
  <c r="G75" i="10"/>
  <c r="G74" i="10"/>
  <c r="G73" i="10"/>
  <c r="D72" i="10"/>
  <c r="C72" i="10"/>
  <c r="G69" i="10"/>
  <c r="G68" i="10"/>
  <c r="D66" i="10"/>
  <c r="G67" i="10"/>
  <c r="C66" i="10"/>
  <c r="G61" i="10"/>
  <c r="F61" i="10" s="1"/>
  <c r="G60" i="10"/>
  <c r="F60" i="10" s="1"/>
  <c r="G59" i="10"/>
  <c r="F59" i="10" s="1"/>
  <c r="G58" i="10"/>
  <c r="F58" i="10" s="1"/>
  <c r="J57" i="10"/>
  <c r="I57" i="10"/>
  <c r="H57" i="10"/>
  <c r="D57" i="10"/>
  <c r="C57" i="10"/>
  <c r="H56" i="10"/>
  <c r="H52" i="10" s="1"/>
  <c r="G55" i="10"/>
  <c r="F55" i="10" s="1"/>
  <c r="G54" i="10"/>
  <c r="F54" i="10" s="1"/>
  <c r="G53" i="10"/>
  <c r="F53" i="10" s="1"/>
  <c r="J52" i="10"/>
  <c r="I52" i="10"/>
  <c r="D52" i="10"/>
  <c r="C52" i="10"/>
  <c r="G44" i="10"/>
  <c r="F44" i="10" s="1"/>
  <c r="G43" i="10"/>
  <c r="F43" i="10" s="1"/>
  <c r="G42" i="10"/>
  <c r="F42" i="10" s="1"/>
  <c r="G41" i="10"/>
  <c r="F41" i="10" s="1"/>
  <c r="J40" i="10"/>
  <c r="I40" i="10"/>
  <c r="H40" i="10"/>
  <c r="D40" i="10"/>
  <c r="C40" i="10"/>
  <c r="H39" i="10"/>
  <c r="H38" i="10"/>
  <c r="G38" i="10" s="1"/>
  <c r="F38" i="10" s="1"/>
  <c r="H37" i="10"/>
  <c r="G37" i="10" s="1"/>
  <c r="D37" i="10"/>
  <c r="D35" i="10" s="1"/>
  <c r="G36" i="10"/>
  <c r="F36" i="10" s="1"/>
  <c r="J35" i="10"/>
  <c r="I35" i="10"/>
  <c r="C35" i="10"/>
  <c r="G34" i="10"/>
  <c r="F34" i="10" s="1"/>
  <c r="G33" i="10"/>
  <c r="F33" i="10" s="1"/>
  <c r="G32" i="10"/>
  <c r="G31" i="10"/>
  <c r="J30" i="10"/>
  <c r="I30" i="10"/>
  <c r="H30" i="10"/>
  <c r="D30" i="10"/>
  <c r="C30" i="10"/>
  <c r="G29" i="10"/>
  <c r="C29" i="10"/>
  <c r="C26" i="10" s="1"/>
  <c r="G28" i="10"/>
  <c r="F28" i="10" s="1"/>
  <c r="G27" i="10"/>
  <c r="F27" i="10" s="1"/>
  <c r="J26" i="10"/>
  <c r="I26" i="10"/>
  <c r="H26" i="10"/>
  <c r="D26" i="10"/>
  <c r="G25" i="10"/>
  <c r="F25" i="10" s="1"/>
  <c r="J24" i="10"/>
  <c r="J20" i="10" s="1"/>
  <c r="G24" i="10"/>
  <c r="F24" i="10" s="1"/>
  <c r="G23" i="10"/>
  <c r="F23" i="10" s="1"/>
  <c r="G22" i="10"/>
  <c r="F22" i="10" s="1"/>
  <c r="G21" i="10"/>
  <c r="F21" i="10" s="1"/>
  <c r="I20" i="10"/>
  <c r="H20" i="10"/>
  <c r="D20" i="10"/>
  <c r="C20" i="10"/>
  <c r="J19" i="10"/>
  <c r="J15" i="10" s="1"/>
  <c r="G19" i="10"/>
  <c r="F19" i="10" s="1"/>
  <c r="H18" i="10"/>
  <c r="G18" i="10" s="1"/>
  <c r="D18" i="10"/>
  <c r="D15" i="10" s="1"/>
  <c r="C18" i="10"/>
  <c r="C15" i="10" s="1"/>
  <c r="G17" i="10"/>
  <c r="F17" i="10" s="1"/>
  <c r="G16" i="10"/>
  <c r="F16" i="10" s="1"/>
  <c r="I15" i="10"/>
  <c r="G14" i="10"/>
  <c r="F14" i="10" s="1"/>
  <c r="H13" i="10"/>
  <c r="G13" i="10" s="1"/>
  <c r="D13" i="10"/>
  <c r="G12" i="10"/>
  <c r="D12" i="10"/>
  <c r="C12" i="10"/>
  <c r="C11" i="10" s="1"/>
  <c r="J11" i="10"/>
  <c r="I11" i="10"/>
  <c r="G10" i="10"/>
  <c r="D10" i="10"/>
  <c r="D8" i="10" s="1"/>
  <c r="G9" i="10"/>
  <c r="C9" i="10"/>
  <c r="C8" i="10" s="1"/>
  <c r="J8" i="10"/>
  <c r="I8" i="10"/>
  <c r="H8" i="10"/>
  <c r="D101" i="10" l="1"/>
  <c r="G56" i="10"/>
  <c r="F56" i="10" s="1"/>
  <c r="F9" i="10"/>
  <c r="G8" i="10"/>
  <c r="E103" i="10" s="1"/>
  <c r="G52" i="10"/>
  <c r="F52" i="10" s="1"/>
  <c r="F31" i="10"/>
  <c r="F29" i="10"/>
  <c r="F37" i="10"/>
  <c r="G30" i="10"/>
  <c r="E108" i="10" s="1"/>
  <c r="J62" i="10"/>
  <c r="F18" i="10"/>
  <c r="F12" i="10"/>
  <c r="G40" i="10"/>
  <c r="F40" i="10" s="1"/>
  <c r="G26" i="10"/>
  <c r="E107" i="10" s="1"/>
  <c r="H11" i="10"/>
  <c r="G11" i="10" s="1"/>
  <c r="E104" i="10" s="1"/>
  <c r="H15" i="10"/>
  <c r="G15" i="10" s="1"/>
  <c r="E105" i="10" s="1"/>
  <c r="G20" i="10"/>
  <c r="E106" i="10" s="1"/>
  <c r="H35" i="10"/>
  <c r="G35" i="10" s="1"/>
  <c r="F35" i="10" s="1"/>
  <c r="F10" i="10"/>
  <c r="D11" i="10"/>
  <c r="D62" i="10" s="1"/>
  <c r="G77" i="10"/>
  <c r="G90" i="10" s="1"/>
  <c r="E111" i="10"/>
  <c r="I62" i="10"/>
  <c r="E109" i="10"/>
  <c r="C62" i="10"/>
  <c r="J77" i="10"/>
  <c r="G57" i="10"/>
  <c r="G39" i="10"/>
  <c r="F39" i="10" s="1"/>
  <c r="F72" i="10"/>
  <c r="G72" i="10" s="1"/>
  <c r="D13" i="9"/>
  <c r="D37" i="9"/>
  <c r="F8" i="10" l="1"/>
  <c r="E95" i="10"/>
  <c r="F95" i="10" s="1"/>
  <c r="E96" i="10"/>
  <c r="F96" i="10" s="1"/>
  <c r="F30" i="10"/>
  <c r="E110" i="10"/>
  <c r="F26" i="10"/>
  <c r="H62" i="10"/>
  <c r="F15" i="10"/>
  <c r="F20" i="10"/>
  <c r="F11" i="10"/>
  <c r="I112" i="10"/>
  <c r="G89" i="10"/>
  <c r="I111" i="10"/>
  <c r="G62" i="10"/>
  <c r="F57" i="10"/>
  <c r="E112" i="10"/>
  <c r="E113" i="10" s="1"/>
  <c r="I109" i="10" s="1"/>
  <c r="C70" i="9"/>
  <c r="G76" i="9"/>
  <c r="H9" i="9"/>
  <c r="G95" i="10" l="1"/>
  <c r="F70" i="10" s="1"/>
  <c r="G70" i="10" s="1"/>
  <c r="F62" i="10"/>
  <c r="G63" i="10" s="1"/>
  <c r="G87" i="10"/>
  <c r="D9" i="9"/>
  <c r="I90" i="10" l="1"/>
  <c r="G66" i="10"/>
  <c r="F66" i="10"/>
  <c r="J24" i="9"/>
  <c r="J19" i="9"/>
  <c r="I41" i="9"/>
  <c r="I110" i="10" l="1"/>
  <c r="I113" i="10" s="1"/>
  <c r="G88" i="10"/>
  <c r="H87" i="10" s="1"/>
  <c r="H54" i="9"/>
  <c r="H53" i="9"/>
  <c r="H12" i="9"/>
  <c r="H38" i="9"/>
  <c r="H36" i="9"/>
  <c r="H14" i="9"/>
  <c r="C18" i="9" l="1"/>
  <c r="H16" i="9" l="1"/>
  <c r="H37" i="9" l="1"/>
  <c r="H10" i="9" l="1"/>
  <c r="H39" i="9" l="1"/>
  <c r="H33" i="9"/>
  <c r="C9" i="9" l="1"/>
  <c r="C29" i="9"/>
  <c r="D98" i="9" l="1"/>
  <c r="D97" i="9"/>
  <c r="D95" i="9"/>
  <c r="G86" i="9"/>
  <c r="J86" i="9" s="1"/>
  <c r="G85" i="9"/>
  <c r="J85" i="9" s="1"/>
  <c r="G84" i="9"/>
  <c r="J84" i="9" s="1"/>
  <c r="G83" i="9"/>
  <c r="J83" i="9" s="1"/>
  <c r="G82" i="9"/>
  <c r="J82" i="9" s="1"/>
  <c r="G81" i="9"/>
  <c r="J81" i="9" s="1"/>
  <c r="G80" i="9"/>
  <c r="J80" i="9" s="1"/>
  <c r="G79" i="9"/>
  <c r="J79" i="9" s="1"/>
  <c r="G78" i="9"/>
  <c r="J78" i="9" s="1"/>
  <c r="I77" i="9"/>
  <c r="H77" i="9"/>
  <c r="F77" i="9"/>
  <c r="D77" i="9"/>
  <c r="C77" i="9"/>
  <c r="G75" i="9"/>
  <c r="G74" i="9"/>
  <c r="G73" i="9"/>
  <c r="F72" i="9"/>
  <c r="D72" i="9"/>
  <c r="C72" i="9"/>
  <c r="G69" i="9"/>
  <c r="D68" i="9"/>
  <c r="G68" i="9" s="1"/>
  <c r="G67" i="9"/>
  <c r="C66" i="9"/>
  <c r="G61" i="9"/>
  <c r="F61" i="9" s="1"/>
  <c r="G60" i="9"/>
  <c r="F60" i="9" s="1"/>
  <c r="G59" i="9"/>
  <c r="F59" i="9" s="1"/>
  <c r="G58" i="9"/>
  <c r="F58" i="9" s="1"/>
  <c r="J57" i="9"/>
  <c r="I57" i="9"/>
  <c r="H57" i="9"/>
  <c r="D57" i="9"/>
  <c r="C57" i="9"/>
  <c r="H56" i="9"/>
  <c r="G56" i="9" s="1"/>
  <c r="F56" i="9" s="1"/>
  <c r="G55" i="9"/>
  <c r="F55" i="9" s="1"/>
  <c r="G54" i="9"/>
  <c r="F54" i="9" s="1"/>
  <c r="G53" i="9"/>
  <c r="F53" i="9" s="1"/>
  <c r="J52" i="9"/>
  <c r="I52" i="9"/>
  <c r="D52" i="9"/>
  <c r="C52" i="9"/>
  <c r="G44" i="9"/>
  <c r="F44" i="9" s="1"/>
  <c r="G43" i="9"/>
  <c r="F43" i="9" s="1"/>
  <c r="G42" i="9"/>
  <c r="F42" i="9" s="1"/>
  <c r="G41" i="9"/>
  <c r="F41" i="9" s="1"/>
  <c r="J40" i="9"/>
  <c r="I40" i="9"/>
  <c r="H40" i="9"/>
  <c r="D40" i="9"/>
  <c r="C40" i="9"/>
  <c r="G39" i="9"/>
  <c r="F39" i="9" s="1"/>
  <c r="G38" i="9"/>
  <c r="F38" i="9" s="1"/>
  <c r="G37" i="9"/>
  <c r="F37" i="9" s="1"/>
  <c r="G36" i="9"/>
  <c r="F36" i="9" s="1"/>
  <c r="J35" i="9"/>
  <c r="I35" i="9"/>
  <c r="D35" i="9"/>
  <c r="C35" i="9"/>
  <c r="G34" i="9"/>
  <c r="F34" i="9" s="1"/>
  <c r="G33" i="9"/>
  <c r="F33" i="9" s="1"/>
  <c r="G32" i="9"/>
  <c r="G31" i="9"/>
  <c r="J30" i="9"/>
  <c r="I30" i="9"/>
  <c r="H30" i="9"/>
  <c r="D30" i="9"/>
  <c r="C30" i="9"/>
  <c r="G29" i="9"/>
  <c r="F29" i="9" s="1"/>
  <c r="G28" i="9"/>
  <c r="F28" i="9" s="1"/>
  <c r="G27" i="9"/>
  <c r="F27" i="9" s="1"/>
  <c r="J26" i="9"/>
  <c r="I26" i="9"/>
  <c r="H26" i="9"/>
  <c r="D26" i="9"/>
  <c r="C26" i="9"/>
  <c r="G25" i="9"/>
  <c r="F25" i="9" s="1"/>
  <c r="G24" i="9"/>
  <c r="F24" i="9" s="1"/>
  <c r="G23" i="9"/>
  <c r="F23" i="9" s="1"/>
  <c r="G22" i="9"/>
  <c r="F22" i="9" s="1"/>
  <c r="G21" i="9"/>
  <c r="F21" i="9" s="1"/>
  <c r="J20" i="9"/>
  <c r="I20" i="9"/>
  <c r="H20" i="9"/>
  <c r="D20" i="9"/>
  <c r="C20" i="9"/>
  <c r="G19" i="9"/>
  <c r="F19" i="9" s="1"/>
  <c r="H18" i="9"/>
  <c r="G18" i="9" s="1"/>
  <c r="D18" i="9"/>
  <c r="D15" i="9" s="1"/>
  <c r="C15" i="9"/>
  <c r="G17" i="9"/>
  <c r="F17" i="9" s="1"/>
  <c r="G16" i="9"/>
  <c r="F16" i="9" s="1"/>
  <c r="J15" i="9"/>
  <c r="I15" i="9"/>
  <c r="G14" i="9"/>
  <c r="F14" i="9" s="1"/>
  <c r="H13" i="9"/>
  <c r="G13" i="9" s="1"/>
  <c r="G12" i="9"/>
  <c r="D12" i="9"/>
  <c r="D11" i="9" s="1"/>
  <c r="C12" i="9"/>
  <c r="C11" i="9" s="1"/>
  <c r="J11" i="9"/>
  <c r="I11" i="9"/>
  <c r="G10" i="9"/>
  <c r="D10" i="9"/>
  <c r="D8" i="9" s="1"/>
  <c r="G9" i="9"/>
  <c r="F9" i="9" s="1"/>
  <c r="J8" i="9"/>
  <c r="I8" i="9"/>
  <c r="H8" i="9"/>
  <c r="D18" i="8"/>
  <c r="G8" i="9" l="1"/>
  <c r="E103" i="9" s="1"/>
  <c r="D101" i="9"/>
  <c r="G57" i="9"/>
  <c r="F57" i="9" s="1"/>
  <c r="D66" i="9"/>
  <c r="G30" i="9"/>
  <c r="F30" i="9" s="1"/>
  <c r="F10" i="9"/>
  <c r="H11" i="9"/>
  <c r="G11" i="9" s="1"/>
  <c r="F11" i="9" s="1"/>
  <c r="G40" i="9"/>
  <c r="F40" i="9" s="1"/>
  <c r="F31" i="9"/>
  <c r="F12" i="9"/>
  <c r="F18" i="9"/>
  <c r="E95" i="9" s="1"/>
  <c r="F95" i="9" s="1"/>
  <c r="J62" i="9"/>
  <c r="G26" i="9"/>
  <c r="F26" i="9" s="1"/>
  <c r="G20" i="9"/>
  <c r="F20" i="9" s="1"/>
  <c r="I62" i="9"/>
  <c r="G72" i="9"/>
  <c r="I111" i="9" s="1"/>
  <c r="G77" i="9"/>
  <c r="J77" i="9"/>
  <c r="D62" i="9"/>
  <c r="C8" i="9"/>
  <c r="H15" i="9"/>
  <c r="G15" i="9" s="1"/>
  <c r="H35" i="9"/>
  <c r="G35" i="9" s="1"/>
  <c r="H52" i="9"/>
  <c r="F8" i="9" l="1"/>
  <c r="E112" i="9"/>
  <c r="E107" i="9"/>
  <c r="E108" i="9"/>
  <c r="E110" i="9"/>
  <c r="E106" i="9"/>
  <c r="E104" i="9"/>
  <c r="E96" i="9"/>
  <c r="F96" i="9" s="1"/>
  <c r="G95" i="9" s="1"/>
  <c r="G90" i="9"/>
  <c r="I112" i="9"/>
  <c r="G89" i="9"/>
  <c r="C62" i="9"/>
  <c r="H62" i="9"/>
  <c r="G52" i="9"/>
  <c r="F35" i="9"/>
  <c r="E109" i="9"/>
  <c r="F15" i="9"/>
  <c r="E105" i="9"/>
  <c r="F52" i="9" l="1"/>
  <c r="E111" i="9"/>
  <c r="E113" i="9" s="1"/>
  <c r="I109" i="9" s="1"/>
  <c r="G62" i="9"/>
  <c r="I90" i="9"/>
  <c r="F70" i="9"/>
  <c r="G70" i="9" s="1"/>
  <c r="G87" i="9" l="1"/>
  <c r="F62" i="9"/>
  <c r="G63" i="9" s="1"/>
  <c r="F66" i="9"/>
  <c r="G66" i="9"/>
  <c r="I110" i="9" l="1"/>
  <c r="I113" i="9" s="1"/>
  <c r="G88" i="9"/>
  <c r="H87" i="9" s="1"/>
  <c r="J19" i="8" l="1"/>
  <c r="D12" i="8" l="1"/>
  <c r="D10" i="8"/>
  <c r="H12" i="8" l="1"/>
  <c r="I41" i="8" l="1"/>
  <c r="D97" i="8" l="1"/>
  <c r="D95" i="8"/>
  <c r="D98" i="8" l="1"/>
  <c r="H10" i="8" l="1"/>
  <c r="H33" i="8" l="1"/>
  <c r="C30" i="8" l="1"/>
  <c r="H18" i="8"/>
  <c r="D13" i="8"/>
  <c r="C18" i="8" l="1"/>
  <c r="H13" i="8" l="1"/>
  <c r="H39" i="8"/>
  <c r="H56" i="8"/>
  <c r="D9" i="8"/>
  <c r="D68" i="8"/>
  <c r="C9" i="8"/>
  <c r="C12" i="8" l="1"/>
  <c r="D101" i="8" l="1"/>
  <c r="G86" i="8"/>
  <c r="J86" i="8" s="1"/>
  <c r="G85" i="8"/>
  <c r="J85" i="8" s="1"/>
  <c r="G84" i="8"/>
  <c r="J84" i="8" s="1"/>
  <c r="G83" i="8"/>
  <c r="J83" i="8" s="1"/>
  <c r="F77" i="8"/>
  <c r="G81" i="8"/>
  <c r="J81" i="8" s="1"/>
  <c r="G80" i="8"/>
  <c r="J80" i="8" s="1"/>
  <c r="G79" i="8"/>
  <c r="J79" i="8" s="1"/>
  <c r="G78" i="8"/>
  <c r="J78" i="8" s="1"/>
  <c r="I77" i="8"/>
  <c r="H77" i="8"/>
  <c r="D77" i="8"/>
  <c r="C77" i="8"/>
  <c r="G76" i="8"/>
  <c r="G75" i="8"/>
  <c r="G74" i="8"/>
  <c r="F72" i="8"/>
  <c r="D72" i="8"/>
  <c r="C72" i="8"/>
  <c r="G69" i="8"/>
  <c r="D66" i="8"/>
  <c r="G67" i="8"/>
  <c r="G61" i="8"/>
  <c r="F61" i="8" s="1"/>
  <c r="G60" i="8"/>
  <c r="F60" i="8" s="1"/>
  <c r="G59" i="8"/>
  <c r="F59" i="8" s="1"/>
  <c r="G58" i="8"/>
  <c r="F58" i="8" s="1"/>
  <c r="J57" i="8"/>
  <c r="I57" i="8"/>
  <c r="H57" i="8"/>
  <c r="D57" i="8"/>
  <c r="C57" i="8"/>
  <c r="G56" i="8"/>
  <c r="F56" i="8" s="1"/>
  <c r="G55" i="8"/>
  <c r="F55" i="8" s="1"/>
  <c r="G54" i="8"/>
  <c r="F54" i="8" s="1"/>
  <c r="G53" i="8"/>
  <c r="F53" i="8" s="1"/>
  <c r="J52" i="8"/>
  <c r="I52" i="8"/>
  <c r="D52" i="8"/>
  <c r="C52" i="8"/>
  <c r="G44" i="8"/>
  <c r="F44" i="8" s="1"/>
  <c r="G43" i="8"/>
  <c r="F43" i="8" s="1"/>
  <c r="G42" i="8"/>
  <c r="F42" i="8" s="1"/>
  <c r="G41" i="8"/>
  <c r="F41" i="8" s="1"/>
  <c r="J40" i="8"/>
  <c r="H40" i="8"/>
  <c r="D40" i="8"/>
  <c r="C40" i="8"/>
  <c r="G39" i="8"/>
  <c r="F39" i="8" s="1"/>
  <c r="G38" i="8"/>
  <c r="F38" i="8" s="1"/>
  <c r="G37" i="8"/>
  <c r="F37" i="8" s="1"/>
  <c r="G36" i="8"/>
  <c r="F36" i="8" s="1"/>
  <c r="J35" i="8"/>
  <c r="I35" i="8"/>
  <c r="D35" i="8"/>
  <c r="C35" i="8"/>
  <c r="G34" i="8"/>
  <c r="F34" i="8" s="1"/>
  <c r="G33" i="8"/>
  <c r="F33" i="8" s="1"/>
  <c r="G32" i="8"/>
  <c r="G31" i="8"/>
  <c r="J30" i="8"/>
  <c r="I30" i="8"/>
  <c r="D30" i="8"/>
  <c r="G29" i="8"/>
  <c r="F29" i="8" s="1"/>
  <c r="G28" i="8"/>
  <c r="F28" i="8" s="1"/>
  <c r="G27" i="8"/>
  <c r="F27" i="8" s="1"/>
  <c r="J26" i="8"/>
  <c r="I26" i="8"/>
  <c r="H26" i="8"/>
  <c r="D26" i="8"/>
  <c r="C26" i="8"/>
  <c r="G25" i="8"/>
  <c r="F25" i="8" s="1"/>
  <c r="G24" i="8"/>
  <c r="F24" i="8" s="1"/>
  <c r="G23" i="8"/>
  <c r="F23" i="8" s="1"/>
  <c r="G22" i="8"/>
  <c r="F22" i="8" s="1"/>
  <c r="G21" i="8"/>
  <c r="F21" i="8" s="1"/>
  <c r="J20" i="8"/>
  <c r="I20" i="8"/>
  <c r="H20" i="8"/>
  <c r="D20" i="8"/>
  <c r="C20" i="8"/>
  <c r="G19" i="8"/>
  <c r="F19" i="8" s="1"/>
  <c r="G18" i="8"/>
  <c r="F18" i="8" s="1"/>
  <c r="D15" i="8"/>
  <c r="G17" i="8"/>
  <c r="F17" i="8" s="1"/>
  <c r="G16" i="8"/>
  <c r="F16" i="8" s="1"/>
  <c r="J15" i="8"/>
  <c r="I15" i="8"/>
  <c r="C15" i="8"/>
  <c r="G14" i="8"/>
  <c r="F14" i="8" s="1"/>
  <c r="G13" i="8"/>
  <c r="H11" i="8"/>
  <c r="G12" i="8"/>
  <c r="F12" i="8" s="1"/>
  <c r="D11" i="8"/>
  <c r="J11" i="8"/>
  <c r="I11" i="8"/>
  <c r="C11" i="8"/>
  <c r="G10" i="8"/>
  <c r="F10" i="8" s="1"/>
  <c r="G9" i="8"/>
  <c r="F9" i="8" s="1"/>
  <c r="C8" i="8"/>
  <c r="J8" i="8"/>
  <c r="I8" i="8"/>
  <c r="D8" i="8"/>
  <c r="G72" i="8" l="1"/>
  <c r="I111" i="8" s="1"/>
  <c r="J62" i="8"/>
  <c r="G26" i="8"/>
  <c r="F26" i="8" s="1"/>
  <c r="G20" i="8"/>
  <c r="F20" i="8" s="1"/>
  <c r="G77" i="8"/>
  <c r="G90" i="8" s="1"/>
  <c r="F31" i="8"/>
  <c r="E96" i="8" s="1"/>
  <c r="F96" i="8" s="1"/>
  <c r="G11" i="8"/>
  <c r="F11" i="8" s="1"/>
  <c r="C62" i="8"/>
  <c r="D62" i="8"/>
  <c r="E95" i="8"/>
  <c r="F95" i="8" s="1"/>
  <c r="E99" i="8"/>
  <c r="F99" i="8" s="1"/>
  <c r="H8" i="8"/>
  <c r="G8" i="8" s="1"/>
  <c r="I40" i="8"/>
  <c r="G40" i="8" s="1"/>
  <c r="H52" i="8"/>
  <c r="G52" i="8" s="1"/>
  <c r="G57" i="8"/>
  <c r="C66" i="8"/>
  <c r="G68" i="8"/>
  <c r="G73" i="8"/>
  <c r="G82" i="8"/>
  <c r="J82" i="8" s="1"/>
  <c r="J77" i="8" s="1"/>
  <c r="E107" i="8"/>
  <c r="H15" i="8"/>
  <c r="G15" i="8" s="1"/>
  <c r="H30" i="8"/>
  <c r="G30" i="8" s="1"/>
  <c r="H35" i="8"/>
  <c r="G35" i="8" s="1"/>
  <c r="I112" i="8" l="1"/>
  <c r="G89" i="8"/>
  <c r="E106" i="8"/>
  <c r="E104" i="8"/>
  <c r="G95" i="8"/>
  <c r="F40" i="8"/>
  <c r="E110" i="8"/>
  <c r="E105" i="8"/>
  <c r="F15" i="8"/>
  <c r="E109" i="8"/>
  <c r="F35" i="8"/>
  <c r="G62" i="8"/>
  <c r="E112" i="8"/>
  <c r="F57" i="8"/>
  <c r="I62" i="8"/>
  <c r="H62" i="8"/>
  <c r="F8" i="8"/>
  <c r="E103" i="8"/>
  <c r="E108" i="8"/>
  <c r="F30" i="8"/>
  <c r="E111" i="8"/>
  <c r="F52" i="8"/>
  <c r="I90" i="8" l="1"/>
  <c r="F70" i="8"/>
  <c r="G70" i="8"/>
  <c r="G66" i="8" s="1"/>
  <c r="E113" i="8"/>
  <c r="I109" i="8" s="1"/>
  <c r="G87" i="8"/>
  <c r="F62" i="8"/>
  <c r="G63" i="8" s="1"/>
  <c r="F66" i="8" l="1"/>
  <c r="I110" i="8"/>
  <c r="I113" i="8" s="1"/>
  <c r="G88" i="8"/>
  <c r="H87" i="8" s="1"/>
  <c r="F67" i="7" l="1"/>
  <c r="C69" i="7" l="1"/>
  <c r="G69" i="7" s="1"/>
  <c r="C18" i="7"/>
  <c r="D18" i="7"/>
  <c r="H18" i="7"/>
  <c r="G18" i="7" s="1"/>
  <c r="H10" i="7"/>
  <c r="G10" i="7" s="1"/>
  <c r="C16" i="7"/>
  <c r="H33" i="7"/>
  <c r="G33" i="7" s="1"/>
  <c r="C33" i="7"/>
  <c r="C30" i="7" s="1"/>
  <c r="H12" i="7"/>
  <c r="F73" i="7"/>
  <c r="H36" i="7"/>
  <c r="H55" i="7"/>
  <c r="G55" i="7" s="1"/>
  <c r="F55" i="7" s="1"/>
  <c r="F82" i="7"/>
  <c r="G82" i="7" s="1"/>
  <c r="J82" i="7" s="1"/>
  <c r="D70" i="7"/>
  <c r="D10" i="7"/>
  <c r="C17" i="7"/>
  <c r="D17" i="7"/>
  <c r="H17" i="7"/>
  <c r="H16" i="7"/>
  <c r="D9" i="7"/>
  <c r="H9" i="7"/>
  <c r="D101" i="7"/>
  <c r="G86" i="7"/>
  <c r="J86" i="7" s="1"/>
  <c r="G85" i="7"/>
  <c r="J85" i="7" s="1"/>
  <c r="G84" i="7"/>
  <c r="J84" i="7" s="1"/>
  <c r="G83" i="7"/>
  <c r="J83" i="7" s="1"/>
  <c r="G81" i="7"/>
  <c r="J81" i="7" s="1"/>
  <c r="G80" i="7"/>
  <c r="J80" i="7" s="1"/>
  <c r="G79" i="7"/>
  <c r="J79" i="7" s="1"/>
  <c r="G78" i="7"/>
  <c r="J78" i="7" s="1"/>
  <c r="I77" i="7"/>
  <c r="H77" i="7"/>
  <c r="D77" i="7"/>
  <c r="C77" i="7"/>
  <c r="G76" i="7"/>
  <c r="G75" i="7"/>
  <c r="G74" i="7"/>
  <c r="F72" i="7"/>
  <c r="D72" i="7"/>
  <c r="C72" i="7"/>
  <c r="C70" i="7"/>
  <c r="D68" i="7"/>
  <c r="D67" i="7"/>
  <c r="G67" i="7" s="1"/>
  <c r="G61" i="7"/>
  <c r="F61" i="7" s="1"/>
  <c r="G60" i="7"/>
  <c r="F60" i="7" s="1"/>
  <c r="G59" i="7"/>
  <c r="F59" i="7" s="1"/>
  <c r="G58" i="7"/>
  <c r="F58" i="7" s="1"/>
  <c r="J57" i="7"/>
  <c r="I57" i="7"/>
  <c r="H57" i="7"/>
  <c r="D57" i="7"/>
  <c r="C57" i="7"/>
  <c r="G56" i="7"/>
  <c r="F56" i="7" s="1"/>
  <c r="G54" i="7"/>
  <c r="F54" i="7" s="1"/>
  <c r="H53" i="7"/>
  <c r="G53" i="7" s="1"/>
  <c r="F53" i="7" s="1"/>
  <c r="J52" i="7"/>
  <c r="I52" i="7"/>
  <c r="D52" i="7"/>
  <c r="C52" i="7"/>
  <c r="G44" i="7"/>
  <c r="F44" i="7" s="1"/>
  <c r="G43" i="7"/>
  <c r="F43" i="7" s="1"/>
  <c r="I42" i="7"/>
  <c r="I40" i="7" s="1"/>
  <c r="G41" i="7"/>
  <c r="C41" i="7"/>
  <c r="J40" i="7"/>
  <c r="H40" i="7"/>
  <c r="D40" i="7"/>
  <c r="H39" i="7"/>
  <c r="G39" i="7" s="1"/>
  <c r="F39" i="7" s="1"/>
  <c r="G38" i="7"/>
  <c r="F38" i="7" s="1"/>
  <c r="G37" i="7"/>
  <c r="F37" i="7" s="1"/>
  <c r="G36" i="7"/>
  <c r="F36" i="7" s="1"/>
  <c r="J35" i="7"/>
  <c r="I35" i="7"/>
  <c r="D35" i="7"/>
  <c r="C35" i="7"/>
  <c r="G34" i="7"/>
  <c r="F34" i="7" s="1"/>
  <c r="G32" i="7"/>
  <c r="H31" i="7"/>
  <c r="G31" i="7" s="1"/>
  <c r="J30" i="7"/>
  <c r="I30" i="7"/>
  <c r="D30" i="7"/>
  <c r="G29" i="7"/>
  <c r="F29" i="7" s="1"/>
  <c r="G28" i="7"/>
  <c r="F28" i="7" s="1"/>
  <c r="G27" i="7"/>
  <c r="F27" i="7" s="1"/>
  <c r="J26" i="7"/>
  <c r="I26" i="7"/>
  <c r="H26" i="7"/>
  <c r="D26" i="7"/>
  <c r="C26" i="7"/>
  <c r="G25" i="7"/>
  <c r="F25" i="7" s="1"/>
  <c r="J24" i="7"/>
  <c r="J20" i="7" s="1"/>
  <c r="I24" i="7"/>
  <c r="G24" i="7" s="1"/>
  <c r="F24" i="7" s="1"/>
  <c r="G23" i="7"/>
  <c r="F23" i="7" s="1"/>
  <c r="G22" i="7"/>
  <c r="F22" i="7" s="1"/>
  <c r="G21" i="7"/>
  <c r="F21" i="7" s="1"/>
  <c r="H20" i="7"/>
  <c r="D20" i="7"/>
  <c r="C20" i="7"/>
  <c r="G19" i="7"/>
  <c r="F19" i="7" s="1"/>
  <c r="G17" i="7"/>
  <c r="I16" i="7"/>
  <c r="I15" i="7" s="1"/>
  <c r="J15" i="7"/>
  <c r="H14" i="7"/>
  <c r="G14" i="7" s="1"/>
  <c r="F14" i="7" s="1"/>
  <c r="H13" i="7"/>
  <c r="G13" i="7" s="1"/>
  <c r="D13" i="7"/>
  <c r="G12" i="7"/>
  <c r="D12" i="7"/>
  <c r="D11" i="7" s="1"/>
  <c r="J11" i="7"/>
  <c r="I11" i="7"/>
  <c r="C11" i="7"/>
  <c r="C9" i="7"/>
  <c r="C8" i="7" s="1"/>
  <c r="J8" i="7"/>
  <c r="I8" i="7"/>
  <c r="H15" i="7" l="1"/>
  <c r="D8" i="7"/>
  <c r="F31" i="7"/>
  <c r="H8" i="7"/>
  <c r="G8" i="7" s="1"/>
  <c r="F8" i="7" s="1"/>
  <c r="F17" i="7"/>
  <c r="F41" i="7"/>
  <c r="H30" i="7"/>
  <c r="G30" i="7" s="1"/>
  <c r="D15" i="7"/>
  <c r="D62" i="7" s="1"/>
  <c r="G16" i="7"/>
  <c r="F16" i="7" s="1"/>
  <c r="I20" i="7"/>
  <c r="G20" i="7" s="1"/>
  <c r="F77" i="7"/>
  <c r="G77" i="7" s="1"/>
  <c r="G90" i="7" s="1"/>
  <c r="F33" i="7"/>
  <c r="G42" i="7"/>
  <c r="F42" i="7" s="1"/>
  <c r="E99" i="7"/>
  <c r="F99" i="7" s="1"/>
  <c r="F10" i="7"/>
  <c r="G26" i="7"/>
  <c r="F26" i="7" s="1"/>
  <c r="F12" i="7"/>
  <c r="G15" i="7"/>
  <c r="E105" i="7" s="1"/>
  <c r="G72" i="7"/>
  <c r="G89" i="7" s="1"/>
  <c r="G40" i="7"/>
  <c r="E110" i="7" s="1"/>
  <c r="D66" i="7"/>
  <c r="C66" i="7"/>
  <c r="C15" i="7"/>
  <c r="F18" i="7"/>
  <c r="J77" i="7"/>
  <c r="G9" i="7"/>
  <c r="F9" i="7" s="1"/>
  <c r="J62" i="7"/>
  <c r="H35" i="7"/>
  <c r="G35" i="7" s="1"/>
  <c r="C40" i="7"/>
  <c r="H11" i="7"/>
  <c r="G11" i="7" s="1"/>
  <c r="H52" i="7"/>
  <c r="G52" i="7" s="1"/>
  <c r="G57" i="7"/>
  <c r="G68" i="7"/>
  <c r="G73" i="7"/>
  <c r="H12" i="6"/>
  <c r="H12" i="5"/>
  <c r="I62" i="7" l="1"/>
  <c r="E103" i="7"/>
  <c r="F15" i="7"/>
  <c r="F20" i="7"/>
  <c r="E106" i="7"/>
  <c r="E108" i="7"/>
  <c r="F30" i="7"/>
  <c r="E107" i="7"/>
  <c r="E95" i="7"/>
  <c r="F95" i="7" s="1"/>
  <c r="C62" i="7"/>
  <c r="E96" i="7"/>
  <c r="F96" i="7" s="1"/>
  <c r="I111" i="7"/>
  <c r="I112" i="7"/>
  <c r="H62" i="7"/>
  <c r="F40" i="7"/>
  <c r="E112" i="7"/>
  <c r="G62" i="7"/>
  <c r="F57" i="7"/>
  <c r="E109" i="7"/>
  <c r="F35" i="7"/>
  <c r="E111" i="7"/>
  <c r="F52" i="7"/>
  <c r="F11" i="7"/>
  <c r="E104" i="7"/>
  <c r="F67" i="6"/>
  <c r="H53" i="6"/>
  <c r="D67" i="6"/>
  <c r="H39" i="6"/>
  <c r="H33" i="6"/>
  <c r="C33" i="6"/>
  <c r="F73" i="6"/>
  <c r="G95" i="7" l="1"/>
  <c r="I90" i="7" s="1"/>
  <c r="E113" i="7"/>
  <c r="I109" i="7" s="1"/>
  <c r="G87" i="7"/>
  <c r="F62" i="7"/>
  <c r="G63" i="7" s="1"/>
  <c r="G67" i="6"/>
  <c r="F72" i="6"/>
  <c r="D70" i="6"/>
  <c r="H10" i="6"/>
  <c r="G10" i="6" s="1"/>
  <c r="D10" i="6"/>
  <c r="I42" i="6"/>
  <c r="I40" i="6" s="1"/>
  <c r="G76" i="6"/>
  <c r="H9" i="6"/>
  <c r="G9" i="6" s="1"/>
  <c r="D9" i="6"/>
  <c r="D101" i="6"/>
  <c r="G86" i="6"/>
  <c r="J86" i="6" s="1"/>
  <c r="G85" i="6"/>
  <c r="J85" i="6" s="1"/>
  <c r="G84" i="6"/>
  <c r="J84" i="6" s="1"/>
  <c r="G83" i="6"/>
  <c r="J83" i="6" s="1"/>
  <c r="G82" i="6"/>
  <c r="J82" i="6" s="1"/>
  <c r="G81" i="6"/>
  <c r="J81" i="6" s="1"/>
  <c r="G80" i="6"/>
  <c r="J80" i="6" s="1"/>
  <c r="G79" i="6"/>
  <c r="J79" i="6" s="1"/>
  <c r="G78" i="6"/>
  <c r="J78" i="6" s="1"/>
  <c r="I77" i="6"/>
  <c r="H77" i="6"/>
  <c r="F77" i="6"/>
  <c r="D77" i="6"/>
  <c r="C77" i="6"/>
  <c r="G75" i="6"/>
  <c r="G74" i="6"/>
  <c r="D72" i="6"/>
  <c r="C72" i="6"/>
  <c r="C70" i="6"/>
  <c r="C69" i="6"/>
  <c r="G69" i="6" s="1"/>
  <c r="D68" i="6"/>
  <c r="G68" i="6" s="1"/>
  <c r="G61" i="6"/>
  <c r="F61" i="6" s="1"/>
  <c r="G60" i="6"/>
  <c r="F60" i="6" s="1"/>
  <c r="G59" i="6"/>
  <c r="F59" i="6" s="1"/>
  <c r="G58" i="6"/>
  <c r="F58" i="6" s="1"/>
  <c r="J57" i="6"/>
  <c r="I57" i="6"/>
  <c r="H57" i="6"/>
  <c r="D57" i="6"/>
  <c r="C57" i="6"/>
  <c r="G56" i="6"/>
  <c r="F56" i="6" s="1"/>
  <c r="H55" i="6"/>
  <c r="G55" i="6" s="1"/>
  <c r="F55" i="6" s="1"/>
  <c r="G54" i="6"/>
  <c r="F54" i="6" s="1"/>
  <c r="G53" i="6"/>
  <c r="F53" i="6" s="1"/>
  <c r="J52" i="6"/>
  <c r="I52" i="6"/>
  <c r="D52" i="6"/>
  <c r="C52" i="6"/>
  <c r="G44" i="6"/>
  <c r="F44" i="6" s="1"/>
  <c r="G43" i="6"/>
  <c r="F43" i="6" s="1"/>
  <c r="G42" i="6"/>
  <c r="F42" i="6" s="1"/>
  <c r="G41" i="6"/>
  <c r="C41" i="6"/>
  <c r="C40" i="6" s="1"/>
  <c r="J40" i="6"/>
  <c r="H40" i="6"/>
  <c r="D40" i="6"/>
  <c r="H35" i="6"/>
  <c r="G38" i="6"/>
  <c r="F38" i="6" s="1"/>
  <c r="G37" i="6"/>
  <c r="F37" i="6" s="1"/>
  <c r="G36" i="6"/>
  <c r="F36" i="6" s="1"/>
  <c r="J35" i="6"/>
  <c r="I35" i="6"/>
  <c r="D35" i="6"/>
  <c r="C35" i="6"/>
  <c r="G34" i="6"/>
  <c r="F34" i="6" s="1"/>
  <c r="G33" i="6"/>
  <c r="F33" i="6" s="1"/>
  <c r="G32" i="6"/>
  <c r="H31" i="6"/>
  <c r="G31" i="6" s="1"/>
  <c r="J30" i="6"/>
  <c r="I30" i="6"/>
  <c r="D30" i="6"/>
  <c r="C30" i="6"/>
  <c r="G29" i="6"/>
  <c r="F29" i="6" s="1"/>
  <c r="G28" i="6"/>
  <c r="F28" i="6" s="1"/>
  <c r="G27" i="6"/>
  <c r="F27" i="6" s="1"/>
  <c r="J26" i="6"/>
  <c r="I26" i="6"/>
  <c r="H26" i="6"/>
  <c r="D26" i="6"/>
  <c r="C26" i="6"/>
  <c r="G25" i="6"/>
  <c r="F25" i="6" s="1"/>
  <c r="J24" i="6"/>
  <c r="J20" i="6" s="1"/>
  <c r="I24" i="6"/>
  <c r="I20" i="6" s="1"/>
  <c r="G23" i="6"/>
  <c r="F23" i="6" s="1"/>
  <c r="G22" i="6"/>
  <c r="F22" i="6" s="1"/>
  <c r="G21" i="6"/>
  <c r="F21" i="6" s="1"/>
  <c r="H20" i="6"/>
  <c r="D20" i="6"/>
  <c r="C20" i="6"/>
  <c r="G19" i="6"/>
  <c r="F19" i="6" s="1"/>
  <c r="G18" i="6"/>
  <c r="D18" i="6"/>
  <c r="D15" i="6" s="1"/>
  <c r="C18" i="6"/>
  <c r="G17" i="6"/>
  <c r="C17" i="6"/>
  <c r="I16" i="6"/>
  <c r="H16" i="6"/>
  <c r="H15" i="6" s="1"/>
  <c r="C16" i="6"/>
  <c r="J15" i="6"/>
  <c r="H14" i="6"/>
  <c r="G14" i="6" s="1"/>
  <c r="F14" i="6" s="1"/>
  <c r="H13" i="6"/>
  <c r="D13" i="6"/>
  <c r="G12" i="6"/>
  <c r="D12" i="6"/>
  <c r="J11" i="6"/>
  <c r="I11" i="6"/>
  <c r="C11" i="6"/>
  <c r="C9" i="6"/>
  <c r="C8" i="6" s="1"/>
  <c r="J8" i="6"/>
  <c r="I8" i="6"/>
  <c r="D66" i="6" l="1"/>
  <c r="G77" i="6"/>
  <c r="F31" i="6"/>
  <c r="F70" i="7"/>
  <c r="F66" i="7" s="1"/>
  <c r="H11" i="6"/>
  <c r="G11" i="6" s="1"/>
  <c r="D8" i="6"/>
  <c r="G26" i="6"/>
  <c r="F26" i="6" s="1"/>
  <c r="E99" i="6"/>
  <c r="F99" i="6" s="1"/>
  <c r="G24" i="6"/>
  <c r="F24" i="6" s="1"/>
  <c r="F41" i="6"/>
  <c r="G13" i="6"/>
  <c r="F17" i="6"/>
  <c r="F10" i="6"/>
  <c r="D11" i="6"/>
  <c r="C66" i="6"/>
  <c r="G35" i="6"/>
  <c r="E109" i="6" s="1"/>
  <c r="F18" i="6"/>
  <c r="J62" i="6"/>
  <c r="F12" i="6"/>
  <c r="C15" i="6"/>
  <c r="C62" i="6" s="1"/>
  <c r="G72" i="6"/>
  <c r="G89" i="6" s="1"/>
  <c r="G40" i="6"/>
  <c r="F40" i="6" s="1"/>
  <c r="G16" i="6"/>
  <c r="F16" i="6" s="1"/>
  <c r="H8" i="6"/>
  <c r="G8" i="6" s="1"/>
  <c r="E103" i="6" s="1"/>
  <c r="G20" i="6"/>
  <c r="E106" i="6" s="1"/>
  <c r="F9" i="6"/>
  <c r="J77" i="6"/>
  <c r="G90" i="6"/>
  <c r="I112" i="6"/>
  <c r="G39" i="6"/>
  <c r="F39" i="6" s="1"/>
  <c r="I15" i="6"/>
  <c r="G15" i="6" s="1"/>
  <c r="H30" i="6"/>
  <c r="G30" i="6" s="1"/>
  <c r="G73" i="6"/>
  <c r="H52" i="6"/>
  <c r="G52" i="6" s="1"/>
  <c r="G57" i="6"/>
  <c r="F77" i="5"/>
  <c r="C69" i="5"/>
  <c r="C18" i="5"/>
  <c r="C17" i="5"/>
  <c r="C70" i="5"/>
  <c r="D70" i="5"/>
  <c r="G70" i="7" l="1"/>
  <c r="G66" i="7" s="1"/>
  <c r="I110" i="7" s="1"/>
  <c r="I113" i="7" s="1"/>
  <c r="E107" i="6"/>
  <c r="D62" i="6"/>
  <c r="F8" i="6"/>
  <c r="E110" i="6"/>
  <c r="F11" i="6"/>
  <c r="F35" i="6"/>
  <c r="E104" i="6"/>
  <c r="F20" i="6"/>
  <c r="E95" i="6"/>
  <c r="F95" i="6" s="1"/>
  <c r="I62" i="6"/>
  <c r="I111" i="6"/>
  <c r="G88" i="7"/>
  <c r="H87" i="7" s="1"/>
  <c r="E96" i="6"/>
  <c r="F96" i="6" s="1"/>
  <c r="E105" i="6"/>
  <c r="F15" i="6"/>
  <c r="E111" i="6"/>
  <c r="F52" i="6"/>
  <c r="E108" i="6"/>
  <c r="F30" i="6"/>
  <c r="G62" i="6"/>
  <c r="F57" i="6"/>
  <c r="E112" i="6"/>
  <c r="H62" i="6"/>
  <c r="D12" i="5"/>
  <c r="H14" i="5"/>
  <c r="F73" i="5"/>
  <c r="F67" i="5"/>
  <c r="G78" i="5"/>
  <c r="J78" i="5" s="1"/>
  <c r="H55" i="5"/>
  <c r="H53" i="5"/>
  <c r="H31" i="5"/>
  <c r="G83" i="5"/>
  <c r="J83" i="5" s="1"/>
  <c r="G84" i="5"/>
  <c r="J84" i="5" s="1"/>
  <c r="G95" i="6" l="1"/>
  <c r="I90" i="6" s="1"/>
  <c r="E113" i="6"/>
  <c r="I109" i="6" s="1"/>
  <c r="G87" i="6"/>
  <c r="F62" i="6"/>
  <c r="G63" i="6" s="1"/>
  <c r="G82" i="5"/>
  <c r="J82" i="5" s="1"/>
  <c r="H13" i="5"/>
  <c r="H16" i="5"/>
  <c r="H9" i="5"/>
  <c r="D9" i="5"/>
  <c r="G67" i="5"/>
  <c r="H33" i="5"/>
  <c r="C33" i="5"/>
  <c r="C16" i="5"/>
  <c r="C9" i="5"/>
  <c r="F70" i="6" l="1"/>
  <c r="F66" i="6" s="1"/>
  <c r="G70" i="6"/>
  <c r="G66" i="6" s="1"/>
  <c r="D101" i="5"/>
  <c r="G86" i="5"/>
  <c r="J86" i="5" s="1"/>
  <c r="G85" i="5"/>
  <c r="J85" i="5" s="1"/>
  <c r="G81" i="5"/>
  <c r="J81" i="5" s="1"/>
  <c r="G80" i="5"/>
  <c r="J80" i="5" s="1"/>
  <c r="G79" i="5"/>
  <c r="J79" i="5" s="1"/>
  <c r="I77" i="5"/>
  <c r="H77" i="5"/>
  <c r="D77" i="5"/>
  <c r="C77" i="5"/>
  <c r="G76" i="5"/>
  <c r="G75" i="5"/>
  <c r="G74" i="5"/>
  <c r="G73" i="5"/>
  <c r="F72" i="5"/>
  <c r="D72" i="5"/>
  <c r="C72" i="5"/>
  <c r="G69" i="5"/>
  <c r="D68" i="5"/>
  <c r="G68" i="5" s="1"/>
  <c r="C66" i="5"/>
  <c r="G61" i="5"/>
  <c r="F61" i="5" s="1"/>
  <c r="G60" i="5"/>
  <c r="F60" i="5" s="1"/>
  <c r="G59" i="5"/>
  <c r="F59" i="5" s="1"/>
  <c r="G58" i="5"/>
  <c r="F58" i="5" s="1"/>
  <c r="J57" i="5"/>
  <c r="I57" i="5"/>
  <c r="H57" i="5"/>
  <c r="D57" i="5"/>
  <c r="C57" i="5"/>
  <c r="G56" i="5"/>
  <c r="F56" i="5" s="1"/>
  <c r="G55" i="5"/>
  <c r="F55" i="5" s="1"/>
  <c r="G54" i="5"/>
  <c r="F54" i="5" s="1"/>
  <c r="G53" i="5"/>
  <c r="F53" i="5" s="1"/>
  <c r="J52" i="5"/>
  <c r="I52" i="5"/>
  <c r="H52" i="5"/>
  <c r="D52" i="5"/>
  <c r="C52" i="5"/>
  <c r="G44" i="5"/>
  <c r="F44" i="5" s="1"/>
  <c r="G43" i="5"/>
  <c r="F43" i="5" s="1"/>
  <c r="G42" i="5"/>
  <c r="F42" i="5" s="1"/>
  <c r="G41" i="5"/>
  <c r="C41" i="5"/>
  <c r="J40" i="5"/>
  <c r="I40" i="5"/>
  <c r="H40" i="5"/>
  <c r="D40" i="5"/>
  <c r="H39" i="5"/>
  <c r="G39" i="5" s="1"/>
  <c r="F39" i="5" s="1"/>
  <c r="G38" i="5"/>
  <c r="F38" i="5" s="1"/>
  <c r="G37" i="5"/>
  <c r="F37" i="5" s="1"/>
  <c r="G36" i="5"/>
  <c r="F36" i="5" s="1"/>
  <c r="J35" i="5"/>
  <c r="I35" i="5"/>
  <c r="D35" i="5"/>
  <c r="C35" i="5"/>
  <c r="G34" i="5"/>
  <c r="F34" i="5" s="1"/>
  <c r="G33" i="5"/>
  <c r="F33" i="5" s="1"/>
  <c r="G32" i="5"/>
  <c r="G31" i="5"/>
  <c r="J30" i="5"/>
  <c r="I30" i="5"/>
  <c r="H30" i="5"/>
  <c r="D30" i="5"/>
  <c r="C30" i="5"/>
  <c r="G29" i="5"/>
  <c r="F29" i="5" s="1"/>
  <c r="G28" i="5"/>
  <c r="F28" i="5" s="1"/>
  <c r="G27" i="5"/>
  <c r="F27" i="5" s="1"/>
  <c r="J26" i="5"/>
  <c r="I26" i="5"/>
  <c r="H26" i="5"/>
  <c r="D26" i="5"/>
  <c r="C26" i="5"/>
  <c r="G25" i="5"/>
  <c r="F25" i="5" s="1"/>
  <c r="J24" i="5"/>
  <c r="J20" i="5" s="1"/>
  <c r="I24" i="5"/>
  <c r="G24" i="5" s="1"/>
  <c r="F24" i="5" s="1"/>
  <c r="G23" i="5"/>
  <c r="F23" i="5" s="1"/>
  <c r="G22" i="5"/>
  <c r="F22" i="5" s="1"/>
  <c r="G21" i="5"/>
  <c r="F21" i="5" s="1"/>
  <c r="H20" i="5"/>
  <c r="D20" i="5"/>
  <c r="C20" i="5"/>
  <c r="G19" i="5"/>
  <c r="F19" i="5" s="1"/>
  <c r="G18" i="5"/>
  <c r="D18" i="5"/>
  <c r="G17" i="5"/>
  <c r="F17" i="5" s="1"/>
  <c r="I16" i="5"/>
  <c r="G16" i="5" s="1"/>
  <c r="F16" i="5" s="1"/>
  <c r="J15" i="5"/>
  <c r="H15" i="5"/>
  <c r="C15" i="5"/>
  <c r="G14" i="5"/>
  <c r="F14" i="5" s="1"/>
  <c r="G13" i="5"/>
  <c r="D13" i="5"/>
  <c r="D11" i="5" s="1"/>
  <c r="G12" i="5"/>
  <c r="J11" i="5"/>
  <c r="I11" i="5"/>
  <c r="C11" i="5"/>
  <c r="H10" i="5"/>
  <c r="H8" i="5" s="1"/>
  <c r="D10" i="5"/>
  <c r="D8" i="5" s="1"/>
  <c r="G9" i="5"/>
  <c r="F9" i="5" s="1"/>
  <c r="J8" i="5"/>
  <c r="I8" i="5"/>
  <c r="C8" i="5"/>
  <c r="G10" i="5" l="1"/>
  <c r="I15" i="5"/>
  <c r="G15" i="5"/>
  <c r="E105" i="5" s="1"/>
  <c r="F31" i="5"/>
  <c r="F10" i="5"/>
  <c r="E99" i="5"/>
  <c r="F99" i="5" s="1"/>
  <c r="G40" i="5"/>
  <c r="E110" i="5" s="1"/>
  <c r="G26" i="5"/>
  <c r="F26" i="5" s="1"/>
  <c r="G8" i="5"/>
  <c r="F8" i="5" s="1"/>
  <c r="G30" i="5"/>
  <c r="F30" i="5" s="1"/>
  <c r="D66" i="5"/>
  <c r="F12" i="5"/>
  <c r="G52" i="5"/>
  <c r="E111" i="5" s="1"/>
  <c r="J62" i="5"/>
  <c r="F41" i="5"/>
  <c r="G72" i="5"/>
  <c r="G89" i="5" s="1"/>
  <c r="J77" i="5"/>
  <c r="I110" i="6"/>
  <c r="I113" i="6" s="1"/>
  <c r="G88" i="6"/>
  <c r="H87" i="6" s="1"/>
  <c r="G77" i="5"/>
  <c r="G90" i="5" s="1"/>
  <c r="F18" i="5"/>
  <c r="E95" i="5" s="1"/>
  <c r="F95" i="5" s="1"/>
  <c r="D15" i="5"/>
  <c r="D62" i="5" s="1"/>
  <c r="H35" i="5"/>
  <c r="G35" i="5" s="1"/>
  <c r="C40" i="5"/>
  <c r="H11" i="5"/>
  <c r="G11" i="5" s="1"/>
  <c r="I20" i="5"/>
  <c r="G57" i="5"/>
  <c r="H12" i="4"/>
  <c r="H39" i="4"/>
  <c r="I24" i="4"/>
  <c r="H33" i="4"/>
  <c r="I16" i="4"/>
  <c r="F40" i="5" l="1"/>
  <c r="F52" i="5"/>
  <c r="E103" i="5"/>
  <c r="E108" i="5"/>
  <c r="E107" i="5"/>
  <c r="E96" i="5"/>
  <c r="F96" i="5" s="1"/>
  <c r="G95" i="5" s="1"/>
  <c r="C62" i="5"/>
  <c r="I111" i="5"/>
  <c r="I112" i="5"/>
  <c r="F57" i="5"/>
  <c r="E112" i="5"/>
  <c r="F15" i="5"/>
  <c r="I62" i="5"/>
  <c r="G20" i="5"/>
  <c r="E109" i="5"/>
  <c r="F35" i="5"/>
  <c r="E104" i="5"/>
  <c r="F11" i="5"/>
  <c r="H62" i="5"/>
  <c r="H10" i="4"/>
  <c r="D10" i="4"/>
  <c r="D18" i="4"/>
  <c r="F20" i="5" l="1"/>
  <c r="E106" i="5"/>
  <c r="E113" i="5" s="1"/>
  <c r="I109" i="5" s="1"/>
  <c r="I90" i="5"/>
  <c r="F70" i="5"/>
  <c r="G70" i="5" s="1"/>
  <c r="G62" i="5"/>
  <c r="D13" i="4"/>
  <c r="D68" i="4"/>
  <c r="G66" i="5" l="1"/>
  <c r="F66" i="5"/>
  <c r="G87" i="5"/>
  <c r="F62" i="5"/>
  <c r="G63" i="5" s="1"/>
  <c r="J24" i="4"/>
  <c r="G13" i="4"/>
  <c r="I110" i="5" l="1"/>
  <c r="I113" i="5" s="1"/>
  <c r="G88" i="5"/>
  <c r="H87" i="5" s="1"/>
  <c r="H31" i="4"/>
  <c r="C41" i="4"/>
  <c r="D70" i="4" l="1"/>
  <c r="G68" i="4" l="1"/>
  <c r="G75" i="4"/>
  <c r="G33" i="4"/>
  <c r="F33" i="4" s="1"/>
  <c r="G32" i="4"/>
  <c r="G23" i="4"/>
  <c r="F23" i="4" s="1"/>
  <c r="D99" i="4"/>
  <c r="H20" i="4"/>
  <c r="D9" i="4"/>
  <c r="D8" i="4" s="1"/>
  <c r="H77" i="4"/>
  <c r="F77" i="4"/>
  <c r="G78" i="4"/>
  <c r="J78" i="4" s="1"/>
  <c r="G79" i="4"/>
  <c r="J79" i="4" s="1"/>
  <c r="G80" i="4"/>
  <c r="J80" i="4" s="1"/>
  <c r="G83" i="4"/>
  <c r="J83" i="4" s="1"/>
  <c r="G84" i="4"/>
  <c r="J84" i="4" s="1"/>
  <c r="G76" i="4"/>
  <c r="C72" i="4"/>
  <c r="D72" i="4"/>
  <c r="G22" i="4"/>
  <c r="F22" i="4" s="1"/>
  <c r="G21" i="4"/>
  <c r="F21" i="4" s="1"/>
  <c r="G54" i="4"/>
  <c r="F54" i="4" s="1"/>
  <c r="C66" i="4"/>
  <c r="D11" i="4"/>
  <c r="C11" i="4"/>
  <c r="D66" i="4"/>
  <c r="C9" i="4"/>
  <c r="C8" i="4" s="1"/>
  <c r="D30" i="4"/>
  <c r="I77" i="4"/>
  <c r="D77" i="4"/>
  <c r="C77" i="4"/>
  <c r="I52" i="4"/>
  <c r="H52" i="4"/>
  <c r="G53" i="4"/>
  <c r="F53" i="4" s="1"/>
  <c r="D57" i="4"/>
  <c r="H57" i="4"/>
  <c r="C52" i="4"/>
  <c r="D52" i="4"/>
  <c r="G55" i="4"/>
  <c r="F55" i="4" s="1"/>
  <c r="G61" i="4"/>
  <c r="F61" i="4" s="1"/>
  <c r="G60" i="4"/>
  <c r="F60" i="4" s="1"/>
  <c r="G59" i="4"/>
  <c r="F59" i="4" s="1"/>
  <c r="G58" i="4"/>
  <c r="F58" i="4" s="1"/>
  <c r="J57" i="4"/>
  <c r="I57" i="4"/>
  <c r="C57" i="4"/>
  <c r="J52" i="4"/>
  <c r="G56" i="4"/>
  <c r="F56" i="4" s="1"/>
  <c r="C40" i="4"/>
  <c r="D40" i="4"/>
  <c r="C35" i="4"/>
  <c r="D35" i="4"/>
  <c r="C30" i="4"/>
  <c r="C26" i="4"/>
  <c r="D26" i="4"/>
  <c r="C20" i="4"/>
  <c r="D20" i="4"/>
  <c r="C15" i="4"/>
  <c r="D15" i="4"/>
  <c r="I40" i="4"/>
  <c r="J40" i="4"/>
  <c r="H40" i="4"/>
  <c r="I35" i="4"/>
  <c r="J35" i="4"/>
  <c r="H35" i="4"/>
  <c r="I30" i="4"/>
  <c r="J30" i="4"/>
  <c r="I26" i="4"/>
  <c r="J26" i="4"/>
  <c r="H26" i="4"/>
  <c r="I20" i="4"/>
  <c r="J20" i="4"/>
  <c r="I15" i="4"/>
  <c r="J15" i="4"/>
  <c r="H15" i="4"/>
  <c r="I11" i="4"/>
  <c r="J11" i="4"/>
  <c r="H11" i="4"/>
  <c r="I8" i="4"/>
  <c r="J8" i="4"/>
  <c r="H8" i="4"/>
  <c r="G43" i="4"/>
  <c r="F43" i="4" s="1"/>
  <c r="G44" i="4"/>
  <c r="F44" i="4" s="1"/>
  <c r="G42" i="4"/>
  <c r="F42" i="4" s="1"/>
  <c r="G41" i="4"/>
  <c r="F41" i="4" s="1"/>
  <c r="G39" i="4"/>
  <c r="F39" i="4" s="1"/>
  <c r="G38" i="4"/>
  <c r="F38" i="4" s="1"/>
  <c r="G37" i="4"/>
  <c r="F37" i="4" s="1"/>
  <c r="G36" i="4"/>
  <c r="F36" i="4" s="1"/>
  <c r="G34" i="4"/>
  <c r="F34" i="4" s="1"/>
  <c r="G31" i="4"/>
  <c r="G29" i="4"/>
  <c r="F29" i="4" s="1"/>
  <c r="G28" i="4"/>
  <c r="F28" i="4" s="1"/>
  <c r="G27" i="4"/>
  <c r="F27" i="4" s="1"/>
  <c r="G25" i="4"/>
  <c r="F25" i="4" s="1"/>
  <c r="G18" i="4"/>
  <c r="F18" i="4" s="1"/>
  <c r="G19" i="4"/>
  <c r="F19" i="4" s="1"/>
  <c r="G17" i="4"/>
  <c r="F17" i="4" s="1"/>
  <c r="G16" i="4"/>
  <c r="F16" i="4" s="1"/>
  <c r="G14" i="4"/>
  <c r="F14" i="4" s="1"/>
  <c r="G12" i="4"/>
  <c r="G10" i="4"/>
  <c r="F10" i="4" s="1"/>
  <c r="G9" i="4"/>
  <c r="F12" i="4" l="1"/>
  <c r="E93" i="4"/>
  <c r="H30" i="4"/>
  <c r="H62" i="4" s="1"/>
  <c r="G24" i="4"/>
  <c r="F24" i="4" s="1"/>
  <c r="G77" i="4"/>
  <c r="J77" i="4"/>
  <c r="E97" i="4"/>
  <c r="F97" i="4" s="1"/>
  <c r="F31" i="4"/>
  <c r="D62" i="4"/>
  <c r="J62" i="4"/>
  <c r="C62" i="4"/>
  <c r="I62" i="4"/>
  <c r="F9" i="4"/>
  <c r="G57" i="4"/>
  <c r="G11" i="4"/>
  <c r="G8" i="4"/>
  <c r="G52" i="4"/>
  <c r="G40" i="4"/>
  <c r="G26" i="4"/>
  <c r="G15" i="4"/>
  <c r="G35" i="4"/>
  <c r="G20" i="4"/>
  <c r="G30" i="4" l="1"/>
  <c r="E106" i="4" s="1"/>
  <c r="E94" i="4"/>
  <c r="I110" i="4"/>
  <c r="G88" i="4"/>
  <c r="F15" i="4"/>
  <c r="E103" i="4"/>
  <c r="F40" i="4"/>
  <c r="E108" i="4"/>
  <c r="F52" i="4"/>
  <c r="E109" i="4"/>
  <c r="F8" i="4"/>
  <c r="E101" i="4"/>
  <c r="F26" i="4"/>
  <c r="E105" i="4"/>
  <c r="F20" i="4"/>
  <c r="E104" i="4"/>
  <c r="F11" i="4"/>
  <c r="E102" i="4"/>
  <c r="F35" i="4"/>
  <c r="E107" i="4"/>
  <c r="E110" i="4"/>
  <c r="F30" i="4"/>
  <c r="F57" i="4"/>
  <c r="G62" i="4" l="1"/>
  <c r="G85" i="4" s="1"/>
  <c r="F94" i="4"/>
  <c r="F93" i="4"/>
  <c r="E111" i="4"/>
  <c r="I107" i="4" s="1"/>
  <c r="G93" i="4" l="1"/>
  <c r="F70" i="4" s="1"/>
  <c r="G70" i="4" s="1"/>
  <c r="I88" i="4" l="1"/>
  <c r="F62" i="4"/>
  <c r="G63" i="4" s="1"/>
  <c r="G67" i="4"/>
  <c r="G69" i="4"/>
  <c r="F72" i="4"/>
  <c r="G72" i="4" s="1"/>
  <c r="G73" i="4"/>
  <c r="G74" i="4"/>
  <c r="F66" i="4" l="1"/>
  <c r="I109" i="4"/>
  <c r="G87" i="4"/>
  <c r="G66" i="4"/>
  <c r="I108" i="4" l="1"/>
  <c r="I111" i="4" s="1"/>
  <c r="G86" i="4"/>
  <c r="H85" i="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Microsoft Office User</author>
  </authors>
  <commentList>
    <comment ref="D9" authorId="0" shapeId="0" xr:uid="{00000000-0006-0000-0000-000001000000}">
      <text>
        <r>
          <rPr>
            <sz val="10"/>
            <color rgb="FF000000"/>
            <rFont val="Tahoma"/>
            <family val="2"/>
            <charset val="238"/>
          </rPr>
          <t xml:space="preserve">Mezőőri hozzájárulás a gazdáktól+intézmény saját bevétele + TKT!
</t>
        </r>
      </text>
    </comment>
    <comment ref="D10" authorId="0" shapeId="0" xr:uid="{00000000-0006-0000-0000-000002000000}">
      <text>
        <r>
          <rPr>
            <sz val="10"/>
            <color rgb="FF000000"/>
            <rFont val="Tahoma"/>
            <family val="2"/>
            <charset val="238"/>
          </rPr>
          <t xml:space="preserve">Összes egyéb bevétel:  működési bevételek, bérleti díjak, továbbszáml. szolg., stb.
</t>
        </r>
      </text>
    </comment>
    <comment ref="B12" authorId="0" shapeId="0" xr:uid="{00000000-0006-0000-0000-000003000000}">
      <text>
        <r>
          <rPr>
            <sz val="10"/>
            <color rgb="FF000000"/>
            <rFont val="Tahoma"/>
            <family val="2"/>
            <charset val="238"/>
          </rPr>
          <t>TKT finanszírozás, bankköltség, díjak, (köz)foglalkoztatás, kommunikáció, kamerahálózat, minden önk. Dologi, stb.</t>
        </r>
      </text>
    </comment>
    <comment ref="C12" authorId="0" shapeId="0" xr:uid="{00000000-0006-0000-0000-000004000000}">
      <text>
        <r>
          <rPr>
            <sz val="10"/>
            <color rgb="FF000000"/>
            <rFont val="Tahoma"/>
            <family val="2"/>
            <charset val="238"/>
          </rPr>
          <t xml:space="preserve">Összes egyéb támogatás:
</t>
        </r>
      </text>
    </comment>
    <comment ref="D12" authorId="0" shapeId="0" xr:uid="{00000000-0006-0000-0000-000005000000}">
      <text>
        <r>
          <rPr>
            <sz val="10"/>
            <color rgb="FF000000"/>
            <rFont val="Tahoma"/>
            <family val="2"/>
            <charset val="238"/>
          </rPr>
          <t xml:space="preserve">működési célú átvett pe.
</t>
        </r>
      </text>
    </comment>
    <comment ref="H13" authorId="0" shapeId="0" xr:uid="{00000000-0006-0000-0000-000006000000}">
      <text>
        <r>
          <rPr>
            <sz val="10"/>
            <color rgb="FF000000"/>
            <rFont val="Tahoma"/>
            <family val="2"/>
            <charset val="238"/>
          </rPr>
          <t xml:space="preserve">Fizetendő Áfa
</t>
        </r>
      </text>
    </comment>
    <comment ref="B24" authorId="0" shapeId="0" xr:uid="{00000000-0006-0000-0000-000007000000}">
      <text>
        <r>
          <rPr>
            <sz val="10"/>
            <color rgb="FF000000"/>
            <rFont val="Tahoma"/>
            <family val="2"/>
            <charset val="238"/>
          </rPr>
          <t>Főtér és létesítményei, Brunszvik-kert, Brunszvik-Dreher-sétány, Ifipark, Játszóterek Bevásárlóudvar, Városüzemeltetési iroda, Telephely, Karbantartók általános, átadott ingatlanok</t>
        </r>
      </text>
    </comment>
    <comment ref="I24" authorId="0" shapeId="0" xr:uid="{00000000-0006-0000-0000-000008000000}">
      <text>
        <r>
          <rPr>
            <sz val="10"/>
            <color rgb="FF000000"/>
            <rFont val="Tahoma"/>
            <family val="2"/>
            <charset val="238"/>
          </rPr>
          <t>Vállalkozási célú tevékenység eredménye (5819E Ft) a Városüzemeltetési iroda költségeire fordítva</t>
        </r>
      </text>
    </comment>
    <comment ref="B25" authorId="0" shapeId="0" xr:uid="{00000000-0006-0000-0000-000009000000}">
      <text>
        <r>
          <rPr>
            <sz val="10"/>
            <color rgb="FF000000"/>
            <rFont val="Tahoma"/>
            <family val="2"/>
            <charset val="238"/>
          </rPr>
          <t xml:space="preserve">Járási hivatal működtetése
</t>
        </r>
      </text>
    </comment>
    <comment ref="J58" authorId="0" shapeId="0" xr:uid="{00000000-0006-0000-0000-00000A000000}">
      <text>
        <r>
          <rPr>
            <sz val="10"/>
            <color rgb="FF000000"/>
            <rFont val="Tahoma"/>
            <family val="2"/>
            <charset val="238"/>
          </rPr>
          <t>TAO forrásból és bérleti díjból finanszírozva, 148705E Ft bevétel, a különbség eredménytartalékba kerül: 9445 E Ft (ÉCS finanszírozás)</t>
        </r>
      </text>
    </comment>
    <comment ref="D68" authorId="0" shapeId="0" xr:uid="{00000000-0006-0000-0000-00000B000000}">
      <text>
        <r>
          <rPr>
            <sz val="10"/>
            <color rgb="FF000000"/>
            <rFont val="Tahoma"/>
            <family val="2"/>
            <charset val="238"/>
          </rPr>
          <t xml:space="preserve">A korábbi évek felhalmozása a maradvány felosztásakor jelenik meg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KonyvtarLaptop4</author>
    <author>Microsoft Office User</author>
    <author>Felhasználó</author>
  </authors>
  <commentList>
    <comment ref="C9" authorId="0" shapeId="0" xr:uid="{00000000-0006-0000-0900-000001000000}">
      <text>
        <r>
          <rPr>
            <b/>
            <sz val="9"/>
            <color indexed="81"/>
            <rFont val="Tahoma"/>
            <family val="2"/>
            <charset val="238"/>
          </rPr>
          <t>KonyvtarLaptop4:</t>
        </r>
        <r>
          <rPr>
            <sz val="9"/>
            <color indexed="81"/>
            <rFont val="Tahoma"/>
            <family val="2"/>
            <charset val="238"/>
          </rPr>
          <t xml:space="preserve">
Mezőőri hozzájárulás a gazdáktól+intézmény saját bevétele + TKT!
Választásra kapott támogatás</t>
        </r>
      </text>
    </comment>
    <comment ref="D9" authorId="1" shapeId="0" xr:uid="{00000000-0006-0000-0900-000002000000}">
      <text>
        <r>
          <rPr>
            <sz val="10"/>
            <color rgb="FF000000"/>
            <rFont val="Tahoma"/>
            <family val="2"/>
            <charset val="238"/>
          </rPr>
          <t>2024.III.:1266 E Ft anyakönyvvezetői díjak bevétele
605 Eft közvetített szolgáltatás bevétele</t>
        </r>
      </text>
    </comment>
    <comment ref="H9" authorId="2" shapeId="0" xr:uid="{00000000-0006-0000-0900-000003000000}">
      <text>
        <r>
          <rPr>
            <sz val="9"/>
            <color indexed="81"/>
            <rFont val="Segoe UI"/>
            <family val="2"/>
            <charset val="238"/>
          </rPr>
          <t>2024.III: 1122+144E FT anyakönyvvezetői díj, 2750+358 E Ft személyi asszisztens illetménye,605 Eft közvetített szolgáltatás kiadása, 1122+144 E Ft anyakönyvvezetői díjak</t>
        </r>
      </text>
    </comment>
    <comment ref="D10" authorId="1" shapeId="0" xr:uid="{00000000-0006-0000-0900-000004000000}">
      <text>
        <r>
          <rPr>
            <sz val="10"/>
            <color rgb="FF000000"/>
            <rFont val="Tahoma"/>
            <family val="2"/>
            <charset val="238"/>
          </rPr>
          <t xml:space="preserve">Összes egyéb bevétel:  működési bevételek, bérleti díjak, továbbszáml. szolg., stb.
</t>
        </r>
      </text>
    </comment>
    <comment ref="F10" authorId="0" shapeId="0" xr:uid="{00000000-0006-0000-0900-000005000000}">
      <text>
        <r>
          <rPr>
            <b/>
            <sz val="9"/>
            <color indexed="81"/>
            <rFont val="Tahoma"/>
            <family val="2"/>
            <charset val="238"/>
          </rPr>
          <t>KonyvtarLaptop4:</t>
        </r>
        <r>
          <rPr>
            <sz val="9"/>
            <color indexed="81"/>
            <rFont val="Tahoma"/>
            <family val="2"/>
            <charset val="238"/>
          </rPr>
          <t xml:space="preserve">
változás: 637 Eft (200 Eft repi+437 Eft utazás)</t>
        </r>
      </text>
    </comment>
    <comment ref="B12" authorId="1" shapeId="0" xr:uid="{00000000-0006-0000-0900-000006000000}">
      <text>
        <r>
          <rPr>
            <sz val="10"/>
            <color rgb="FF000000"/>
            <rFont val="Tahoma"/>
            <family val="2"/>
            <charset val="238"/>
          </rPr>
          <t>TKT finanszírozás, bankköltség, díjak, (köz)foglalkoztatás, kommunikáció, kamerahálózat, minden önk. Dologi, stb.</t>
        </r>
      </text>
    </comment>
    <comment ref="C12" authorId="1" shapeId="0" xr:uid="{00000000-0006-0000-0900-000007000000}">
      <text>
        <r>
          <rPr>
            <sz val="10"/>
            <color rgb="FF000000"/>
            <rFont val="Tahoma"/>
            <family val="2"/>
            <charset val="238"/>
          </rPr>
          <t xml:space="preserve">Összes egyéb támogatás:
</t>
        </r>
      </text>
    </comment>
    <comment ref="D12" authorId="1" shapeId="0" xr:uid="{00000000-0006-0000-0900-000008000000}">
      <text>
        <r>
          <rPr>
            <sz val="10"/>
            <color rgb="FF000000"/>
            <rFont val="Tahoma"/>
            <family val="2"/>
            <charset val="238"/>
          </rPr>
          <t>működési célú átvett pe.
MAZSIHISZ</t>
        </r>
      </text>
    </comment>
    <comment ref="H12" authorId="0" shapeId="0" xr:uid="{00000000-0006-0000-0900-000009000000}">
      <text>
        <r>
          <rPr>
            <b/>
            <sz val="9"/>
            <color indexed="81"/>
            <rFont val="Tahoma"/>
            <family val="2"/>
            <charset val="238"/>
          </rPr>
          <t>KonyvtarLaptop4:</t>
        </r>
        <r>
          <rPr>
            <sz val="9"/>
            <color indexed="81"/>
            <rFont val="Tahoma"/>
            <family val="2"/>
            <charset val="238"/>
          </rPr>
          <t xml:space="preserve">
600 E Ft Beethowen Alapítvány,60 E Ft molinó beszerzés, 195 E Ft kamat , 100 E Ft vadgesztenye injektálás, 25 E Ft ravatalozás, 70 E Ft locsolótömlő,322 E Ft ügyvédi díj, 136 E Ft Epipen injekció, 500 E Ft Mezőkölpényi Református E.tandíj ktg</t>
        </r>
      </text>
    </comment>
    <comment ref="H13" authorId="1" shapeId="0" xr:uid="{00000000-0006-0000-0900-00000A000000}">
      <text>
        <r>
          <rPr>
            <sz val="10"/>
            <color rgb="FF000000"/>
            <rFont val="Tahoma"/>
            <family val="2"/>
            <charset val="238"/>
          </rPr>
          <t xml:space="preserve">Fizetendő Áfa
</t>
        </r>
      </text>
    </comment>
    <comment ref="D16" authorId="0" shapeId="0" xr:uid="{00000000-0006-0000-0900-00000B000000}">
      <text>
        <r>
          <rPr>
            <b/>
            <sz val="9"/>
            <color indexed="81"/>
            <rFont val="Tahoma"/>
            <family val="2"/>
            <charset val="238"/>
          </rPr>
          <t>KonyvtarLaptop4:</t>
        </r>
        <r>
          <rPr>
            <sz val="9"/>
            <color indexed="81"/>
            <rFont val="Tahoma"/>
            <family val="2"/>
            <charset val="238"/>
          </rPr>
          <t xml:space="preserve">
5000 E FT személyi kiadás a maradvány terhére a 2024 évi ped.bér rendezéshez kerül felhasználásra áthúzódó kiadás 392 EFT Eft, </t>
        </r>
      </text>
    </comment>
    <comment ref="D18" authorId="2" shapeId="0" xr:uid="{00000000-0006-0000-0900-00000C000000}">
      <text>
        <r>
          <rPr>
            <b/>
            <sz val="9"/>
            <color rgb="FF000000"/>
            <rFont val="Segoe UI"/>
            <family val="2"/>
            <charset val="1"/>
          </rPr>
          <t>Felhasználó:</t>
        </r>
        <r>
          <rPr>
            <sz val="9"/>
            <color rgb="FF000000"/>
            <rFont val="Segoe UI"/>
            <family val="2"/>
            <charset val="1"/>
          </rPr>
          <t xml:space="preserve">
</t>
        </r>
        <r>
          <rPr>
            <sz val="9"/>
            <color rgb="FF000000"/>
            <rFont val="Segoe UI"/>
            <family val="2"/>
            <charset val="1"/>
          </rPr>
          <t>PM élel.tart</t>
        </r>
      </text>
    </comment>
    <comment ref="H19" authorId="0" shapeId="0" xr:uid="{00000000-0006-0000-0900-00000D000000}">
      <text>
        <r>
          <rPr>
            <b/>
            <sz val="9"/>
            <color indexed="81"/>
            <rFont val="Tahoma"/>
            <family val="2"/>
            <charset val="238"/>
          </rPr>
          <t>KonyvtarLaptop4:</t>
        </r>
        <r>
          <rPr>
            <sz val="9"/>
            <color indexed="81"/>
            <rFont val="Tahoma"/>
            <family val="2"/>
            <charset val="238"/>
          </rPr>
          <t xml:space="preserve">
KLIK részére támogatás iskolavezetői képzéshez</t>
        </r>
      </text>
    </comment>
    <comment ref="B24" authorId="1" shapeId="0" xr:uid="{00000000-0006-0000-0900-00000E000000}">
      <text>
        <r>
          <rPr>
            <sz val="10"/>
            <color rgb="FF000000"/>
            <rFont val="Tahoma"/>
            <family val="2"/>
            <charset val="238"/>
          </rPr>
          <t>Főtér és létesítményei, Brunszvik-kert, Brunszvik-Dreher-sétány, Ifipark, Játszóterek Bevásárlóudvar, Városüzemeltetési iroda, Telephely, Karbantartók általános, átadott ingatlanok</t>
        </r>
      </text>
    </comment>
    <comment ref="I24" authorId="1" shapeId="0" xr:uid="{00000000-0006-0000-0900-00000F000000}">
      <text>
        <r>
          <rPr>
            <sz val="10"/>
            <color rgb="FF000000"/>
            <rFont val="Tahoma"/>
            <family val="2"/>
            <charset val="238"/>
          </rPr>
          <t>Vállalkozási célú tevékenység eredménye (5819E Ft) a Városüzemeltetési iroda költségeire fordítva</t>
        </r>
      </text>
    </comment>
    <comment ref="B25" authorId="1" shapeId="0" xr:uid="{00000000-0006-0000-0900-000010000000}">
      <text>
        <r>
          <rPr>
            <sz val="10"/>
            <color rgb="FF000000"/>
            <rFont val="Tahoma"/>
            <family val="2"/>
            <charset val="238"/>
          </rPr>
          <t xml:space="preserve">Járási hivatal működtetése
</t>
        </r>
      </text>
    </comment>
    <comment ref="C33" authorId="0" shapeId="0" xr:uid="{00000000-0006-0000-0900-000011000000}">
      <text>
        <r>
          <rPr>
            <b/>
            <sz val="9"/>
            <color indexed="81"/>
            <rFont val="Tahoma"/>
            <family val="2"/>
            <charset val="238"/>
          </rPr>
          <t>KonyvtarLaptop4:</t>
        </r>
        <r>
          <rPr>
            <sz val="9"/>
            <color indexed="81"/>
            <rFont val="Tahoma"/>
            <family val="2"/>
            <charset val="238"/>
          </rPr>
          <t xml:space="preserve">
12043 E Ft szoci.ágazati pótlék bev.
2024.II: 6513 Eft szoc.ágazati pótlék
2024.III 9184 E Ft szoc.ágazati pótlék, 94 E Ft májusi normatíva mód.</t>
        </r>
      </text>
    </comment>
    <comment ref="H33" authorId="0" shapeId="0" xr:uid="{00000000-0006-0000-0900-000012000000}">
      <text>
        <r>
          <rPr>
            <b/>
            <sz val="9"/>
            <color indexed="81"/>
            <rFont val="Tahoma"/>
            <family val="2"/>
            <charset val="238"/>
          </rPr>
          <t>KonyvtarLaptop4:</t>
        </r>
        <r>
          <rPr>
            <sz val="9"/>
            <color indexed="81"/>
            <rFont val="Tahoma"/>
            <family val="2"/>
            <charset val="238"/>
          </rPr>
          <t xml:space="preserve">
2024.: 9184Eft szoc.ágazati ,94 Eft májusi normatíva mód</t>
        </r>
      </text>
    </comment>
    <comment ref="D36" authorId="0" shapeId="0" xr:uid="{00000000-0006-0000-0900-000013000000}">
      <text>
        <r>
          <rPr>
            <b/>
            <sz val="9"/>
            <color indexed="81"/>
            <rFont val="Tahoma"/>
            <family val="2"/>
            <charset val="238"/>
          </rPr>
          <t>KonyvtarLaptop4:</t>
        </r>
        <r>
          <rPr>
            <sz val="9"/>
            <color indexed="81"/>
            <rFont val="Tahoma"/>
            <family val="2"/>
            <charset val="238"/>
          </rPr>
          <t xml:space="preserve">
NEAK plusz fin. 1016 EFT, 2024.03.hótól esedékes béremelés miatt</t>
        </r>
      </text>
    </comment>
    <comment ref="H36" authorId="0" shapeId="0" xr:uid="{00000000-0006-0000-0900-000014000000}">
      <text>
        <r>
          <rPr>
            <b/>
            <sz val="9"/>
            <color indexed="81"/>
            <rFont val="Tahoma"/>
            <family val="2"/>
            <charset val="238"/>
          </rPr>
          <t>KonyvtarLaptop4:</t>
        </r>
        <r>
          <rPr>
            <sz val="9"/>
            <color indexed="81"/>
            <rFont val="Tahoma"/>
            <family val="2"/>
            <charset val="238"/>
          </rPr>
          <t xml:space="preserve">
1016 E Ft béremelés kiadás</t>
        </r>
      </text>
    </comment>
    <comment ref="J58" authorId="1" shapeId="0" xr:uid="{00000000-0006-0000-0900-000015000000}">
      <text>
        <r>
          <rPr>
            <sz val="10"/>
            <color rgb="FF000000"/>
            <rFont val="Tahoma"/>
            <family val="2"/>
            <charset val="238"/>
          </rPr>
          <t>TAO forrásból és bérleti díjból finanszírozva, 148705E Ft bevétel, a különbség eredménytartalékba kerül: 9445 E Ft (ÉCS finanszírozás)</t>
        </r>
      </text>
    </comment>
    <comment ref="C67" authorId="0" shapeId="0" xr:uid="{00000000-0006-0000-0900-000016000000}">
      <text>
        <r>
          <rPr>
            <b/>
            <sz val="9"/>
            <color indexed="81"/>
            <rFont val="Tahoma"/>
            <family val="2"/>
            <charset val="238"/>
          </rPr>
          <t>KonyvtarLaptop4:</t>
        </r>
        <r>
          <rPr>
            <sz val="9"/>
            <color indexed="81"/>
            <rFont val="Tahoma"/>
            <family val="2"/>
            <charset val="238"/>
          </rPr>
          <t xml:space="preserve">
TKT 2023.évi önkormányzati hozzájárulás visszafizetése</t>
        </r>
      </text>
    </comment>
    <comment ref="F67" authorId="0" shapeId="0" xr:uid="{00000000-0006-0000-0900-000017000000}">
      <text>
        <r>
          <rPr>
            <b/>
            <sz val="9"/>
            <color indexed="81"/>
            <rFont val="Tahoma"/>
            <family val="2"/>
            <charset val="238"/>
          </rPr>
          <t>KonyvtarLaptop4:</t>
        </r>
        <r>
          <rPr>
            <sz val="9"/>
            <color indexed="81"/>
            <rFont val="Tahoma"/>
            <family val="2"/>
            <charset val="238"/>
          </rPr>
          <t xml:space="preserve">
2024-.III:
600 Eft Beethoven Alapítvány támogatása
63 E Ftbölcsőde molinó beszerzés
100 E Ft vadgesztenyefa injektálása
195 Eft normatíva kamat visszafizetése
3108 E Ft személyi titkár bér+járulék
1905 Eft normatíva bevétel
70 Eft locsolótömlő vásárlás
25 E ft ravatalozási ktg
322 EFt ügyvédi költség
136 EFt Epipen injekciók beszerzése
500 EFt Mezőkölpény támogatás</t>
        </r>
      </text>
    </comment>
    <comment ref="D68" authorId="1" shapeId="0" xr:uid="{00000000-0006-0000-0900-000018000000}">
      <text>
        <r>
          <rPr>
            <sz val="10"/>
            <color rgb="FF000000"/>
            <rFont val="Tahoma"/>
            <family val="2"/>
            <charset val="238"/>
          </rPr>
          <t xml:space="preserve">A korábbi évek felhalmozása a maradvány felosztásakor jelenik meg
</t>
        </r>
      </text>
    </comment>
    <comment ref="C69" authorId="0" shapeId="0" xr:uid="{00000000-0006-0000-0900-000019000000}">
      <text>
        <r>
          <rPr>
            <b/>
            <sz val="9"/>
            <color indexed="81"/>
            <rFont val="Tahoma"/>
            <family val="2"/>
            <charset val="238"/>
          </rPr>
          <t>KonyvtarLaptop4:</t>
        </r>
        <r>
          <rPr>
            <sz val="9"/>
            <color indexed="81"/>
            <rFont val="Tahoma"/>
            <family val="2"/>
            <charset val="238"/>
          </rPr>
          <t xml:space="preserve">
648 E Ft 2023.évi gyermekétkeztetési normatíva visszafiz.</t>
        </r>
      </text>
    </comment>
    <comment ref="C70" authorId="2" shapeId="0" xr:uid="{00000000-0006-0000-0900-00001A000000}">
      <text>
        <r>
          <rPr>
            <b/>
            <sz val="9"/>
            <color indexed="81"/>
            <rFont val="Segoe UI"/>
            <family val="2"/>
            <charset val="238"/>
          </rPr>
          <t>Felhasználó:</t>
        </r>
        <r>
          <rPr>
            <sz val="9"/>
            <color indexed="81"/>
            <rFont val="Segoe UI"/>
            <family val="2"/>
            <charset val="238"/>
          </rPr>
          <t xml:space="preserve">
III.név: 2033  Eft normatíva plusz bevétel
</t>
        </r>
      </text>
    </comment>
    <comment ref="D70" authorId="0" shapeId="0" xr:uid="{00000000-0006-0000-0900-00001B000000}">
      <text>
        <r>
          <rPr>
            <b/>
            <sz val="9"/>
            <color indexed="81"/>
            <rFont val="Tahoma"/>
            <family val="2"/>
            <charset val="238"/>
          </rPr>
          <t>KonyvtarLaptop4:</t>
        </r>
        <r>
          <rPr>
            <sz val="9"/>
            <color indexed="81"/>
            <rFont val="Tahoma"/>
            <family val="2"/>
            <charset val="238"/>
          </rPr>
          <t xml:space="preserve">
Mirrotron bev.</t>
        </r>
      </text>
    </comment>
    <comment ref="F73" authorId="2" shapeId="0" xr:uid="{00000000-0006-0000-0900-00001C000000}">
      <text>
        <r>
          <rPr>
            <b/>
            <sz val="9"/>
            <color indexed="81"/>
            <rFont val="Segoe UI"/>
            <family val="2"/>
            <charset val="238"/>
          </rPr>
          <t>Felhasználó:</t>
        </r>
        <r>
          <rPr>
            <sz val="9"/>
            <color indexed="81"/>
            <rFont val="Segoe UI"/>
            <family val="2"/>
            <charset val="238"/>
          </rPr>
          <t xml:space="preserve">
2024.III:
450 EFtLudwig Hotel engedélyeztetése
6291 E Ft :KEHOP szolgalmi jog
80 Eft:  játszótér hálózatcsatlakozás
60 Eft hulladékszállítás
203 EFt KEHOP szolgalmni jog
2286 Eft villamosenergia közbeszerzési díj
100 Eft közbesz hirdetmény díj
32 EFt földhivatali ig.díj
216 EFt földmérés
92 EFt kártalanítás
220 EFt értékbecslés
707 EFt szolgalmi jog
300 EFt nyárfa kivágás és elszállítás
198 EFt Rákóczi árambekapcsolás szakért.díja
44 EFtfolyékony hulladékszállítás
</t>
        </r>
      </text>
    </comment>
    <comment ref="F75" authorId="0" shapeId="0" xr:uid="{00000000-0006-0000-0900-00001D000000}">
      <text>
        <r>
          <rPr>
            <b/>
            <sz val="9"/>
            <color indexed="81"/>
            <rFont val="Tahoma"/>
            <family val="2"/>
            <charset val="238"/>
          </rPr>
          <t>KonyvtarLaptop4:</t>
        </r>
        <r>
          <rPr>
            <sz val="9"/>
            <color indexed="81"/>
            <rFont val="Tahoma"/>
            <family val="2"/>
            <charset val="238"/>
          </rPr>
          <t xml:space="preserve">
311 E Ft szennyvíz akna</t>
        </r>
      </text>
    </comment>
    <comment ref="F80" authorId="0" shapeId="0" xr:uid="{00000000-0006-0000-0900-00001E000000}">
      <text>
        <r>
          <rPr>
            <b/>
            <sz val="9"/>
            <color indexed="81"/>
            <rFont val="Tahoma"/>
            <family val="2"/>
            <charset val="238"/>
          </rPr>
          <t>KonyvtarLaptop4:</t>
        </r>
        <r>
          <rPr>
            <sz val="9"/>
            <color indexed="81"/>
            <rFont val="Tahoma"/>
            <family val="2"/>
            <charset val="238"/>
          </rPr>
          <t xml:space="preserve">
TOP pályázat fel nem használt előleg visszafizetéshez saját forr.</t>
        </r>
      </text>
    </comment>
    <comment ref="F85" authorId="0" shapeId="0" xr:uid="{00000000-0006-0000-0900-00001F000000}">
      <text>
        <r>
          <rPr>
            <b/>
            <sz val="9"/>
            <color indexed="81"/>
            <rFont val="Tahoma"/>
            <family val="2"/>
            <charset val="238"/>
          </rPr>
          <t>KonyvtarLaptop4:</t>
        </r>
        <r>
          <rPr>
            <sz val="9"/>
            <color indexed="81"/>
            <rFont val="Tahoma"/>
            <family val="2"/>
            <charset val="238"/>
          </rPr>
          <t xml:space="preserve">
E-építési napló nyitása </t>
        </r>
      </text>
    </comment>
    <comment ref="F95" authorId="0" shapeId="0" xr:uid="{00000000-0006-0000-0900-000020000000}">
      <text>
        <r>
          <rPr>
            <b/>
            <sz val="9"/>
            <color indexed="81"/>
            <rFont val="Tahoma"/>
            <family val="2"/>
            <charset val="238"/>
          </rPr>
          <t>KonyvtarLaptop4:</t>
        </r>
        <r>
          <rPr>
            <sz val="9"/>
            <color indexed="81"/>
            <rFont val="Tahoma"/>
            <family val="2"/>
            <charset val="238"/>
          </rPr>
          <t xml:space="preserve">
740 Eft változás oka: 390 Eft a KLIK képzés, 350 Eft ovi  plusz forrás</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Microsoft Office User</author>
    <author>KonyvtarLaptop4</author>
    <author>Felhasználó</author>
  </authors>
  <commentList>
    <comment ref="D9" authorId="0" shapeId="0" xr:uid="{00000000-0006-0000-0A00-000001000000}">
      <text>
        <r>
          <rPr>
            <sz val="10"/>
            <color rgb="FF000000"/>
            <rFont val="Tahoma"/>
            <family val="2"/>
            <charset val="238"/>
          </rPr>
          <t xml:space="preserve">Mezőőri hozzájárulás a gazdáktól+intézmény saját bevétele + TKT!
</t>
        </r>
      </text>
    </comment>
    <comment ref="D10" authorId="0" shapeId="0" xr:uid="{00000000-0006-0000-0A00-000002000000}">
      <text>
        <r>
          <rPr>
            <sz val="10"/>
            <color rgb="FF000000"/>
            <rFont val="Tahoma"/>
            <family val="2"/>
            <charset val="238"/>
          </rPr>
          <t xml:space="preserve">Összes egyéb bevétel:  működési bevételek, bérleti díjak, továbbszáml. szolg., stb.
</t>
        </r>
      </text>
    </comment>
    <comment ref="H10" authorId="1" shapeId="0" xr:uid="{00000000-0006-0000-0A00-000003000000}">
      <text>
        <r>
          <rPr>
            <b/>
            <sz val="9"/>
            <color indexed="81"/>
            <rFont val="Tahoma"/>
            <family val="2"/>
            <charset val="238"/>
          </rPr>
          <t>KonyvtarLaptop4:</t>
        </r>
        <r>
          <rPr>
            <sz val="9"/>
            <color indexed="81"/>
            <rFont val="Tahoma"/>
            <family val="2"/>
            <charset val="238"/>
          </rPr>
          <t xml:space="preserve">
tiszteletd+járulék</t>
        </r>
      </text>
    </comment>
    <comment ref="B12" authorId="0" shapeId="0" xr:uid="{00000000-0006-0000-0A00-000004000000}">
      <text>
        <r>
          <rPr>
            <sz val="10"/>
            <color rgb="FF000000"/>
            <rFont val="Tahoma"/>
            <family val="2"/>
            <charset val="238"/>
          </rPr>
          <t>TKT finanszírozás, bankköltség, díjak, (köz)foglalkoztatás, kommunikáció, kamerahálózat, minden önk. Dologi, stb.</t>
        </r>
      </text>
    </comment>
    <comment ref="C12" authorId="0" shapeId="0" xr:uid="{00000000-0006-0000-0A00-000005000000}">
      <text>
        <r>
          <rPr>
            <sz val="10"/>
            <color rgb="FF000000"/>
            <rFont val="Tahoma"/>
            <family val="2"/>
            <charset val="238"/>
          </rPr>
          <t xml:space="preserve">Összes egyéb támogatás:
</t>
        </r>
      </text>
    </comment>
    <comment ref="D12" authorId="0" shapeId="0" xr:uid="{00000000-0006-0000-0A00-000006000000}">
      <text>
        <r>
          <rPr>
            <sz val="10"/>
            <color rgb="FF000000"/>
            <rFont val="Tahoma"/>
            <family val="2"/>
            <charset val="238"/>
          </rPr>
          <t xml:space="preserve">működési célú átvett pe.
</t>
        </r>
      </text>
    </comment>
    <comment ref="H13" authorId="0" shapeId="0" xr:uid="{00000000-0006-0000-0A00-000007000000}">
      <text>
        <r>
          <rPr>
            <sz val="10"/>
            <color rgb="FF000000"/>
            <rFont val="Tahoma"/>
            <family val="2"/>
            <charset val="238"/>
          </rPr>
          <t xml:space="preserve">Fizetendő Áfa
</t>
        </r>
      </text>
    </comment>
    <comment ref="D18" authorId="2" shapeId="0" xr:uid="{00000000-0006-0000-0A00-000008000000}">
      <text>
        <r>
          <rPr>
            <b/>
            <sz val="9"/>
            <color indexed="81"/>
            <rFont val="Segoe UI"/>
            <family val="2"/>
            <charset val="238"/>
          </rPr>
          <t>Felhasználó:</t>
        </r>
        <r>
          <rPr>
            <sz val="9"/>
            <color indexed="81"/>
            <rFont val="Segoe UI"/>
            <family val="2"/>
            <charset val="238"/>
          </rPr>
          <t xml:space="preserve">
PM élel.tart</t>
        </r>
      </text>
    </comment>
    <comment ref="B24" authorId="0" shapeId="0" xr:uid="{00000000-0006-0000-0A00-000009000000}">
      <text>
        <r>
          <rPr>
            <sz val="10"/>
            <color rgb="FF000000"/>
            <rFont val="Tahoma"/>
            <family val="2"/>
            <charset val="238"/>
          </rPr>
          <t>Főtér és létesítményei, Brunszvik-kert, Brunszvik-Dreher-sétány, Ifipark, Játszóterek Bevásárlóudvar, Városüzemeltetési iroda, Telephely, Karbantartók általános, átadott ingatlanok</t>
        </r>
      </text>
    </comment>
    <comment ref="I24" authorId="0" shapeId="0" xr:uid="{00000000-0006-0000-0A00-00000A000000}">
      <text>
        <r>
          <rPr>
            <sz val="10"/>
            <color rgb="FF000000"/>
            <rFont val="Tahoma"/>
            <family val="2"/>
            <charset val="238"/>
          </rPr>
          <t>Vállalkozási célú tevékenység eredménye (5819E Ft) a Városüzemeltetési iroda költségeire fordítva</t>
        </r>
      </text>
    </comment>
    <comment ref="B25" authorId="0" shapeId="0" xr:uid="{00000000-0006-0000-0A00-00000B000000}">
      <text>
        <r>
          <rPr>
            <sz val="10"/>
            <color rgb="FF000000"/>
            <rFont val="Tahoma"/>
            <family val="2"/>
            <charset val="238"/>
          </rPr>
          <t>Járási hivatal működtetése
Szolgáltató ház</t>
        </r>
      </text>
    </comment>
    <comment ref="H36" authorId="1" shapeId="0" xr:uid="{00000000-0006-0000-0A00-00000C000000}">
      <text>
        <r>
          <rPr>
            <b/>
            <sz val="9"/>
            <color indexed="81"/>
            <rFont val="Tahoma"/>
            <family val="2"/>
            <charset val="238"/>
          </rPr>
          <t>KonyvtarLaptop4:</t>
        </r>
        <r>
          <rPr>
            <sz val="9"/>
            <color indexed="81"/>
            <rFont val="Tahoma"/>
            <family val="2"/>
            <charset val="238"/>
          </rPr>
          <t xml:space="preserve">
védőnő bér+járulék,kiadásai
</t>
        </r>
      </text>
    </comment>
    <comment ref="D37" authorId="1" shapeId="0" xr:uid="{00000000-0006-0000-0A00-00000D000000}">
      <text>
        <r>
          <rPr>
            <b/>
            <sz val="9"/>
            <color indexed="81"/>
            <rFont val="Tahoma"/>
            <family val="2"/>
            <charset val="238"/>
          </rPr>
          <t>KonyvtarLaptop4:</t>
        </r>
        <r>
          <rPr>
            <sz val="9"/>
            <color indexed="81"/>
            <rFont val="Tahoma"/>
            <family val="2"/>
            <charset val="238"/>
          </rPr>
          <t xml:space="preserve">
kórház bevétel védőnői továbbsz.</t>
        </r>
      </text>
    </comment>
    <comment ref="H39" authorId="1" shapeId="0" xr:uid="{00000000-0006-0000-0A00-00000E000000}">
      <text>
        <r>
          <rPr>
            <b/>
            <sz val="9"/>
            <color indexed="81"/>
            <rFont val="Tahoma"/>
            <family val="2"/>
            <charset val="238"/>
          </rPr>
          <t>KonyvtarLaptop4:</t>
        </r>
        <r>
          <rPr>
            <sz val="9"/>
            <color indexed="81"/>
            <rFont val="Tahoma"/>
            <family val="2"/>
            <charset val="238"/>
          </rPr>
          <t xml:space="preserve">
fogorvosi ügyelet</t>
        </r>
      </text>
    </comment>
    <comment ref="J58" authorId="0" shapeId="0" xr:uid="{00000000-0006-0000-0A00-00000F000000}">
      <text>
        <r>
          <rPr>
            <sz val="10"/>
            <color rgb="FF000000"/>
            <rFont val="Tahoma"/>
            <family val="2"/>
            <charset val="238"/>
          </rPr>
          <t>TAO forrásból és bérleti díjból finanszírozva, 148705E Ft bevétel, a különbség eredménytartalékba kerül: 9445 E Ft (ÉCS finanszírozás)</t>
        </r>
      </text>
    </comment>
    <comment ref="D68" authorId="0" shapeId="0" xr:uid="{00000000-0006-0000-0A00-000010000000}">
      <text>
        <r>
          <rPr>
            <sz val="10"/>
            <color rgb="FF000000"/>
            <rFont val="Tahoma"/>
            <family val="2"/>
            <charset val="238"/>
          </rPr>
          <t xml:space="preserve">A korábbi évek felhalmozása a maradvány felosztásakor jelenik meg
</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Felhasználó</author>
    <author>Microsoft Office User</author>
    <author>KonyvtarLaptop4</author>
  </authors>
  <commentList>
    <comment ref="C9" authorId="0" shapeId="0" xr:uid="{00000000-0006-0000-0B00-000001000000}">
      <text>
        <r>
          <rPr>
            <b/>
            <sz val="9"/>
            <color indexed="81"/>
            <rFont val="Segoe UI"/>
            <family val="2"/>
            <charset val="238"/>
          </rPr>
          <t>Ezen a soron van feltűntetve:</t>
        </r>
        <r>
          <rPr>
            <sz val="9"/>
            <color indexed="81"/>
            <rFont val="Segoe UI"/>
            <family val="2"/>
            <charset val="238"/>
          </rPr>
          <t xml:space="preserve">
1080 eFt NAK mezőőri támogatás,
Hivatali működésre kapott normatív támogatás emelkedik, a  2025.év eredeti ei.-hoz mérten 147.463 E Ft, ami +70.207 E Ft-tal emelkedet,t összesen 217.670 E Ft támogatás érkezik.
Oka:
2025.07.hónaban központi béremelés történt, előírt átlagos 15 %, mely a 2026-os évben is folytatódik, a két év során kb. 30% emelés valósul meg.
Államilag emelik az 1 főre jutó fajlagos normatív támogatást  9.761E Ft/fő (2025: 6.994 E Ft )             
 22,3 fő a lakosságszám után finanszírozott létszám.</t>
        </r>
      </text>
    </comment>
    <comment ref="D9" authorId="1" shapeId="0" xr:uid="{00000000-0006-0000-0B00-000002000000}">
      <text>
        <r>
          <rPr>
            <sz val="10"/>
            <color rgb="FF000000"/>
            <rFont val="Tahoma"/>
            <family val="2"/>
            <charset val="238"/>
          </rPr>
          <t xml:space="preserve">Mezőőri hozzájárulás 5000 eFT a gazdáktól+intézmény saját bevétele (telefon, bérleti díj) 1487 eFT + TKT 18000eFt munkaszervezetre átadott pénz
</t>
        </r>
      </text>
    </comment>
    <comment ref="H9" authorId="2" shapeId="0" xr:uid="{00000000-0006-0000-0B00-000003000000}">
      <text>
        <r>
          <rPr>
            <b/>
            <sz val="9"/>
            <color indexed="81"/>
            <rFont val="Tahoma"/>
            <family val="2"/>
            <charset val="238"/>
          </rPr>
          <t xml:space="preserve">
2025.évben eredeti ei. 336.856 E FT, 2026-ban 438.374 EFT, 30 % emelkedés történt 
okai:</t>
        </r>
        <r>
          <rPr>
            <sz val="9"/>
            <color indexed="81"/>
            <rFont val="Tahoma"/>
            <family val="2"/>
            <charset val="238"/>
          </rPr>
          <t xml:space="preserve">
 2025. évben átlagos ÁLLAMI 15% béremelés beépült, összesen 11.885.400,- Ft                                                ( fajlagos összeg emelés 532.500 Ft többlet/fő, 22,32 fő finansízrozott létszám)
+ 2 fő TOP pályázatból finanszírozott 337.000 Ft/hó, 500.000,-Ft/hó, ez 10.044.000,- Ft/év + járulék 
+1 fő közterületfelügyelő munkatárs 410.000 Ft/hó, 4.920.000,- FT/ év + járulék
2026.évtől kötelezően béremelésre fordítandó összeg  33.351.460 Ft/év
 (állami támogatás:1 főre: 9.761 E Ft érkezik amit 22,30 főre finanszíroznak le)
3 fő jubileumi jutalom 6.421 E Ft+ járulék
1 fő nyugdíjba vonuló kolléga felmentési idejére járó bér
2025.évben az állami támogatás mellé saját forrás 174.526 E Ft volt szükséges, 2026.évben + 20.611E Ft emelkedett ez az összeg, ennek okai:
+ 1 fő közteres kolléga
+ 2 fő kommunikációs szakember
+ 2 fő TOP pályázatbó finanszírozott kolléga (személyi juttatásaik utólagosan a pályázatból megtérülnek)
</t>
        </r>
      </text>
    </comment>
    <comment ref="C10" authorId="2" shapeId="0" xr:uid="{00000000-0006-0000-0B00-000004000000}">
      <text>
        <r>
          <rPr>
            <sz val="9"/>
            <color indexed="81"/>
            <rFont val="Tahoma"/>
            <family val="2"/>
            <charset val="238"/>
          </rPr>
          <t xml:space="preserve">
Finanszírozás 2 részletben történő meghatározása január-július havi összegek , majd augusztus-december hókra eső részt jún 10-ig határozza meg a miniszter,adóerőképesség befolyásolja
lakosság:5873 fő
1 főre jutó HIPA 45.491 FT</t>
        </r>
      </text>
    </comment>
    <comment ref="D10" authorId="1" shapeId="0" xr:uid="{00000000-0006-0000-0B00-000005000000}">
      <text>
        <r>
          <rPr>
            <u/>
            <sz val="10"/>
            <color rgb="FF000000"/>
            <rFont val="Tahoma"/>
            <family val="2"/>
            <charset val="238"/>
          </rPr>
          <t xml:space="preserve"> bérleti díjak 22558 eFT:</t>
        </r>
        <r>
          <rPr>
            <sz val="10"/>
            <color rgb="FF000000"/>
            <rFont val="Tahoma"/>
            <family val="2"/>
            <charset val="238"/>
          </rPr>
          <t xml:space="preserve">
</t>
        </r>
        <r>
          <rPr>
            <sz val="8"/>
            <color rgb="FF000000"/>
            <rFont val="Tahoma"/>
            <family val="2"/>
            <charset val="238"/>
          </rPr>
          <t>339 eFt:Future Food Immo, 362 e Ft/hó
2295 e Ft: Budai úti ingatlan, 191 eFT/hó
74 e Ft:Toporán Mné Orgona u.
4000 e Ft: TKT
840 e Ft:VHG (Szent László út)
499 e Ft:Kevenet, 125 eFt/ negyedév
249 eFt: Berczi-Dent Kft, 
230 e Ft:Mundi Medical Bt. röntgen helyiség
3671 e Ft: Mundi Medical Bt. Beethoven úti ingatlan
1219 e Ft:Harmónia Gond. Kft, 102 e Ft/hó
600 e Ft:Nagy-Kút Bt, 150 e Ft/negyedév
240 e Ft: Viszló Trans, 60 e Ft/negyedév
471 e Ft:Pannónia Szíve Alapítvány, 39 e Ft/hó
1866 e Ft: Csíz Sajtműhely Kft, 155 e Ft/hó
165 e Ft: Sztojka Vilma lakbér
300 e Ft: Geróts terem bérlet
1500 eFt: MAgyar Telekom</t>
        </r>
        <r>
          <rPr>
            <sz val="10"/>
            <color rgb="FF000000"/>
            <rFont val="Tahoma"/>
            <family val="2"/>
            <charset val="238"/>
          </rPr>
          <t xml:space="preserve">
 továbbszáml. szolg.bevétel: 11254 eFT
újsághírdetés 314 eFT
</t>
        </r>
      </text>
    </comment>
    <comment ref="H10" authorId="2" shapeId="0" xr:uid="{00000000-0006-0000-0B00-000006000000}">
      <text>
        <r>
          <rPr>
            <sz val="9"/>
            <color indexed="81"/>
            <rFont val="Tahoma"/>
            <family val="2"/>
            <charset val="238"/>
          </rPr>
          <t xml:space="preserve">
tiszteletdíj+járulék</t>
        </r>
      </text>
    </comment>
    <comment ref="B12" authorId="1" shapeId="0" xr:uid="{00000000-0006-0000-0B00-000007000000}">
      <text>
        <r>
          <rPr>
            <sz val="10"/>
            <color rgb="FF000000"/>
            <rFont val="Tahoma"/>
            <family val="2"/>
            <charset val="238"/>
          </rPr>
          <t>TKT finanszírozás, bankköltség, díjak, (köz)foglalkoztatás, kommunikáció, kamerahálózat, minden önk. Dologi, stb.</t>
        </r>
      </text>
    </comment>
    <comment ref="C12" authorId="1" shapeId="0" xr:uid="{00000000-0006-0000-0B00-000008000000}">
      <text>
        <r>
          <rPr>
            <sz val="10"/>
            <color rgb="FF000000"/>
            <rFont val="Tahoma"/>
            <family val="2"/>
            <charset val="238"/>
          </rPr>
          <t xml:space="preserve">egyéb önkormányzati feldatellátásra kapott normatíva
</t>
        </r>
      </text>
    </comment>
    <comment ref="D12" authorId="1" shapeId="0" xr:uid="{00000000-0006-0000-0B00-000009000000}">
      <text>
        <r>
          <rPr>
            <sz val="10"/>
            <color rgb="FF000000"/>
            <rFont val="Tahoma"/>
            <family val="2"/>
            <charset val="238"/>
          </rPr>
          <t>működési célú átvett pe.
42: MAZSIHISZ
I.mód: 6007. MÁV továbbszámla</t>
        </r>
      </text>
    </comment>
    <comment ref="H12" authorId="2" shapeId="0" xr:uid="{00000000-0006-0000-0B00-00000A000000}">
      <text>
        <r>
          <rPr>
            <sz val="9"/>
            <color indexed="81"/>
            <rFont val="Tahoma"/>
            <family val="2"/>
            <charset val="238"/>
          </rPr>
          <t>I.mód: 
6007: MÁV továbbsz.szolg</t>
        </r>
      </text>
    </comment>
    <comment ref="D13" authorId="2" shapeId="0" xr:uid="{00000000-0006-0000-0B00-00000B000000}">
      <text>
        <r>
          <rPr>
            <sz val="9"/>
            <color indexed="81"/>
            <rFont val="Tahoma"/>
            <family val="2"/>
            <charset val="238"/>
          </rPr>
          <t xml:space="preserve">
167:Fejérvíz (ívóvíz)
7074: Fejérvíz (csatorna)
13500: Koszisz értékesítés
108:újság
2903:egyéb szolg.
11000:Áfa megtérülés étkezés
</t>
        </r>
      </text>
    </comment>
    <comment ref="H13" authorId="1" shapeId="0" xr:uid="{00000000-0006-0000-0B00-00000C000000}">
      <text>
        <r>
          <rPr>
            <sz val="10"/>
            <color rgb="FF000000"/>
            <rFont val="Tahoma"/>
            <family val="2"/>
            <charset val="238"/>
          </rPr>
          <t>Fizetendő Áfa
13500 Koszisz
7241: Fejérvíz bevétel
15790:gyermekétkeztetés
108:újság</t>
        </r>
      </text>
    </comment>
    <comment ref="D14" authorId="0" shapeId="0" xr:uid="{00000000-0006-0000-0B00-00000D000000}">
      <text>
        <r>
          <rPr>
            <b/>
            <sz val="9"/>
            <color indexed="81"/>
            <rFont val="Segoe UI"/>
            <family val="2"/>
            <charset val="238"/>
          </rPr>
          <t>Felhasználó:</t>
        </r>
        <r>
          <rPr>
            <sz val="9"/>
            <color indexed="81"/>
            <rFont val="Segoe UI"/>
            <family val="2"/>
            <charset val="238"/>
          </rPr>
          <t xml:space="preserve">
előző évi maradvány a fedezete</t>
        </r>
      </text>
    </comment>
    <comment ref="H14" authorId="0" shapeId="0" xr:uid="{00000000-0006-0000-0B00-00000E000000}">
      <text>
        <r>
          <rPr>
            <b/>
            <sz val="9"/>
            <color indexed="81"/>
            <rFont val="Segoe UI"/>
            <family val="2"/>
            <charset val="238"/>
          </rPr>
          <t>Felhasználó:</t>
        </r>
        <r>
          <rPr>
            <sz val="9"/>
            <color indexed="81"/>
            <rFont val="Segoe UI"/>
            <family val="2"/>
            <charset val="238"/>
          </rPr>
          <t xml:space="preserve">
2025-ben 40.901 E Ft, ez 2026-ban 63.151 E Ft -ra emelkedett
2025.évi tervszám szerint 40.000 E Ft tervezve HIPA többlet befizetésre</t>
        </r>
      </text>
    </comment>
    <comment ref="D16" authorId="2" shapeId="0" xr:uid="{00000000-0006-0000-0B00-00000F000000}">
      <text>
        <r>
          <rPr>
            <b/>
            <sz val="9"/>
            <color indexed="81"/>
            <rFont val="Tahoma"/>
            <family val="2"/>
            <charset val="238"/>
          </rPr>
          <t>KonyvtarLaptop4:</t>
        </r>
        <r>
          <rPr>
            <sz val="9"/>
            <color indexed="81"/>
            <rFont val="Tahoma"/>
            <family val="2"/>
            <charset val="238"/>
          </rPr>
          <t xml:space="preserve">
maradvány terhére</t>
        </r>
      </text>
    </comment>
    <comment ref="C18" authorId="2" shapeId="0" xr:uid="{00000000-0006-0000-0B00-000010000000}">
      <text>
        <r>
          <rPr>
            <b/>
            <sz val="9"/>
            <color indexed="81"/>
            <rFont val="Tahoma"/>
            <family val="2"/>
            <charset val="238"/>
          </rPr>
          <t>KonyvtarLaptop4:</t>
        </r>
        <r>
          <rPr>
            <sz val="9"/>
            <color indexed="81"/>
            <rFont val="Tahoma"/>
            <family val="2"/>
            <charset val="238"/>
          </rPr>
          <t xml:space="preserve">
Folytatódik a pedagógusok béremelésének III.üteme, 10%-os béremelés
az 1 főre jutó normatív támogatás emelésre került, korábbi 10.147 E Ft-ről    11.460 E Ft-ra emelkedik, finanszírozott létszám 22,1 fő
</t>
        </r>
        <r>
          <rPr>
            <u/>
            <sz val="9"/>
            <color indexed="81"/>
            <rFont val="Tahoma"/>
            <family val="2"/>
            <charset val="238"/>
          </rPr>
          <t xml:space="preserve"> normatíva:</t>
        </r>
        <r>
          <rPr>
            <sz val="9"/>
            <color indexed="81"/>
            <rFont val="Tahoma"/>
            <family val="2"/>
            <charset val="238"/>
          </rPr>
          <t xml:space="preserve">
 pedagógusok bértámogatása -253.266 E Ft
 minősütek után járó támogatás -18.343 E Ft
NOKS dolgozók bértámogatása -77.938 E Ft 
óvodaműködésre kapott támogatás -41.939 E Ft
</t>
        </r>
      </text>
    </comment>
    <comment ref="H18" authorId="2" shapeId="0" xr:uid="{00000000-0006-0000-0B00-000011000000}">
      <text>
        <r>
          <rPr>
            <b/>
            <sz val="9"/>
            <color indexed="81"/>
            <rFont val="Tahoma"/>
            <family val="2"/>
            <charset val="238"/>
          </rPr>
          <t>2025-ben eredeti kv-i összege 418.176 E Ft, idei évben 452.978 E Ft ,amely 34.802 E FT (8%) emelkedést jelent.</t>
        </r>
        <r>
          <rPr>
            <sz val="9"/>
            <color indexed="81"/>
            <rFont val="Tahoma"/>
            <family val="2"/>
            <charset val="238"/>
          </rPr>
          <t xml:space="preserve">
Oka: átlagos 10%-os béremelés pedagógusok tekintetében, 
2025.évben az 1 pedagógusra jutó fajlagos támogatás összege 10.147 E Ft, 22,1 főt finanszíroznak le. 2026.évben 11.460 E Ft támogatás jut 1 fő pedagógus személyi juttatásának finanszírozására.
</t>
        </r>
      </text>
    </comment>
    <comment ref="D19" authorId="2" shapeId="0" xr:uid="{00000000-0006-0000-0B00-000012000000}">
      <text>
        <r>
          <rPr>
            <b/>
            <sz val="9"/>
            <color rgb="FF000000"/>
            <rFont val="Tahoma"/>
            <family val="2"/>
            <charset val="238"/>
          </rPr>
          <t>KonyvtarLaptop4:</t>
        </r>
        <r>
          <rPr>
            <sz val="9"/>
            <color rgb="FF000000"/>
            <rFont val="Tahoma"/>
            <family val="2"/>
            <charset val="238"/>
          </rPr>
          <t xml:space="preserve">
</t>
        </r>
        <r>
          <rPr>
            <sz val="9"/>
            <color rgb="FF000000"/>
            <rFont val="Tahoma"/>
            <family val="2"/>
            <charset val="238"/>
          </rPr>
          <t>óvoda térítési díj bevétele</t>
        </r>
      </text>
    </comment>
    <comment ref="D20" authorId="2" shapeId="0" xr:uid="{00000000-0006-0000-0B00-000013000000}">
      <text>
        <r>
          <rPr>
            <b/>
            <sz val="9"/>
            <color indexed="81"/>
            <rFont val="Tahoma"/>
            <family val="2"/>
            <charset val="238"/>
          </rPr>
          <t>KonyvtarLaptop4:</t>
        </r>
        <r>
          <rPr>
            <sz val="9"/>
            <color indexed="81"/>
            <rFont val="Tahoma"/>
            <family val="2"/>
            <charset val="238"/>
          </rPr>
          <t xml:space="preserve">
iskola térítési díj bevétele</t>
        </r>
      </text>
    </comment>
    <comment ref="C24" authorId="2" shapeId="0" xr:uid="{00000000-0006-0000-0B00-000014000000}">
      <text>
        <r>
          <rPr>
            <b/>
            <sz val="9"/>
            <color indexed="81"/>
            <rFont val="Tahoma"/>
            <charset val="1"/>
          </rPr>
          <t>KonyvtarLaptop4:</t>
        </r>
        <r>
          <rPr>
            <sz val="9"/>
            <color indexed="81"/>
            <rFont val="Tahoma"/>
            <charset val="1"/>
          </rPr>
          <t xml:space="preserve">
26000 FT/hektár</t>
        </r>
      </text>
    </comment>
    <comment ref="I24" authorId="0" shapeId="0" xr:uid="{00000000-0006-0000-0B00-000015000000}">
      <text>
        <r>
          <rPr>
            <b/>
            <sz val="9"/>
            <color indexed="81"/>
            <rFont val="Segoe UI"/>
            <charset val="1"/>
          </rPr>
          <t>Felhasználó:</t>
        </r>
        <r>
          <rPr>
            <sz val="9"/>
            <color indexed="81"/>
            <rFont val="Segoe UI"/>
            <charset val="1"/>
          </rPr>
          <t xml:space="preserve">
zöldterület karbantartás 27.286.811
Emlékezés tere: 7.616.738
játszóterek: 3.242.982
Brunszvik kert: 13.222.041
Ifipark: 5.187.819
Brunszvik sétány: 4.962.021</t>
        </r>
      </text>
    </comment>
    <comment ref="B26" authorId="1" shapeId="0" xr:uid="{00000000-0006-0000-0B00-000016000000}">
      <text>
        <r>
          <rPr>
            <sz val="10"/>
            <color rgb="FF000000"/>
            <rFont val="Tahoma"/>
            <family val="2"/>
            <charset val="238"/>
          </rPr>
          <t>Főtér és létesítményei, Brunszvik-kert, Brunszvik-Dreher-sétány, Ifipark, Játszóterek Bevásárlóudvar, Városüzemeltetési iroda, Telephely, Karbantartók általános, átadott ingatlanok</t>
        </r>
      </text>
    </comment>
    <comment ref="D26" authorId="2" shapeId="0" xr:uid="{00000000-0006-0000-0B00-000017000000}">
      <text>
        <r>
          <rPr>
            <b/>
            <sz val="9"/>
            <color indexed="81"/>
            <rFont val="Tahoma"/>
            <family val="2"/>
            <charset val="238"/>
          </rPr>
          <t>KonyvtarLaptop4:</t>
        </r>
        <r>
          <rPr>
            <sz val="9"/>
            <color indexed="81"/>
            <rFont val="Tahoma"/>
            <family val="2"/>
            <charset val="238"/>
          </rPr>
          <t xml:space="preserve">
VJP II.ütem </t>
        </r>
      </text>
    </comment>
    <comment ref="H26" authorId="2" shapeId="0" xr:uid="{00000000-0006-0000-0B00-000018000000}">
      <text>
        <r>
          <rPr>
            <b/>
            <sz val="9"/>
            <color indexed="81"/>
            <rFont val="Tahoma"/>
            <family val="2"/>
            <charset val="238"/>
          </rPr>
          <t>KonyvtarLaptop4:</t>
        </r>
        <r>
          <rPr>
            <sz val="9"/>
            <color indexed="81"/>
            <rFont val="Tahoma"/>
            <family val="2"/>
            <charset val="238"/>
          </rPr>
          <t xml:space="preserve">
VJP II.projektmenedzser díja</t>
        </r>
      </text>
    </comment>
    <comment ref="B27" authorId="1" shapeId="0" xr:uid="{00000000-0006-0000-0B00-000019000000}">
      <text>
        <r>
          <rPr>
            <sz val="10"/>
            <color rgb="FF000000"/>
            <rFont val="Tahoma"/>
            <family val="2"/>
            <charset val="238"/>
          </rPr>
          <t xml:space="preserve">Járási hivatal működtetése
</t>
        </r>
        <r>
          <rPr>
            <sz val="10"/>
            <color rgb="FF000000"/>
            <rFont val="Tahoma"/>
            <family val="2"/>
            <charset val="238"/>
          </rPr>
          <t>Szolgáltató ház</t>
        </r>
      </text>
    </comment>
    <comment ref="H33" authorId="2" shapeId="0" xr:uid="{00000000-0006-0000-0B00-00001A000000}">
      <text>
        <r>
          <rPr>
            <b/>
            <sz val="9"/>
            <color indexed="81"/>
            <rFont val="Tahoma"/>
            <family val="2"/>
            <charset val="238"/>
          </rPr>
          <t xml:space="preserve">KonyvtarLaptop4:
</t>
        </r>
        <r>
          <rPr>
            <sz val="9"/>
            <color indexed="81"/>
            <rFont val="Tahoma"/>
            <family val="2"/>
            <charset val="238"/>
          </rPr>
          <t>31 E Ft szünidei étkezés
500 E Ft köztemetés
6000 E Ft szoc.segély
1000 E Ft iskolatej</t>
        </r>
      </text>
    </comment>
    <comment ref="H34" authorId="2" shapeId="0" xr:uid="{00000000-0006-0000-0B00-00001B000000}">
      <text>
        <r>
          <rPr>
            <b/>
            <sz val="9"/>
            <color indexed="81"/>
            <rFont val="Tahoma"/>
            <family val="2"/>
            <charset val="238"/>
          </rPr>
          <t xml:space="preserve">KonyvtarLapto
ebből </t>
        </r>
        <r>
          <rPr>
            <sz val="9"/>
            <color indexed="81"/>
            <rFont val="Tahoma"/>
            <family val="2"/>
            <charset val="238"/>
          </rPr>
          <t>18.000 E Ft TKT önkormányzati hozzájárulás</t>
        </r>
      </text>
    </comment>
    <comment ref="D36" authorId="2" shapeId="0" xr:uid="{00000000-0006-0000-0B00-00001C000000}">
      <text>
        <r>
          <rPr>
            <b/>
            <sz val="9"/>
            <color indexed="81"/>
            <rFont val="Tahoma"/>
            <family val="2"/>
            <charset val="238"/>
          </rPr>
          <t>KonyvtarLaptop4:</t>
        </r>
        <r>
          <rPr>
            <sz val="9"/>
            <color indexed="81"/>
            <rFont val="Tahoma"/>
            <family val="2"/>
            <charset val="238"/>
          </rPr>
          <t xml:space="preserve">
NEAK támogatás</t>
        </r>
      </text>
    </comment>
    <comment ref="H36" authorId="2" shapeId="0" xr:uid="{00000000-0006-0000-0B00-00001D000000}">
      <text>
        <r>
          <rPr>
            <b/>
            <sz val="9"/>
            <color indexed="81"/>
            <rFont val="Tahoma"/>
            <family val="2"/>
            <charset val="238"/>
          </rPr>
          <t>KonyvtarLaptop4:</t>
        </r>
        <r>
          <rPr>
            <sz val="9"/>
            <color indexed="81"/>
            <rFont val="Tahoma"/>
            <family val="2"/>
            <charset val="238"/>
          </rPr>
          <t xml:space="preserve">
védőnő bér+járulék,kiadásai
</t>
        </r>
      </text>
    </comment>
    <comment ref="D37" authorId="2" shapeId="0" xr:uid="{00000000-0006-0000-0B00-00001E000000}">
      <text>
        <r>
          <rPr>
            <b/>
            <sz val="9"/>
            <color indexed="81"/>
            <rFont val="Tahoma"/>
            <family val="2"/>
            <charset val="238"/>
          </rPr>
          <t>KonyvtarLaptop4:</t>
        </r>
        <r>
          <rPr>
            <sz val="9"/>
            <color indexed="81"/>
            <rFont val="Tahoma"/>
            <family val="2"/>
            <charset val="238"/>
          </rPr>
          <t xml:space="preserve">
kórház bevétel védőnői továbbsz.
</t>
        </r>
      </text>
    </comment>
    <comment ref="C64" authorId="2" shapeId="0" xr:uid="{00000000-0006-0000-0B00-00001F000000}">
      <text>
        <r>
          <rPr>
            <b/>
            <sz val="9"/>
            <color indexed="81"/>
            <rFont val="Tahoma"/>
            <family val="2"/>
            <charset val="238"/>
          </rPr>
          <t>KonyvtarLaptop4:</t>
        </r>
        <r>
          <rPr>
            <sz val="9"/>
            <color indexed="81"/>
            <rFont val="Tahoma"/>
            <family val="2"/>
            <charset val="238"/>
          </rPr>
          <t xml:space="preserve">
1080 NAK támogatás
10689541:normatíva</t>
        </r>
      </text>
    </comment>
    <comment ref="I64" authorId="0" shapeId="0" xr:uid="{00000000-0006-0000-0B00-000020000000}">
      <text>
        <r>
          <rPr>
            <b/>
            <sz val="9"/>
            <color indexed="81"/>
            <rFont val="Segoe UI"/>
            <family val="2"/>
            <charset val="238"/>
          </rPr>
          <t>Felhasználó:</t>
        </r>
        <r>
          <rPr>
            <sz val="9"/>
            <color indexed="81"/>
            <rFont val="Segoe UI"/>
            <family val="2"/>
            <charset val="238"/>
          </rPr>
          <t xml:space="preserve">
2025.évi eredeti előírányzat: 354.417 E Ft, ez a tárgyévben + 26.691 E Ft -tal emelkedik.
tartalmazza:
Közbeszerzésben megadott energiamennyiségek alapján tervezett energiakölltségek
4 %-os emelkedés tervezve szolgáltatási díjakban,anyagköltségeknél, átlagosan 6 %-os béremelést
kulturális munkakörben foglalkoztatott dolgozóknál 15 %-os béremelés (ennek finanszírozása várható)</t>
        </r>
      </text>
    </comment>
    <comment ref="D70" authorId="1" shapeId="0" xr:uid="{00000000-0006-0000-0B00-000021000000}">
      <text>
        <r>
          <rPr>
            <sz val="10"/>
            <color rgb="FF000000"/>
            <rFont val="Tahoma"/>
            <family val="2"/>
            <charset val="238"/>
          </rPr>
          <t>Fejérvíz bevétel</t>
        </r>
      </text>
    </comment>
    <comment ref="C71" authorId="0" shapeId="0" xr:uid="{00000000-0006-0000-0B00-000022000000}">
      <text>
        <r>
          <rPr>
            <b/>
            <sz val="9"/>
            <color rgb="FF000000"/>
            <rFont val="Segoe UI"/>
            <family val="2"/>
            <charset val="1"/>
          </rPr>
          <t>Felhasználó:</t>
        </r>
        <r>
          <rPr>
            <sz val="9"/>
            <color rgb="FF000000"/>
            <rFont val="Segoe UI"/>
            <family val="2"/>
            <charset val="1"/>
          </rPr>
          <t xml:space="preserve">
</t>
        </r>
        <r>
          <rPr>
            <sz val="9"/>
            <color rgb="FF000000"/>
            <rFont val="Segoe UI"/>
            <family val="2"/>
            <charset val="1"/>
          </rPr>
          <t>élelmezési+ HR tartalék</t>
        </r>
      </text>
    </comment>
    <comment ref="D72" authorId="2" shapeId="0" xr:uid="{00000000-0006-0000-0B00-000023000000}">
      <text>
        <r>
          <rPr>
            <b/>
            <sz val="9"/>
            <color indexed="81"/>
            <rFont val="Tahoma"/>
            <family val="2"/>
            <charset val="238"/>
          </rPr>
          <t>KonyvtarLaptop4:</t>
        </r>
        <r>
          <rPr>
            <sz val="9"/>
            <color indexed="81"/>
            <rFont val="Tahoma"/>
            <family val="2"/>
            <charset val="238"/>
          </rPr>
          <t xml:space="preserve">
Koszisz bevétel nettó, </t>
        </r>
      </text>
    </comment>
    <comment ref="C75" authorId="0" shapeId="0" xr:uid="{00000000-0006-0000-0B00-000024000000}">
      <text>
        <r>
          <rPr>
            <b/>
            <sz val="9"/>
            <color indexed="81"/>
            <rFont val="Segoe UI"/>
            <family val="2"/>
            <charset val="238"/>
          </rPr>
          <t>Felhasználó:</t>
        </r>
        <r>
          <rPr>
            <sz val="9"/>
            <color indexed="81"/>
            <rFont val="Segoe UI"/>
            <family val="2"/>
            <charset val="238"/>
          </rPr>
          <t xml:space="preserve">
VJP II.ütem/Szoc.központ tető</t>
        </r>
      </text>
    </comment>
    <comment ref="F75" authorId="2" shapeId="0" xr:uid="{00000000-0006-0000-0B00-000025000000}">
      <text>
        <r>
          <rPr>
            <b/>
            <sz val="9"/>
            <color indexed="81"/>
            <rFont val="Tahoma"/>
            <family val="2"/>
            <charset val="238"/>
          </rPr>
          <t>KonyvtarLaptop4:</t>
        </r>
        <r>
          <rPr>
            <sz val="9"/>
            <color indexed="81"/>
            <rFont val="Tahoma"/>
            <family val="2"/>
            <charset val="238"/>
          </rPr>
          <t xml:space="preserve">
70579: 195 M projekt maradványa
9800: VJP I.Szoc.központ felújítása</t>
        </r>
      </text>
    </comment>
    <comment ref="C76" authorId="0" shapeId="0" xr:uid="{00000000-0006-0000-0B00-000026000000}">
      <text>
        <r>
          <rPr>
            <b/>
            <sz val="9"/>
            <color indexed="81"/>
            <rFont val="Segoe UI"/>
            <family val="2"/>
            <charset val="238"/>
          </rPr>
          <t>Felhasználó:</t>
        </r>
        <r>
          <rPr>
            <sz val="9"/>
            <color indexed="81"/>
            <rFont val="Segoe UI"/>
            <family val="2"/>
            <charset val="238"/>
          </rPr>
          <t xml:space="preserve">
195 projekt maradvány</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Felhasználó</author>
    <author>Microsoft Office User</author>
    <author>KonyvtarLaptop4</author>
  </authors>
  <commentList>
    <comment ref="C9" authorId="0" shapeId="0" xr:uid="{00000000-0006-0000-0C00-000001000000}">
      <text>
        <r>
          <rPr>
            <b/>
            <sz val="9"/>
            <color indexed="81"/>
            <rFont val="Segoe UI"/>
            <family val="2"/>
            <charset val="238"/>
          </rPr>
          <t>Ezen a soron van feltűntetve:</t>
        </r>
        <r>
          <rPr>
            <sz val="9"/>
            <color indexed="81"/>
            <rFont val="Segoe UI"/>
            <family val="2"/>
            <charset val="238"/>
          </rPr>
          <t xml:space="preserve">
1080 eFt NAK mezőőri támogatás,
Hivatali működésre kapott normatív támogatás emelkedik, a  2025.év eredeti ei.-hoz mérten 147.463 E Ft, ami +70.207 E Ft-tal emelkedet,t összesen 217.670 E Ft támogatás érkezik.
Oka:
2025.07.hónaban központi béremelés történt, előírt átlagos 15 %, mely a 2026-os évben is folytatódik, a két év során kb. 30% emelés valósul meg.
Államilag emelik az 1 főre jutó fajlagos normatív támogatást  9.761E Ft/fő (2025: 6.994 E Ft )             
 22,3 fő a lakosságszám után finanszírozott létszám.</t>
        </r>
      </text>
    </comment>
    <comment ref="D9" authorId="1" shapeId="0" xr:uid="{00000000-0006-0000-0C00-000002000000}">
      <text>
        <r>
          <rPr>
            <sz val="10"/>
            <color rgb="FF000000"/>
            <rFont val="Tahoma"/>
            <family val="2"/>
            <charset val="238"/>
          </rPr>
          <t xml:space="preserve">I.mód: 
4789-4489:2025.évi maradvány
388:esküvők díja
7627:otthontámogatás
4776+563:OGY választás
</t>
        </r>
      </text>
    </comment>
    <comment ref="H9" authorId="2" shapeId="0" xr:uid="{00000000-0006-0000-0C00-000003000000}">
      <text>
        <r>
          <rPr>
            <b/>
            <sz val="9"/>
            <color indexed="81"/>
            <rFont val="Tahoma"/>
            <family val="2"/>
            <charset val="238"/>
          </rPr>
          <t xml:space="preserve">
I.mód:
</t>
        </r>
        <r>
          <rPr>
            <sz val="9"/>
            <color indexed="81"/>
            <rFont val="Tahoma"/>
            <family val="2"/>
            <charset val="238"/>
          </rPr>
          <t>300: 2025.évi köt.terhelt maradvány
388:anyakönyvvezetők díja
7627:otthontámogatás
4776+563:OGY választás</t>
        </r>
      </text>
    </comment>
    <comment ref="C10" authorId="2" shapeId="0" xr:uid="{00000000-0006-0000-0C00-000004000000}">
      <text>
        <r>
          <rPr>
            <sz val="9"/>
            <color indexed="81"/>
            <rFont val="Tahoma"/>
            <family val="2"/>
            <charset val="238"/>
          </rPr>
          <t xml:space="preserve">
Finanszírozás 2 részletben történő meghatározása január-július havi összegek , majd augusztus-december hókra eső részt jún 10-ig határozza meg a miniszter,adóerőképesség befolyásolja
lakosság:5873 fő
1 főre jutó HIPA 45.491 FT</t>
        </r>
      </text>
    </comment>
    <comment ref="D10" authorId="1" shapeId="0" xr:uid="{00000000-0006-0000-0C00-000005000000}">
      <text>
        <r>
          <rPr>
            <u/>
            <sz val="10"/>
            <color rgb="FF000000"/>
            <rFont val="Tahoma"/>
            <family val="2"/>
            <charset val="238"/>
          </rPr>
          <t xml:space="preserve">I.mód:
5606: intézmyén otthontámogatás járuléka
3840:otthontámogatás </t>
        </r>
      </text>
    </comment>
    <comment ref="H10" authorId="2" shapeId="0" xr:uid="{00000000-0006-0000-0C00-000006000000}">
      <text>
        <r>
          <rPr>
            <sz val="9"/>
            <color indexed="81"/>
            <rFont val="Tahoma"/>
            <family val="2"/>
            <charset val="238"/>
          </rPr>
          <t>I.mód.
3840: otthontámogatás
5606:intézmények otthontám.járulék
468:Dr.Gyulay Gyula temetési költsége</t>
        </r>
      </text>
    </comment>
    <comment ref="B12" authorId="1" shapeId="0" xr:uid="{00000000-0006-0000-0C00-000007000000}">
      <text>
        <r>
          <rPr>
            <sz val="10"/>
            <color rgb="FF000000"/>
            <rFont val="Tahoma"/>
            <family val="2"/>
            <charset val="238"/>
          </rPr>
          <t>TKT finanszírozás, bankköltség, díjak, (köz)foglalkoztatás, kommunikáció, kamerahálózat, minden önk. Dologi, stb.</t>
        </r>
      </text>
    </comment>
    <comment ref="C12" authorId="1" shapeId="0" xr:uid="{00000000-0006-0000-0C00-000008000000}">
      <text>
        <r>
          <rPr>
            <sz val="10"/>
            <color rgb="FF000000"/>
            <rFont val="Tahoma"/>
            <family val="2"/>
            <charset val="238"/>
          </rPr>
          <t xml:space="preserve">egyéb önkormányzati feldatellátásra kapott normatíva
</t>
        </r>
      </text>
    </comment>
    <comment ref="D12" authorId="1" shapeId="0" xr:uid="{00000000-0006-0000-0C00-000009000000}">
      <text>
        <r>
          <rPr>
            <sz val="10"/>
            <color rgb="FF000000"/>
            <rFont val="Tahoma"/>
            <family val="2"/>
            <charset val="238"/>
          </rPr>
          <t>I.mód:
6007 MÁV továbbszámla
6000:továbbszáml. Szolg. 
18386+4003:2025.évi maradvány</t>
        </r>
      </text>
    </comment>
    <comment ref="H12" authorId="2" shapeId="0" xr:uid="{00000000-0006-0000-0C00-00000A000000}">
      <text>
        <r>
          <rPr>
            <sz val="9"/>
            <color indexed="81"/>
            <rFont val="Tahoma"/>
            <family val="2"/>
            <charset val="238"/>
          </rPr>
          <t xml:space="preserve">I.mód:
6007+6000  továbbszáml.szolg.
18386+4003 2025.évi kötelezettséggel terhelt maradvány
</t>
        </r>
      </text>
    </comment>
    <comment ref="D13" authorId="2" shapeId="0" xr:uid="{00000000-0006-0000-0C00-00000B000000}">
      <text>
        <r>
          <rPr>
            <sz val="9"/>
            <color indexed="81"/>
            <rFont val="Tahoma"/>
            <family val="2"/>
            <charset val="238"/>
          </rPr>
          <t xml:space="preserve">
167:Fejérvíz (ívóvíz)
7074: Fejérvíz (csatorna)
13500: Koszisz értékesítés
108:újság
2903:egyéb szolg.
11000:Áfa megtérülés étkezés
5167:korr.tétel</t>
        </r>
      </text>
    </comment>
    <comment ref="H13" authorId="1" shapeId="0" xr:uid="{00000000-0006-0000-0C00-00000C000000}">
      <text>
        <r>
          <rPr>
            <sz val="10"/>
            <color rgb="FF000000"/>
            <rFont val="Tahoma"/>
            <family val="2"/>
            <charset val="238"/>
          </rPr>
          <t>Fizetendő Áfa
13500 Koszisz
7241: Fejérvíz bevétel
15790:gyermekétkeztetés
108:újság
5167:korr.tétel</t>
        </r>
      </text>
    </comment>
    <comment ref="D14" authorId="0" shapeId="0" xr:uid="{00000000-0006-0000-0C00-00000D000000}">
      <text>
        <r>
          <rPr>
            <b/>
            <sz val="9"/>
            <color indexed="81"/>
            <rFont val="Segoe UI"/>
            <family val="2"/>
            <charset val="238"/>
          </rPr>
          <t>Felhasználó:</t>
        </r>
        <r>
          <rPr>
            <sz val="9"/>
            <color indexed="81"/>
            <rFont val="Segoe UI"/>
            <family val="2"/>
            <charset val="238"/>
          </rPr>
          <t xml:space="preserve">
előző évi maradvány a fedezete</t>
        </r>
      </text>
    </comment>
    <comment ref="H14" authorId="0" shapeId="0" xr:uid="{00000000-0006-0000-0C00-00000E000000}">
      <text>
        <r>
          <rPr>
            <b/>
            <sz val="9"/>
            <color indexed="81"/>
            <rFont val="Segoe UI"/>
            <family val="2"/>
            <charset val="238"/>
          </rPr>
          <t>Felhasználó:</t>
        </r>
        <r>
          <rPr>
            <sz val="9"/>
            <color indexed="81"/>
            <rFont val="Segoe UI"/>
            <family val="2"/>
            <charset val="238"/>
          </rPr>
          <t xml:space="preserve">
2025-ben 40.901 E Ft, ez 2026-ban 63.151 E Ft -ra emelkedett
2025.évi tervszám szerint 40.000 E Ft tervezve HIPA többlet befizetésre</t>
        </r>
      </text>
    </comment>
    <comment ref="D16" authorId="2" shapeId="0" xr:uid="{00000000-0006-0000-0C00-00000F000000}">
      <text>
        <r>
          <rPr>
            <b/>
            <sz val="9"/>
            <color indexed="81"/>
            <rFont val="Tahoma"/>
            <family val="2"/>
            <charset val="238"/>
          </rPr>
          <t>KonyvtarLaptop4:</t>
        </r>
        <r>
          <rPr>
            <sz val="9"/>
            <color indexed="81"/>
            <rFont val="Tahoma"/>
            <family val="2"/>
            <charset val="238"/>
          </rPr>
          <t xml:space="preserve">
maradvány terhére</t>
        </r>
      </text>
    </comment>
    <comment ref="C18" authorId="2" shapeId="0" xr:uid="{00000000-0006-0000-0C00-000010000000}">
      <text>
        <r>
          <rPr>
            <b/>
            <sz val="9"/>
            <color indexed="81"/>
            <rFont val="Tahoma"/>
            <family val="2"/>
            <charset val="238"/>
          </rPr>
          <t xml:space="preserve">I.mód
</t>
        </r>
        <r>
          <rPr>
            <sz val="9"/>
            <color indexed="81"/>
            <rFont val="Tahoma"/>
            <family val="2"/>
            <charset val="238"/>
          </rPr>
          <t>3444+361: 2025.évi pedagógus bérkiegészítés</t>
        </r>
      </text>
    </comment>
    <comment ref="D18" authorId="0" shapeId="0" xr:uid="{00000000-0006-0000-0C00-000011000000}">
      <text>
        <r>
          <rPr>
            <b/>
            <sz val="9"/>
            <color indexed="81"/>
            <rFont val="Segoe UI"/>
            <family val="2"/>
            <charset val="238"/>
          </rPr>
          <t>Felhasználó:</t>
        </r>
        <r>
          <rPr>
            <sz val="9"/>
            <color indexed="81"/>
            <rFont val="Segoe UI"/>
            <family val="2"/>
            <charset val="238"/>
          </rPr>
          <t xml:space="preserve">
7528-4529:2025.évi maradvány
12395:otthontámogatás
</t>
        </r>
      </text>
    </comment>
    <comment ref="H18" authorId="2" shapeId="0" xr:uid="{00000000-0006-0000-0C00-000012000000}">
      <text>
        <r>
          <rPr>
            <b/>
            <sz val="9"/>
            <color indexed="81"/>
            <rFont val="Tahoma"/>
            <family val="2"/>
            <charset val="238"/>
          </rPr>
          <t xml:space="preserve">I.mód:
</t>
        </r>
        <r>
          <rPr>
            <sz val="9"/>
            <color indexed="81"/>
            <rFont val="Tahoma"/>
            <family val="2"/>
            <charset val="238"/>
          </rPr>
          <t xml:space="preserve">2539:kötelezettséggel terhelt maradvány
3444:pedagógus bérkiegészítés
12395:otthontámogtás
</t>
        </r>
      </text>
    </comment>
    <comment ref="D19" authorId="2" shapeId="0" xr:uid="{00000000-0006-0000-0C00-000013000000}">
      <text>
        <r>
          <rPr>
            <b/>
            <sz val="9"/>
            <color rgb="FF000000"/>
            <rFont val="Tahoma"/>
            <family val="2"/>
            <charset val="238"/>
          </rPr>
          <t>KonyvtarLaptop4:</t>
        </r>
        <r>
          <rPr>
            <sz val="9"/>
            <color rgb="FF000000"/>
            <rFont val="Tahoma"/>
            <family val="2"/>
            <charset val="238"/>
          </rPr>
          <t xml:space="preserve">
</t>
        </r>
        <r>
          <rPr>
            <sz val="9"/>
            <color rgb="FF000000"/>
            <rFont val="Tahoma"/>
            <family val="2"/>
            <charset val="238"/>
          </rPr>
          <t>óvoda térítési díj bevétele</t>
        </r>
      </text>
    </comment>
    <comment ref="D20" authorId="2" shapeId="0" xr:uid="{00000000-0006-0000-0C00-000014000000}">
      <text>
        <r>
          <rPr>
            <b/>
            <sz val="9"/>
            <color indexed="81"/>
            <rFont val="Tahoma"/>
            <family val="2"/>
            <charset val="238"/>
          </rPr>
          <t>I,.mód:</t>
        </r>
        <r>
          <rPr>
            <sz val="9"/>
            <color indexed="81"/>
            <rFont val="Tahoma"/>
            <family val="2"/>
            <charset val="238"/>
          </rPr>
          <t xml:space="preserve">
10363+2543:2025.évi maradvány</t>
        </r>
      </text>
    </comment>
    <comment ref="H20" authorId="0" shapeId="0" xr:uid="{00000000-0006-0000-0C00-000015000000}">
      <text>
        <r>
          <rPr>
            <b/>
            <sz val="9"/>
            <color indexed="81"/>
            <rFont val="Segoe UI"/>
            <family val="2"/>
            <charset val="238"/>
          </rPr>
          <t xml:space="preserve">I.mód:
</t>
        </r>
        <r>
          <rPr>
            <sz val="9"/>
            <color indexed="81"/>
            <rFont val="Segoe UI"/>
            <family val="2"/>
            <charset val="238"/>
          </rPr>
          <t xml:space="preserve">2543+10363:2025.évi köt.terhelt kiadások
</t>
        </r>
      </text>
    </comment>
    <comment ref="C24" authorId="2" shapeId="0" xr:uid="{00000000-0006-0000-0C00-000016000000}">
      <text>
        <r>
          <rPr>
            <b/>
            <sz val="9"/>
            <color indexed="81"/>
            <rFont val="Tahoma"/>
            <charset val="1"/>
          </rPr>
          <t>KonyvtarLaptop4:</t>
        </r>
        <r>
          <rPr>
            <sz val="9"/>
            <color indexed="81"/>
            <rFont val="Tahoma"/>
            <charset val="1"/>
          </rPr>
          <t xml:space="preserve">
26000 FT/hektár</t>
        </r>
      </text>
    </comment>
    <comment ref="I24" authorId="0" shapeId="0" xr:uid="{00000000-0006-0000-0C00-000017000000}">
      <text>
        <r>
          <rPr>
            <b/>
            <sz val="9"/>
            <color indexed="81"/>
            <rFont val="Segoe UI"/>
            <charset val="1"/>
          </rPr>
          <t>Felhasználó:</t>
        </r>
        <r>
          <rPr>
            <sz val="9"/>
            <color indexed="81"/>
            <rFont val="Segoe UI"/>
            <charset val="1"/>
          </rPr>
          <t xml:space="preserve">
zöldterület karbantartás 27.286.811
Emlékezés tere:7.616.738
játszóterek:3.242.982
Brunszvik kert:13.222.041
Ifipark:5.187.819
Brunszvik sétány:4.962.021</t>
        </r>
      </text>
    </comment>
    <comment ref="B26" authorId="1" shapeId="0" xr:uid="{00000000-0006-0000-0C00-000018000000}">
      <text>
        <r>
          <rPr>
            <sz val="10"/>
            <color rgb="FF000000"/>
            <rFont val="Tahoma"/>
            <family val="2"/>
            <charset val="238"/>
          </rPr>
          <t>Főtér és létesítményei, Brunszvik-kert, Brunszvik-Dreher-sétány, Ifipark, Játszóterek Bevásárlóudvar, Városüzemeltetési iroda, Telephely, Karbantartók általános, átadott ingatlanok</t>
        </r>
      </text>
    </comment>
    <comment ref="D26" authorId="2" shapeId="0" xr:uid="{00000000-0006-0000-0C00-000019000000}">
      <text>
        <r>
          <rPr>
            <b/>
            <sz val="9"/>
            <color indexed="81"/>
            <rFont val="Tahoma"/>
            <family val="2"/>
            <charset val="238"/>
          </rPr>
          <t>KonyvtarLaptop4:</t>
        </r>
        <r>
          <rPr>
            <sz val="9"/>
            <color indexed="81"/>
            <rFont val="Tahoma"/>
            <family val="2"/>
            <charset val="238"/>
          </rPr>
          <t xml:space="preserve">
VJP II.ütem </t>
        </r>
      </text>
    </comment>
    <comment ref="H26" authorId="2" shapeId="0" xr:uid="{00000000-0006-0000-0C00-00001A000000}">
      <text>
        <r>
          <rPr>
            <b/>
            <sz val="9"/>
            <color indexed="81"/>
            <rFont val="Tahoma"/>
            <family val="2"/>
            <charset val="238"/>
          </rPr>
          <t>KonyvtarLaptop4:</t>
        </r>
        <r>
          <rPr>
            <sz val="9"/>
            <color indexed="81"/>
            <rFont val="Tahoma"/>
            <family val="2"/>
            <charset val="238"/>
          </rPr>
          <t xml:space="preserve">
VJP II.projektmenedzser díja</t>
        </r>
      </text>
    </comment>
    <comment ref="B27" authorId="1" shapeId="0" xr:uid="{00000000-0006-0000-0C00-00001B000000}">
      <text>
        <r>
          <rPr>
            <sz val="10"/>
            <color rgb="FF000000"/>
            <rFont val="Tahoma"/>
            <family val="2"/>
            <charset val="238"/>
          </rPr>
          <t xml:space="preserve">Járási hivatal működtetése
</t>
        </r>
        <r>
          <rPr>
            <sz val="10"/>
            <color rgb="FF000000"/>
            <rFont val="Tahoma"/>
            <family val="2"/>
            <charset val="238"/>
          </rPr>
          <t>Szolgáltató ház</t>
        </r>
      </text>
    </comment>
    <comment ref="C31" authorId="0" shapeId="0" xr:uid="{00000000-0006-0000-0C00-00001C000000}">
      <text>
        <r>
          <rPr>
            <b/>
            <sz val="9"/>
            <color indexed="81"/>
            <rFont val="Segoe UI"/>
            <charset val="1"/>
          </rPr>
          <t>I.mód:</t>
        </r>
        <r>
          <rPr>
            <sz val="9"/>
            <color indexed="81"/>
            <rFont val="Segoe UI"/>
            <charset val="1"/>
          </rPr>
          <t xml:space="preserve">
1795:2025. évi maradvány</t>
        </r>
      </text>
    </comment>
    <comment ref="D31" authorId="2" shapeId="0" xr:uid="{00000000-0006-0000-0C00-00001D000000}">
      <text>
        <r>
          <rPr>
            <b/>
            <sz val="9"/>
            <color indexed="81"/>
            <rFont val="Tahoma"/>
            <family val="2"/>
            <charset val="238"/>
          </rPr>
          <t>KonyvtarLaptop4:</t>
        </r>
        <r>
          <rPr>
            <sz val="9"/>
            <color indexed="81"/>
            <rFont val="Tahoma"/>
            <family val="2"/>
            <charset val="238"/>
          </rPr>
          <t xml:space="preserve">
2025.évi maradvány</t>
        </r>
      </text>
    </comment>
    <comment ref="H31" authorId="0" shapeId="0" xr:uid="{00000000-0006-0000-0C00-00001E000000}">
      <text>
        <r>
          <rPr>
            <b/>
            <sz val="9"/>
            <color indexed="81"/>
            <rFont val="Segoe UI"/>
            <charset val="1"/>
          </rPr>
          <t xml:space="preserve">I.mód.
</t>
        </r>
        <r>
          <rPr>
            <sz val="9"/>
            <color indexed="81"/>
            <rFont val="Segoe UI"/>
            <family val="2"/>
            <charset val="238"/>
          </rPr>
          <t>1795:Kötelezettséggel terhelt maradvány</t>
        </r>
        <r>
          <rPr>
            <sz val="9"/>
            <color indexed="81"/>
            <rFont val="Segoe UI"/>
            <charset val="1"/>
          </rPr>
          <t xml:space="preserve">
</t>
        </r>
      </text>
    </comment>
    <comment ref="H33" authorId="2" shapeId="0" xr:uid="{00000000-0006-0000-0C00-00001F000000}">
      <text>
        <r>
          <rPr>
            <b/>
            <sz val="9"/>
            <color indexed="81"/>
            <rFont val="Tahoma"/>
            <family val="2"/>
            <charset val="238"/>
          </rPr>
          <t xml:space="preserve">KonyvtarLaptop4:
</t>
        </r>
        <r>
          <rPr>
            <sz val="9"/>
            <color indexed="81"/>
            <rFont val="Tahoma"/>
            <family val="2"/>
            <charset val="238"/>
          </rPr>
          <t>31 E Ft szünidei étkezés
500 E Ft köztemetés
6000 E Ft szoc.segély
1000 E Ft iskolatej</t>
        </r>
      </text>
    </comment>
    <comment ref="C34" authorId="0" shapeId="0" xr:uid="{00000000-0006-0000-0C00-000020000000}">
      <text>
        <r>
          <rPr>
            <b/>
            <sz val="9"/>
            <color indexed="81"/>
            <rFont val="Segoe UI"/>
            <charset val="1"/>
          </rPr>
          <t xml:space="preserve">I.mód:
</t>
        </r>
        <r>
          <rPr>
            <sz val="9"/>
            <color indexed="81"/>
            <rFont val="Segoe UI"/>
            <family val="2"/>
            <charset val="238"/>
          </rPr>
          <t>689:ped.bérkiegészítés
13748: 01-04:szoc.ágazati pótlék
4424:kieg.szoc.pótlék</t>
        </r>
      </text>
    </comment>
    <comment ref="H34" authorId="2" shapeId="0" xr:uid="{00000000-0006-0000-0C00-000021000000}">
      <text>
        <r>
          <rPr>
            <b/>
            <sz val="9"/>
            <color indexed="81"/>
            <rFont val="Tahoma"/>
            <family val="2"/>
            <charset val="238"/>
          </rPr>
          <t xml:space="preserve">I.mód:
</t>
        </r>
        <r>
          <rPr>
            <sz val="9"/>
            <color indexed="81"/>
            <rFont val="Tahoma"/>
            <family val="2"/>
            <charset val="238"/>
          </rPr>
          <t>689: ped.bérkiegészítés
13748: 01-04:szoc.ágazati pótlék
4424:kieg.szoc.pótlék</t>
        </r>
      </text>
    </comment>
    <comment ref="D36" authorId="2" shapeId="0" xr:uid="{00000000-0006-0000-0C00-000022000000}">
      <text>
        <r>
          <rPr>
            <b/>
            <sz val="9"/>
            <color indexed="81"/>
            <rFont val="Tahoma"/>
            <family val="2"/>
            <charset val="238"/>
          </rPr>
          <t>KonyvtarLaptop4:</t>
        </r>
        <r>
          <rPr>
            <sz val="9"/>
            <color indexed="81"/>
            <rFont val="Tahoma"/>
            <family val="2"/>
            <charset val="238"/>
          </rPr>
          <t xml:space="preserve">
NEAK támogatás</t>
        </r>
      </text>
    </comment>
    <comment ref="H36" authorId="2" shapeId="0" xr:uid="{00000000-0006-0000-0C00-000023000000}">
      <text>
        <r>
          <rPr>
            <b/>
            <sz val="9"/>
            <color indexed="81"/>
            <rFont val="Tahoma"/>
            <family val="2"/>
            <charset val="238"/>
          </rPr>
          <t>KonyvtarLaptop4:</t>
        </r>
        <r>
          <rPr>
            <sz val="9"/>
            <color indexed="81"/>
            <rFont val="Tahoma"/>
            <family val="2"/>
            <charset val="238"/>
          </rPr>
          <t xml:space="preserve">
védőnő bér+járulék,kiadásai
</t>
        </r>
      </text>
    </comment>
    <comment ref="D37" authorId="2" shapeId="0" xr:uid="{00000000-0006-0000-0C00-000024000000}">
      <text>
        <r>
          <rPr>
            <b/>
            <sz val="9"/>
            <color indexed="81"/>
            <rFont val="Tahoma"/>
            <family val="2"/>
            <charset val="238"/>
          </rPr>
          <t>KonyvtarLaptop4:</t>
        </r>
        <r>
          <rPr>
            <sz val="9"/>
            <color indexed="81"/>
            <rFont val="Tahoma"/>
            <family val="2"/>
            <charset val="238"/>
          </rPr>
          <t xml:space="preserve">
kórház bevétel védőnői továbbsz.
</t>
        </r>
      </text>
    </comment>
    <comment ref="D38" authorId="2" shapeId="0" xr:uid="{00000000-0006-0000-0C00-000025000000}">
      <text>
        <r>
          <rPr>
            <b/>
            <sz val="9"/>
            <color indexed="81"/>
            <rFont val="Tahoma"/>
            <family val="2"/>
            <charset val="238"/>
          </rPr>
          <t>KonyvtarLaptop4:</t>
        </r>
        <r>
          <rPr>
            <sz val="9"/>
            <color indexed="81"/>
            <rFont val="Tahoma"/>
            <family val="2"/>
            <charset val="238"/>
          </rPr>
          <t xml:space="preserve">
2025.évi.köt.terhelt maradvány</t>
        </r>
      </text>
    </comment>
    <comment ref="H38" authorId="2" shapeId="0" xr:uid="{00000000-0006-0000-0C00-000026000000}">
      <text>
        <r>
          <rPr>
            <b/>
            <sz val="9"/>
            <color indexed="81"/>
            <rFont val="Tahoma"/>
            <family val="2"/>
            <charset val="238"/>
          </rPr>
          <t>KonyvtarLaptop4:</t>
        </r>
        <r>
          <rPr>
            <sz val="9"/>
            <color indexed="81"/>
            <rFont val="Tahoma"/>
            <family val="2"/>
            <charset val="238"/>
          </rPr>
          <t xml:space="preserve">
2025.évi.köt.terhelt maradvány</t>
        </r>
      </text>
    </comment>
    <comment ref="C43" authorId="0" shapeId="0" xr:uid="{00000000-0006-0000-0C00-000027000000}">
      <text>
        <r>
          <rPr>
            <b/>
            <sz val="9"/>
            <color indexed="81"/>
            <rFont val="Segoe UI"/>
            <family val="2"/>
            <charset val="238"/>
          </rPr>
          <t xml:space="preserve">I.mód: 
</t>
        </r>
        <r>
          <rPr>
            <sz val="9"/>
            <color indexed="81"/>
            <rFont val="Segoe UI"/>
            <family val="2"/>
            <charset val="238"/>
          </rPr>
          <t xml:space="preserve">14069:kult.bértámogatás
</t>
        </r>
      </text>
    </comment>
    <comment ref="H55" authorId="0" shapeId="0" xr:uid="{00000000-0006-0000-0C00-000028000000}">
      <text>
        <r>
          <rPr>
            <b/>
            <sz val="9"/>
            <color indexed="81"/>
            <rFont val="Segoe UI"/>
            <family val="2"/>
            <charset val="238"/>
          </rPr>
          <t>I.mód.</t>
        </r>
        <r>
          <rPr>
            <sz val="9"/>
            <color indexed="81"/>
            <rFont val="Segoe UI"/>
            <family val="2"/>
            <charset val="238"/>
          </rPr>
          <t xml:space="preserve">
700:szőlő ültetvények tám.
500:Beethoven Alapítvány támogatása</t>
        </r>
      </text>
    </comment>
    <comment ref="C64" authorId="2" shapeId="0" xr:uid="{00000000-0006-0000-0C00-000029000000}">
      <text>
        <r>
          <rPr>
            <b/>
            <sz val="9"/>
            <color indexed="81"/>
            <rFont val="Tahoma"/>
            <family val="2"/>
            <charset val="238"/>
          </rPr>
          <t>KonyvtarLaptop4:</t>
        </r>
        <r>
          <rPr>
            <sz val="9"/>
            <color indexed="81"/>
            <rFont val="Tahoma"/>
            <family val="2"/>
            <charset val="238"/>
          </rPr>
          <t xml:space="preserve">
1080: NAK támogatás
1157962:normatíva</t>
        </r>
      </text>
    </comment>
    <comment ref="I64" authorId="0" shapeId="0" xr:uid="{00000000-0006-0000-0C00-00002A000000}">
      <text>
        <r>
          <rPr>
            <b/>
            <sz val="9"/>
            <color indexed="81"/>
            <rFont val="Segoe UI"/>
            <family val="2"/>
            <charset val="238"/>
          </rPr>
          <t>Felhasználó:</t>
        </r>
        <r>
          <rPr>
            <sz val="9"/>
            <color indexed="81"/>
            <rFont val="Segoe UI"/>
            <family val="2"/>
            <charset val="238"/>
          </rPr>
          <t xml:space="preserve">
2025.évi eredeti előírányzat: 354.417 E Ft, ez a tárgyévben + 26.691 E Ft -tal emelkedik.
tartalmazza:
Közbeszerzésben megadott energiamennyiségek alapján tervezett energiakölltségek
4 %-os emelkedés tervezve szolgáltatási díjakban,anyagköltségeknél, átlagosan 6 %-os béremelést
kulturális munkakörben foglalkoztatott dolgozóknál 15 %-os béremelés (ennek finanszírozása várható)</t>
        </r>
      </text>
    </comment>
    <comment ref="D69" authorId="2" shapeId="0" xr:uid="{00000000-0006-0000-0C00-00002B000000}">
      <text>
        <r>
          <rPr>
            <b/>
            <sz val="9"/>
            <color indexed="81"/>
            <rFont val="Tahoma"/>
            <charset val="1"/>
          </rPr>
          <t>KonyvtarLaptop4:</t>
        </r>
        <r>
          <rPr>
            <sz val="9"/>
            <color indexed="81"/>
            <rFont val="Tahoma"/>
            <charset val="1"/>
          </rPr>
          <t xml:space="preserve">
köztemetés megtérítése</t>
        </r>
      </text>
    </comment>
    <comment ref="F69" authorId="0" shapeId="0" xr:uid="{00000000-0006-0000-0C00-00002C000000}">
      <text>
        <r>
          <rPr>
            <b/>
            <sz val="9"/>
            <color indexed="81"/>
            <rFont val="Segoe UI"/>
            <family val="2"/>
            <charset val="238"/>
          </rPr>
          <t xml:space="preserve">I.mód
</t>
        </r>
        <r>
          <rPr>
            <sz val="9"/>
            <color indexed="81"/>
            <rFont val="Segoe UI"/>
            <family val="2"/>
            <charset val="238"/>
          </rPr>
          <t>468:Dr.Gyulay GY.temetési ktg
700:szőlő ültetvények tám.
500:Beethoven Alapítvány támogatása</t>
        </r>
      </text>
    </comment>
    <comment ref="D70" authorId="1" shapeId="0" xr:uid="{00000000-0006-0000-0C00-00002D000000}">
      <text>
        <r>
          <rPr>
            <sz val="10"/>
            <color rgb="FF000000"/>
            <rFont val="Tahoma"/>
            <family val="2"/>
            <charset val="238"/>
          </rPr>
          <t>Fejérvíz bevétel</t>
        </r>
      </text>
    </comment>
    <comment ref="C71" authorId="0" shapeId="0" xr:uid="{00000000-0006-0000-0C00-00002E000000}">
      <text>
        <r>
          <rPr>
            <b/>
            <sz val="9"/>
            <color rgb="FF000000"/>
            <rFont val="Segoe UI"/>
            <family val="2"/>
            <charset val="1"/>
          </rPr>
          <t>Felhasználó:</t>
        </r>
        <r>
          <rPr>
            <sz val="9"/>
            <color rgb="FF000000"/>
            <rFont val="Segoe UI"/>
            <family val="2"/>
            <charset val="1"/>
          </rPr>
          <t xml:space="preserve">
10000:élelmezési
10000: HR tartalék
361:ped.bérkiegészítés fel nm használt összege</t>
        </r>
      </text>
    </comment>
    <comment ref="C72" authorId="0" shapeId="0" xr:uid="{00000000-0006-0000-0C00-00002F000000}">
      <text>
        <r>
          <rPr>
            <b/>
            <sz val="9"/>
            <color indexed="81"/>
            <rFont val="Segoe UI"/>
            <charset val="1"/>
          </rPr>
          <t>I.mód.</t>
        </r>
        <r>
          <rPr>
            <sz val="9"/>
            <color indexed="81"/>
            <rFont val="Segoe UI"/>
            <charset val="1"/>
          </rPr>
          <t xml:space="preserve">
4489+4989:2025.évi intézményi maradvány
9660:VP-19-2.1-96-6-21 LEADEr eszköz tám.visszafizetése
7049:I.negyedéves bankkamat
8000:Embertársainkért Alapítvány tám.visszafizetése
9512:Film Mindenkinek Egyesület tám.visszafizetése
431728:2025.évi szabad pénzmaradvány
61525: 195 M maradványa
87833- :HIPA elszámolás egyenlege
14069:kult.bértámogatás</t>
        </r>
      </text>
    </comment>
    <comment ref="D72" authorId="2" shapeId="0" xr:uid="{00000000-0006-0000-0C00-000030000000}">
      <text>
        <r>
          <rPr>
            <b/>
            <sz val="9"/>
            <color indexed="81"/>
            <rFont val="Tahoma"/>
            <family val="2"/>
            <charset val="238"/>
          </rPr>
          <t>KonyvtarLaptop4:</t>
        </r>
        <r>
          <rPr>
            <sz val="9"/>
            <color indexed="81"/>
            <rFont val="Tahoma"/>
            <family val="2"/>
            <charset val="238"/>
          </rPr>
          <t xml:space="preserve">
Koszisz bevétel nettó, </t>
        </r>
      </text>
    </comment>
    <comment ref="C75" authorId="0" shapeId="0" xr:uid="{00000000-0006-0000-0C00-000031000000}">
      <text>
        <r>
          <rPr>
            <b/>
            <sz val="9"/>
            <color indexed="81"/>
            <rFont val="Segoe UI"/>
            <family val="2"/>
            <charset val="238"/>
          </rPr>
          <t>Felhasználó:</t>
        </r>
        <r>
          <rPr>
            <sz val="9"/>
            <color indexed="81"/>
            <rFont val="Segoe UI"/>
            <family val="2"/>
            <charset val="238"/>
          </rPr>
          <t xml:space="preserve">
VJP II.ütem/Szoc.központ tető</t>
        </r>
      </text>
    </comment>
    <comment ref="F75" authorId="2" shapeId="0" xr:uid="{00000000-0006-0000-0C00-000032000000}">
      <text>
        <r>
          <rPr>
            <b/>
            <sz val="9"/>
            <color indexed="81"/>
            <rFont val="Tahoma"/>
            <family val="2"/>
            <charset val="238"/>
          </rPr>
          <t>I.mód</t>
        </r>
        <r>
          <rPr>
            <sz val="9"/>
            <color indexed="81"/>
            <rFont val="Tahoma"/>
            <family val="2"/>
            <charset val="238"/>
          </rPr>
          <t xml:space="preserve">
264:informatikai szolg.áremelés
12896. 2025.évi normatíva visszafizetés
446:fém irattartó beszerzés
942:kamera és kellékei
101:késedelmi kamat bölcsi eszközbeszerzés
14758:HÉSZ
-14069:kult.bértámogatás
267:IKV, KATI szolg.áremelés
115:erdészeti csemete beszerzés
3343:sofőrpihenő kialakítása
330:buszforduló kamera csere
369:talajvizsgálat
95:eljárási díj
21:037.hrsz eljárási díj
72:közjegyző
32:eljárási díj
338:gápjármú elszáll.
175:projektor beszerzése
1620:ügyvédi díj
500:eljárási díjak
222:köztemetés
</t>
        </r>
      </text>
    </comment>
    <comment ref="C76" authorId="0" shapeId="0" xr:uid="{00000000-0006-0000-0C00-000033000000}">
      <text>
        <r>
          <rPr>
            <b/>
            <sz val="9"/>
            <color indexed="81"/>
            <rFont val="Segoe UI"/>
            <family val="2"/>
            <charset val="238"/>
          </rPr>
          <t>Felhasználó:</t>
        </r>
        <r>
          <rPr>
            <sz val="9"/>
            <color indexed="81"/>
            <rFont val="Segoe UI"/>
            <family val="2"/>
            <charset val="238"/>
          </rPr>
          <t xml:space="preserve">
195 projekt maradvány/ fejl.tartba vissza rakva KT döntés szerint</t>
        </r>
      </text>
    </comment>
    <comment ref="F84" authorId="0" shapeId="0" xr:uid="{00000000-0006-0000-0C00-000034000000}">
      <text>
        <r>
          <rPr>
            <b/>
            <sz val="9"/>
            <color indexed="81"/>
            <rFont val="Segoe UI"/>
            <family val="2"/>
            <charset val="238"/>
          </rPr>
          <t>I.mód</t>
        </r>
        <r>
          <rPr>
            <sz val="9"/>
            <color indexed="81"/>
            <rFont val="Segoe UI"/>
            <family val="2"/>
            <charset val="238"/>
          </rPr>
          <t xml:space="preserve">
412:TERC rendszer </t>
        </r>
      </text>
    </comment>
    <comment ref="F86" authorId="0" shapeId="0" xr:uid="{00000000-0006-0000-0C00-000035000000}">
      <text>
        <r>
          <rPr>
            <b/>
            <sz val="9"/>
            <color indexed="81"/>
            <rFont val="Segoe UI"/>
            <family val="2"/>
            <charset val="238"/>
          </rPr>
          <t>I.mód</t>
        </r>
        <r>
          <rPr>
            <sz val="9"/>
            <color indexed="81"/>
            <rFont val="Segoe UI"/>
            <family val="2"/>
            <charset val="238"/>
          </rPr>
          <t xml:space="preserve">
3048:PM költség</t>
        </r>
      </text>
    </comment>
    <comment ref="C88" authorId="0" shapeId="0" xr:uid="{00000000-0006-0000-0C00-000036000000}">
      <text>
        <r>
          <rPr>
            <b/>
            <sz val="9"/>
            <color indexed="81"/>
            <rFont val="Segoe UI"/>
            <family val="2"/>
            <charset val="238"/>
          </rPr>
          <t xml:space="preserve">I.mód:
</t>
        </r>
        <r>
          <rPr>
            <sz val="9"/>
            <color indexed="81"/>
            <rFont val="Segoe UI"/>
            <family val="2"/>
            <charset val="238"/>
          </rPr>
          <t xml:space="preserve">345460:7.szám.tám.előleg
</t>
        </r>
      </text>
    </comment>
    <comment ref="F88" authorId="0" shapeId="0" xr:uid="{00000000-0006-0000-0C00-000037000000}">
      <text>
        <r>
          <rPr>
            <b/>
            <sz val="9"/>
            <color indexed="81"/>
            <rFont val="Segoe UI"/>
            <family val="2"/>
            <charset val="238"/>
          </rPr>
          <t>I.mód.</t>
        </r>
        <r>
          <rPr>
            <sz val="9"/>
            <color indexed="81"/>
            <rFont val="Segoe UI"/>
            <family val="2"/>
            <charset val="238"/>
          </rPr>
          <t xml:space="preserve">
62:földmérés</t>
        </r>
      </text>
    </comment>
    <comment ref="D89" authorId="0" shapeId="0" xr:uid="{00000000-0006-0000-0C00-000038000000}">
      <text>
        <r>
          <rPr>
            <b/>
            <sz val="9"/>
            <color indexed="81"/>
            <rFont val="Segoe UI"/>
            <family val="2"/>
            <charset val="238"/>
          </rPr>
          <t>Felhasználó:</t>
        </r>
        <r>
          <rPr>
            <sz val="9"/>
            <color indexed="81"/>
            <rFont val="Segoe UI"/>
            <family val="2"/>
            <charset val="238"/>
          </rPr>
          <t xml:space="preserve">
2025.évi maradvány önerő</t>
        </r>
      </text>
    </comment>
    <comment ref="F89" authorId="0" shapeId="0" xr:uid="{00000000-0006-0000-0C00-000039000000}">
      <text>
        <r>
          <rPr>
            <b/>
            <sz val="9"/>
            <color indexed="81"/>
            <rFont val="Segoe UI"/>
            <family val="2"/>
            <charset val="238"/>
          </rPr>
          <t xml:space="preserve">I.mód
</t>
        </r>
        <r>
          <rPr>
            <sz val="9"/>
            <color indexed="81"/>
            <rFont val="Segoe UI"/>
            <family val="2"/>
            <charset val="238"/>
          </rPr>
          <t>2415:műv.menedszment,nyílvánosság megelőlegezése
269:ép.eng.elj.</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Microsoft Office User</author>
  </authors>
  <commentList>
    <comment ref="D9" authorId="0" shapeId="0" xr:uid="{00000000-0006-0000-0100-000001000000}">
      <text>
        <r>
          <rPr>
            <sz val="10"/>
            <color rgb="FF000000"/>
            <rFont val="Tahoma"/>
            <family val="2"/>
            <charset val="238"/>
          </rPr>
          <t xml:space="preserve">Mezőőri hozzájárulás a gazdáktól+intézmény saját bevétele + TKT!
</t>
        </r>
      </text>
    </comment>
    <comment ref="D10" authorId="0" shapeId="0" xr:uid="{00000000-0006-0000-0100-000002000000}">
      <text>
        <r>
          <rPr>
            <sz val="10"/>
            <color rgb="FF000000"/>
            <rFont val="Tahoma"/>
            <family val="2"/>
            <charset val="238"/>
          </rPr>
          <t xml:space="preserve">Összes egyéb bevétel:  működési bevételek, bérleti díjak, továbbszáml. szolg., stb.
</t>
        </r>
      </text>
    </comment>
    <comment ref="B12" authorId="0" shapeId="0" xr:uid="{00000000-0006-0000-0100-000003000000}">
      <text>
        <r>
          <rPr>
            <sz val="10"/>
            <color rgb="FF000000"/>
            <rFont val="Tahoma"/>
            <family val="2"/>
            <charset val="238"/>
          </rPr>
          <t>TKT finanszírozás, bankköltség, díjak, (köz)foglalkoztatás, kommunikáció, kamerahálózat, minden önk. Dologi, stb.</t>
        </r>
      </text>
    </comment>
    <comment ref="C12" authorId="0" shapeId="0" xr:uid="{00000000-0006-0000-0100-000004000000}">
      <text>
        <r>
          <rPr>
            <sz val="10"/>
            <color rgb="FF000000"/>
            <rFont val="Tahoma"/>
            <family val="2"/>
            <charset val="238"/>
          </rPr>
          <t xml:space="preserve">Összes egyéb támogatás:
</t>
        </r>
      </text>
    </comment>
    <comment ref="D12" authorId="0" shapeId="0" xr:uid="{00000000-0006-0000-0100-000005000000}">
      <text>
        <r>
          <rPr>
            <sz val="10"/>
            <color rgb="FF000000"/>
            <rFont val="Tahoma"/>
            <family val="2"/>
            <charset val="238"/>
          </rPr>
          <t xml:space="preserve">működési célú átvett pe.
</t>
        </r>
      </text>
    </comment>
    <comment ref="H13" authorId="0" shapeId="0" xr:uid="{00000000-0006-0000-0100-000006000000}">
      <text>
        <r>
          <rPr>
            <sz val="10"/>
            <color rgb="FF000000"/>
            <rFont val="Tahoma"/>
            <family val="2"/>
            <charset val="238"/>
          </rPr>
          <t xml:space="preserve">Fizetendő Áfa
</t>
        </r>
      </text>
    </comment>
    <comment ref="B24" authorId="0" shapeId="0" xr:uid="{00000000-0006-0000-0100-000007000000}">
      <text>
        <r>
          <rPr>
            <sz val="10"/>
            <color rgb="FF000000"/>
            <rFont val="Tahoma"/>
            <family val="2"/>
            <charset val="238"/>
          </rPr>
          <t>Főtér és létesítményei, Brunszvik-kert, Brunszvik-Dreher-sétány, Ifipark, Játszóterek Bevásárlóudvar, Városüzemeltetési iroda, Telephely, Karbantartók általános, átadott ingatlanok</t>
        </r>
      </text>
    </comment>
    <comment ref="I24" authorId="0" shapeId="0" xr:uid="{00000000-0006-0000-0100-000008000000}">
      <text>
        <r>
          <rPr>
            <sz val="10"/>
            <color rgb="FF000000"/>
            <rFont val="Tahoma"/>
            <family val="2"/>
            <charset val="238"/>
          </rPr>
          <t>Vállalkozási célú tevékenység eredménye (5819E Ft) a Városüzemeltetési iroda költségeire fordítva</t>
        </r>
      </text>
    </comment>
    <comment ref="B25" authorId="0" shapeId="0" xr:uid="{00000000-0006-0000-0100-000009000000}">
      <text>
        <r>
          <rPr>
            <sz val="10"/>
            <color rgb="FF000000"/>
            <rFont val="Tahoma"/>
            <family val="2"/>
            <charset val="238"/>
          </rPr>
          <t xml:space="preserve">Járási hivatal működtetése
</t>
        </r>
      </text>
    </comment>
    <comment ref="J58" authorId="0" shapeId="0" xr:uid="{00000000-0006-0000-0100-00000A000000}">
      <text>
        <r>
          <rPr>
            <sz val="10"/>
            <color rgb="FF000000"/>
            <rFont val="Tahoma"/>
            <family val="2"/>
            <charset val="238"/>
          </rPr>
          <t>TAO forrásból és bérleti díjból finanszírozva, 148705E Ft bevétel, a különbség eredménytartalékba kerül: 9445 E Ft (ÉCS finanszírozás)</t>
        </r>
      </text>
    </comment>
    <comment ref="D68" authorId="0" shapeId="0" xr:uid="{00000000-0006-0000-0100-00000B000000}">
      <text>
        <r>
          <rPr>
            <sz val="10"/>
            <color rgb="FF000000"/>
            <rFont val="Tahoma"/>
            <family val="2"/>
            <charset val="238"/>
          </rPr>
          <t xml:space="preserve">A korábbi évek felhalmozása a maradvány felosztásakor jelenik meg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Microsoft Office User</author>
  </authors>
  <commentList>
    <comment ref="D9" authorId="0" shapeId="0" xr:uid="{00000000-0006-0000-0200-000001000000}">
      <text>
        <r>
          <rPr>
            <sz val="10"/>
            <color rgb="FF000000"/>
            <rFont val="Tahoma"/>
            <family val="2"/>
            <charset val="238"/>
          </rPr>
          <t xml:space="preserve">Mezőőri hozzájárulás a gazdáktól+intézmény saját bevétele + TKT!
</t>
        </r>
      </text>
    </comment>
    <comment ref="D10" authorId="0" shapeId="0" xr:uid="{00000000-0006-0000-0200-000002000000}">
      <text>
        <r>
          <rPr>
            <sz val="10"/>
            <color rgb="FF000000"/>
            <rFont val="Tahoma"/>
            <family val="2"/>
            <charset val="238"/>
          </rPr>
          <t xml:space="preserve">Összes egyéb bevétel:  működési bevételek, bérleti díjak, továbbszáml. szolg., stb.
</t>
        </r>
      </text>
    </comment>
    <comment ref="B12" authorId="0" shapeId="0" xr:uid="{00000000-0006-0000-0200-000003000000}">
      <text>
        <r>
          <rPr>
            <sz val="10"/>
            <color rgb="FF000000"/>
            <rFont val="Tahoma"/>
            <family val="2"/>
            <charset val="238"/>
          </rPr>
          <t>TKT finanszírozás, bankköltség, díjak, (köz)foglalkoztatás, kommunikáció, kamerahálózat, minden önk. Dologi, stb.</t>
        </r>
      </text>
    </comment>
    <comment ref="C12" authorId="0" shapeId="0" xr:uid="{00000000-0006-0000-0200-000004000000}">
      <text>
        <r>
          <rPr>
            <sz val="10"/>
            <color rgb="FF000000"/>
            <rFont val="Tahoma"/>
            <family val="2"/>
            <charset val="238"/>
          </rPr>
          <t xml:space="preserve">Összes egyéb támogatás:
</t>
        </r>
      </text>
    </comment>
    <comment ref="D12" authorId="0" shapeId="0" xr:uid="{00000000-0006-0000-0200-000005000000}">
      <text>
        <r>
          <rPr>
            <sz val="10"/>
            <color rgb="FF000000"/>
            <rFont val="Tahoma"/>
            <family val="2"/>
            <charset val="238"/>
          </rPr>
          <t xml:space="preserve">működési célú átvett pe.
</t>
        </r>
      </text>
    </comment>
    <comment ref="H13" authorId="0" shapeId="0" xr:uid="{00000000-0006-0000-0200-000006000000}">
      <text>
        <r>
          <rPr>
            <sz val="10"/>
            <color rgb="FF000000"/>
            <rFont val="Tahoma"/>
            <family val="2"/>
            <charset val="238"/>
          </rPr>
          <t xml:space="preserve">Fizetendő Áfa
</t>
        </r>
      </text>
    </comment>
    <comment ref="B24" authorId="0" shapeId="0" xr:uid="{00000000-0006-0000-0200-000007000000}">
      <text>
        <r>
          <rPr>
            <sz val="10"/>
            <color rgb="FF000000"/>
            <rFont val="Tahoma"/>
            <family val="2"/>
            <charset val="238"/>
          </rPr>
          <t>Főtér és létesítményei, Brunszvik-kert, Brunszvik-Dreher-sétány, Ifipark, Játszóterek Bevásárlóudvar, Városüzemeltetési iroda, Telephely, Karbantartók általános, átadott ingatlanok</t>
        </r>
      </text>
    </comment>
    <comment ref="I24" authorId="0" shapeId="0" xr:uid="{00000000-0006-0000-0200-000008000000}">
      <text>
        <r>
          <rPr>
            <sz val="10"/>
            <color rgb="FF000000"/>
            <rFont val="Tahoma"/>
            <family val="2"/>
            <charset val="238"/>
          </rPr>
          <t>Vállalkozási célú tevékenység eredménye (5819E Ft) a Városüzemeltetési iroda költségeire fordítva</t>
        </r>
      </text>
    </comment>
    <comment ref="B25" authorId="0" shapeId="0" xr:uid="{00000000-0006-0000-0200-000009000000}">
      <text>
        <r>
          <rPr>
            <sz val="10"/>
            <color rgb="FF000000"/>
            <rFont val="Tahoma"/>
            <family val="2"/>
            <charset val="238"/>
          </rPr>
          <t xml:space="preserve">Járási hivatal működtetése
</t>
        </r>
      </text>
    </comment>
    <comment ref="J58" authorId="0" shapeId="0" xr:uid="{00000000-0006-0000-0200-00000A000000}">
      <text>
        <r>
          <rPr>
            <sz val="10"/>
            <color rgb="FF000000"/>
            <rFont val="Tahoma"/>
            <family val="2"/>
            <charset val="238"/>
          </rPr>
          <t>TAO forrásból és bérleti díjból finanszírozva, 148705E Ft bevétel, a különbség eredménytartalékba kerül: 9445 E Ft (ÉCS finanszírozás)</t>
        </r>
      </text>
    </comment>
    <comment ref="D68" authorId="0" shapeId="0" xr:uid="{00000000-0006-0000-0200-00000B000000}">
      <text>
        <r>
          <rPr>
            <sz val="10"/>
            <color rgb="FF000000"/>
            <rFont val="Tahoma"/>
            <family val="2"/>
            <charset val="238"/>
          </rPr>
          <t xml:space="preserve">A korábbi évek felhalmozása a maradvány felosztásakor jelenik meg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Microsoft Office User</author>
  </authors>
  <commentList>
    <comment ref="D9" authorId="0" shapeId="0" xr:uid="{00000000-0006-0000-0300-000001000000}">
      <text>
        <r>
          <rPr>
            <sz val="10"/>
            <color rgb="FF000000"/>
            <rFont val="Tahoma"/>
            <family val="2"/>
            <charset val="238"/>
          </rPr>
          <t xml:space="preserve">Mezőőri hozzájárulás a gazdáktól+intézmény saját bevétele + TKT!
</t>
        </r>
      </text>
    </comment>
    <comment ref="D10" authorId="0" shapeId="0" xr:uid="{00000000-0006-0000-0300-000002000000}">
      <text>
        <r>
          <rPr>
            <sz val="10"/>
            <color rgb="FF000000"/>
            <rFont val="Tahoma"/>
            <family val="2"/>
            <charset val="238"/>
          </rPr>
          <t xml:space="preserve">Összes egyéb bevétel:  működési bevételek, bérleti díjak, továbbszáml. szolg., stb.
</t>
        </r>
      </text>
    </comment>
    <comment ref="B12" authorId="0" shapeId="0" xr:uid="{00000000-0006-0000-0300-000003000000}">
      <text>
        <r>
          <rPr>
            <sz val="10"/>
            <color rgb="FF000000"/>
            <rFont val="Tahoma"/>
            <family val="2"/>
            <charset val="238"/>
          </rPr>
          <t>TKT finanszírozás, bankköltség, díjak, (köz)foglalkoztatás, kommunikáció, kamerahálózat, minden önk. Dologi, stb.</t>
        </r>
      </text>
    </comment>
    <comment ref="C12" authorId="0" shapeId="0" xr:uid="{00000000-0006-0000-0300-000004000000}">
      <text>
        <r>
          <rPr>
            <sz val="10"/>
            <color rgb="FF000000"/>
            <rFont val="Tahoma"/>
            <family val="2"/>
            <charset val="238"/>
          </rPr>
          <t xml:space="preserve">Összes egyéb támogatás:
</t>
        </r>
      </text>
    </comment>
    <comment ref="D12" authorId="0" shapeId="0" xr:uid="{00000000-0006-0000-0300-000005000000}">
      <text>
        <r>
          <rPr>
            <sz val="10"/>
            <color rgb="FF000000"/>
            <rFont val="Tahoma"/>
            <family val="2"/>
            <charset val="238"/>
          </rPr>
          <t xml:space="preserve">működési célú átvett pe.
</t>
        </r>
      </text>
    </comment>
    <comment ref="H13" authorId="0" shapeId="0" xr:uid="{00000000-0006-0000-0300-000006000000}">
      <text>
        <r>
          <rPr>
            <sz val="10"/>
            <color rgb="FF000000"/>
            <rFont val="Tahoma"/>
            <family val="2"/>
            <charset val="238"/>
          </rPr>
          <t xml:space="preserve">Fizetendő Áfa
</t>
        </r>
      </text>
    </comment>
    <comment ref="B24" authorId="0" shapeId="0" xr:uid="{00000000-0006-0000-0300-000007000000}">
      <text>
        <r>
          <rPr>
            <sz val="10"/>
            <color rgb="FF000000"/>
            <rFont val="Tahoma"/>
            <family val="2"/>
            <charset val="238"/>
          </rPr>
          <t>Főtér és létesítményei, Brunszvik-kert, Brunszvik-Dreher-sétány, Ifipark, Játszóterek Bevásárlóudvar, Városüzemeltetési iroda, Telephely, Karbantartók általános, átadott ingatlanok</t>
        </r>
      </text>
    </comment>
    <comment ref="I24" authorId="0" shapeId="0" xr:uid="{00000000-0006-0000-0300-000008000000}">
      <text>
        <r>
          <rPr>
            <sz val="10"/>
            <color rgb="FF000000"/>
            <rFont val="Tahoma"/>
            <family val="2"/>
            <charset val="238"/>
          </rPr>
          <t>Vállalkozási célú tevékenység eredménye (5819E Ft) a Városüzemeltetési iroda költségeire fordítva</t>
        </r>
      </text>
    </comment>
    <comment ref="B25" authorId="0" shapeId="0" xr:uid="{00000000-0006-0000-0300-000009000000}">
      <text>
        <r>
          <rPr>
            <sz val="10"/>
            <color rgb="FF000000"/>
            <rFont val="Tahoma"/>
            <family val="2"/>
            <charset val="238"/>
          </rPr>
          <t xml:space="preserve">Járási hivatal működtetése
</t>
        </r>
      </text>
    </comment>
    <comment ref="J58" authorId="0" shapeId="0" xr:uid="{00000000-0006-0000-0300-00000A000000}">
      <text>
        <r>
          <rPr>
            <sz val="10"/>
            <color rgb="FF000000"/>
            <rFont val="Tahoma"/>
            <family val="2"/>
            <charset val="238"/>
          </rPr>
          <t>TAO forrásból és bérleti díjból finanszírozva, 148705E Ft bevétel, a különbség eredménytartalékba kerül: 9445 E Ft (ÉCS finanszírozás)</t>
        </r>
      </text>
    </comment>
    <comment ref="D68" authorId="0" shapeId="0" xr:uid="{00000000-0006-0000-0300-00000B000000}">
      <text>
        <r>
          <rPr>
            <sz val="10"/>
            <color rgb="FF000000"/>
            <rFont val="Tahoma"/>
            <family val="2"/>
            <charset val="238"/>
          </rPr>
          <t xml:space="preserve">A korábbi évek felhalmozása a maradvány felosztásakor jelenik meg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Microsoft Office User</author>
    <author>Felhasználó</author>
  </authors>
  <commentList>
    <comment ref="D9" authorId="0" shapeId="0" xr:uid="{00000000-0006-0000-0400-000001000000}">
      <text>
        <r>
          <rPr>
            <sz val="10"/>
            <color rgb="FF000000"/>
            <rFont val="Tahoma"/>
            <family val="2"/>
            <charset val="238"/>
          </rPr>
          <t xml:space="preserve">Mezőőri hozzájárulás a gazdáktól+intézmény saját bevétele + TKT!
</t>
        </r>
      </text>
    </comment>
    <comment ref="D10" authorId="0" shapeId="0" xr:uid="{00000000-0006-0000-0400-000002000000}">
      <text>
        <r>
          <rPr>
            <sz val="10"/>
            <color rgb="FF000000"/>
            <rFont val="Tahoma"/>
            <family val="2"/>
            <charset val="238"/>
          </rPr>
          <t xml:space="preserve">Összes egyéb bevétel:  működési bevételek, bérleti díjak, továbbszáml. szolg., stb.
</t>
        </r>
      </text>
    </comment>
    <comment ref="B12" authorId="0" shapeId="0" xr:uid="{00000000-0006-0000-0400-000003000000}">
      <text>
        <r>
          <rPr>
            <sz val="10"/>
            <color rgb="FF000000"/>
            <rFont val="Tahoma"/>
            <family val="2"/>
            <charset val="238"/>
          </rPr>
          <t>TKT finanszírozás, bankköltség, díjak, (köz)foglalkoztatás, kommunikáció, kamerahálózat, minden önk. Dologi, stb.</t>
        </r>
      </text>
    </comment>
    <comment ref="C12" authorId="0" shapeId="0" xr:uid="{00000000-0006-0000-0400-000004000000}">
      <text>
        <r>
          <rPr>
            <sz val="10"/>
            <color rgb="FF000000"/>
            <rFont val="Tahoma"/>
            <family val="2"/>
            <charset val="238"/>
          </rPr>
          <t xml:space="preserve">Összes egyéb támogatás:
</t>
        </r>
      </text>
    </comment>
    <comment ref="D12" authorId="0" shapeId="0" xr:uid="{00000000-0006-0000-0400-000005000000}">
      <text>
        <r>
          <rPr>
            <sz val="10"/>
            <color rgb="FF000000"/>
            <rFont val="Tahoma"/>
            <family val="2"/>
            <charset val="238"/>
          </rPr>
          <t xml:space="preserve">működési célú átvett pe.
</t>
        </r>
      </text>
    </comment>
    <comment ref="H13" authorId="0" shapeId="0" xr:uid="{00000000-0006-0000-0400-000006000000}">
      <text>
        <r>
          <rPr>
            <sz val="10"/>
            <color rgb="FF000000"/>
            <rFont val="Tahoma"/>
            <family val="2"/>
            <charset val="238"/>
          </rPr>
          <t xml:space="preserve">Fizetendő Áfa
</t>
        </r>
      </text>
    </comment>
    <comment ref="D18" authorId="1" shapeId="0" xr:uid="{00000000-0006-0000-0400-000007000000}">
      <text>
        <r>
          <rPr>
            <b/>
            <sz val="9"/>
            <color indexed="81"/>
            <rFont val="Segoe UI"/>
            <family val="2"/>
            <charset val="238"/>
          </rPr>
          <t>Felhasználó:</t>
        </r>
        <r>
          <rPr>
            <sz val="9"/>
            <color indexed="81"/>
            <rFont val="Segoe UI"/>
            <family val="2"/>
            <charset val="238"/>
          </rPr>
          <t xml:space="preserve">
PM élel.tart</t>
        </r>
      </text>
    </comment>
    <comment ref="B24" authorId="0" shapeId="0" xr:uid="{00000000-0006-0000-0400-000008000000}">
      <text>
        <r>
          <rPr>
            <sz val="10"/>
            <color rgb="FF000000"/>
            <rFont val="Tahoma"/>
            <family val="2"/>
            <charset val="238"/>
          </rPr>
          <t>Főtér és létesítményei, Brunszvik-kert, Brunszvik-Dreher-sétány, Ifipark, Játszóterek Bevásárlóudvar, Városüzemeltetési iroda, Telephely, Karbantartók általános, átadott ingatlanok</t>
        </r>
      </text>
    </comment>
    <comment ref="I24" authorId="0" shapeId="0" xr:uid="{00000000-0006-0000-0400-000009000000}">
      <text>
        <r>
          <rPr>
            <sz val="10"/>
            <color rgb="FF000000"/>
            <rFont val="Tahoma"/>
            <family val="2"/>
            <charset val="238"/>
          </rPr>
          <t>Vállalkozási célú tevékenység eredménye (5819E Ft) a Városüzemeltetési iroda költségeire fordítva</t>
        </r>
      </text>
    </comment>
    <comment ref="B25" authorId="0" shapeId="0" xr:uid="{00000000-0006-0000-0400-00000A000000}">
      <text>
        <r>
          <rPr>
            <sz val="10"/>
            <color rgb="FF000000"/>
            <rFont val="Tahoma"/>
            <family val="2"/>
            <charset val="238"/>
          </rPr>
          <t xml:space="preserve">Járási hivatal működtetése
</t>
        </r>
      </text>
    </comment>
    <comment ref="J58" authorId="0" shapeId="0" xr:uid="{00000000-0006-0000-0400-00000B000000}">
      <text>
        <r>
          <rPr>
            <sz val="10"/>
            <color rgb="FF000000"/>
            <rFont val="Tahoma"/>
            <family val="2"/>
            <charset val="238"/>
          </rPr>
          <t>TAO forrásból és bérleti díjból finanszírozva, 148705E Ft bevétel, a különbség eredménytartalékba kerül: 9445 E Ft (ÉCS finanszírozás)</t>
        </r>
      </text>
    </comment>
    <comment ref="D68" authorId="0" shapeId="0" xr:uid="{00000000-0006-0000-0400-00000C000000}">
      <text>
        <r>
          <rPr>
            <sz val="10"/>
            <color rgb="FF000000"/>
            <rFont val="Tahoma"/>
            <family val="2"/>
            <charset val="238"/>
          </rPr>
          <t xml:space="preserve">A korábbi évek felhalmozása a maradvány felosztásakor jelenik meg
</t>
        </r>
      </text>
    </comment>
    <comment ref="D76" authorId="1" shapeId="0" xr:uid="{00000000-0006-0000-0400-00000D000000}">
      <text>
        <r>
          <rPr>
            <b/>
            <sz val="9"/>
            <color indexed="81"/>
            <rFont val="Segoe UI"/>
            <family val="2"/>
            <charset val="238"/>
          </rPr>
          <t>Felhasználó:</t>
        </r>
        <r>
          <rPr>
            <sz val="9"/>
            <color indexed="81"/>
            <rFont val="Segoe UI"/>
            <family val="2"/>
            <charset val="238"/>
          </rPr>
          <t xml:space="preserve">
2023.évi szabad maradvány</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Felhasználó</author>
    <author>Microsoft Office User</author>
  </authors>
  <commentList>
    <comment ref="B9" authorId="0" shapeId="0" xr:uid="{00000000-0006-0000-0500-000001000000}">
      <text>
        <r>
          <rPr>
            <b/>
            <sz val="9"/>
            <color indexed="81"/>
            <rFont val="Segoe UI"/>
            <family val="2"/>
            <charset val="238"/>
          </rPr>
          <t>Felhasználó:</t>
        </r>
        <r>
          <rPr>
            <sz val="9"/>
            <color indexed="81"/>
            <rFont val="Segoe UI"/>
            <family val="2"/>
            <charset val="238"/>
          </rPr>
          <t xml:space="preserve">
Mezőőri hozzájárulás a gazdáktól+intézmény saját bevétele + TKT</t>
        </r>
      </text>
    </comment>
    <comment ref="D9" authorId="1" shapeId="0" xr:uid="{00000000-0006-0000-0500-000002000000}">
      <text>
        <r>
          <rPr>
            <sz val="10"/>
            <color rgb="FF000000"/>
            <rFont val="Tahoma"/>
            <family val="2"/>
            <charset val="238"/>
          </rPr>
          <t xml:space="preserve">I.mód: anyakönyvvezetők díja + jár. 310 E Ft, telefon továbbsz. 500 E Ft
</t>
        </r>
      </text>
    </comment>
    <comment ref="H9" authorId="0" shapeId="0" xr:uid="{00000000-0006-0000-0500-000003000000}">
      <text>
        <r>
          <rPr>
            <b/>
            <sz val="9"/>
            <color indexed="81"/>
            <rFont val="Segoe UI"/>
            <family val="2"/>
            <charset val="238"/>
          </rPr>
          <t>Felhasználó:</t>
        </r>
        <r>
          <rPr>
            <sz val="9"/>
            <color indexed="81"/>
            <rFont val="Segoe UI"/>
            <family val="2"/>
            <charset val="238"/>
          </rPr>
          <t xml:space="preserve">
I.mód. Személyi jell 1744 e Ft, +74 E Ft járulék, 500 E Ft telefon</t>
        </r>
      </text>
    </comment>
    <comment ref="D10" authorId="1" shapeId="0" xr:uid="{00000000-0006-0000-0500-000004000000}">
      <text>
        <r>
          <rPr>
            <sz val="10"/>
            <color rgb="FF000000"/>
            <rFont val="Tahoma"/>
            <family val="2"/>
            <charset val="238"/>
          </rPr>
          <t xml:space="preserve">Összes egyéb bevétel:  működési bevételek, bérleti díjak, továbbszáml. szolg., stb.
</t>
        </r>
      </text>
    </comment>
    <comment ref="B12" authorId="1" shapeId="0" xr:uid="{00000000-0006-0000-0500-000005000000}">
      <text>
        <r>
          <rPr>
            <sz val="10"/>
            <color rgb="FF000000"/>
            <rFont val="Tahoma"/>
            <family val="2"/>
            <charset val="238"/>
          </rPr>
          <t>TKT finanszírozás, bankköltség, díjak, (köz)foglalkoztatás, kommunikáció, kamerahálózat, minden önk. Dologi, stb.</t>
        </r>
      </text>
    </comment>
    <comment ref="C12" authorId="1" shapeId="0" xr:uid="{00000000-0006-0000-0500-000006000000}">
      <text>
        <r>
          <rPr>
            <sz val="10"/>
            <color rgb="FF000000"/>
            <rFont val="Tahoma"/>
            <family val="2"/>
            <charset val="238"/>
          </rPr>
          <t xml:space="preserve">Összes egyéb támogatás:
</t>
        </r>
      </text>
    </comment>
    <comment ref="D12" authorId="1" shapeId="0" xr:uid="{00000000-0006-0000-0500-000007000000}">
      <text>
        <r>
          <rPr>
            <sz val="10"/>
            <color rgb="FF000000"/>
            <rFont val="Tahoma"/>
            <family val="2"/>
            <charset val="238"/>
          </rPr>
          <t xml:space="preserve">működési célú átvett pe.
</t>
        </r>
      </text>
    </comment>
    <comment ref="H12" authorId="0" shapeId="0" xr:uid="{00000000-0006-0000-0500-000008000000}">
      <text>
        <r>
          <rPr>
            <b/>
            <sz val="9"/>
            <color indexed="81"/>
            <rFont val="Segoe UI"/>
            <family val="2"/>
            <charset val="238"/>
          </rPr>
          <t>Felhasználó:</t>
        </r>
        <r>
          <rPr>
            <sz val="9"/>
            <color indexed="81"/>
            <rFont val="Segoe UI"/>
            <family val="2"/>
            <charset val="238"/>
          </rPr>
          <t xml:space="preserve">
I.mód:200 E ft repi ajándék, Fro.utazás ktg. 437 EFt</t>
        </r>
      </text>
    </comment>
    <comment ref="H13" authorId="1" shapeId="0" xr:uid="{00000000-0006-0000-0500-000009000000}">
      <text>
        <r>
          <rPr>
            <sz val="10"/>
            <color rgb="FF000000"/>
            <rFont val="Tahoma"/>
            <family val="2"/>
            <charset val="238"/>
          </rPr>
          <t xml:space="preserve">Fizetendő Áfa
</t>
        </r>
      </text>
    </comment>
    <comment ref="H14" authorId="0" shapeId="0" xr:uid="{00000000-0006-0000-0500-00000A000000}">
      <text>
        <r>
          <rPr>
            <b/>
            <sz val="9"/>
            <color indexed="81"/>
            <rFont val="Segoe UI"/>
            <family val="2"/>
            <charset val="238"/>
          </rPr>
          <t>Felhasználó:</t>
        </r>
        <r>
          <rPr>
            <sz val="9"/>
            <color indexed="81"/>
            <rFont val="Segoe UI"/>
            <family val="2"/>
            <charset val="238"/>
          </rPr>
          <t xml:space="preserve">
I.mód:2023.évi normatíva visszafizetés</t>
        </r>
      </text>
    </comment>
    <comment ref="D16" authorId="0" shapeId="0" xr:uid="{00000000-0006-0000-0500-00000B000000}">
      <text>
        <r>
          <rPr>
            <b/>
            <sz val="9"/>
            <color indexed="81"/>
            <rFont val="Segoe UI"/>
            <family val="2"/>
            <charset val="238"/>
          </rPr>
          <t>Felhasználó:</t>
        </r>
        <r>
          <rPr>
            <sz val="9"/>
            <color indexed="81"/>
            <rFont val="Segoe UI"/>
            <family val="2"/>
            <charset val="238"/>
          </rPr>
          <t xml:space="preserve">
2023.évi maradvány  terhére 5.000 Eft a bérek rendezéséhez, + köt.terhelt áthúzódó kiadások</t>
        </r>
      </text>
    </comment>
    <comment ref="H16" authorId="0" shapeId="0" xr:uid="{00000000-0006-0000-0500-00000C000000}">
      <text>
        <r>
          <rPr>
            <b/>
            <sz val="9"/>
            <color indexed="81"/>
            <rFont val="Segoe UI"/>
            <family val="2"/>
            <charset val="238"/>
          </rPr>
          <t>Felhasználó:</t>
        </r>
        <r>
          <rPr>
            <sz val="9"/>
            <color indexed="81"/>
            <rFont val="Segoe UI"/>
            <family val="2"/>
            <charset val="238"/>
          </rPr>
          <t xml:space="preserve">
</t>
        </r>
      </text>
    </comment>
    <comment ref="D18" authorId="0" shapeId="0" xr:uid="{00000000-0006-0000-0500-00000D000000}">
      <text>
        <r>
          <rPr>
            <b/>
            <sz val="9"/>
            <color rgb="FF000000"/>
            <rFont val="Segoe UI"/>
            <family val="2"/>
            <charset val="1"/>
          </rPr>
          <t>Felhasználó:</t>
        </r>
        <r>
          <rPr>
            <sz val="9"/>
            <color rgb="FF000000"/>
            <rFont val="Segoe UI"/>
            <family val="2"/>
            <charset val="1"/>
          </rPr>
          <t xml:space="preserve">
</t>
        </r>
        <r>
          <rPr>
            <sz val="9"/>
            <color rgb="FF000000"/>
            <rFont val="Segoe UI"/>
            <family val="2"/>
            <charset val="1"/>
          </rPr>
          <t>PM élel.tart</t>
        </r>
      </text>
    </comment>
    <comment ref="H19" authorId="0" shapeId="0" xr:uid="{00000000-0006-0000-0500-00000E000000}">
      <text>
        <r>
          <rPr>
            <b/>
            <sz val="9"/>
            <color indexed="81"/>
            <rFont val="Segoe UI"/>
            <family val="2"/>
            <charset val="238"/>
          </rPr>
          <t>Felhasználó:</t>
        </r>
        <r>
          <rPr>
            <sz val="9"/>
            <color indexed="81"/>
            <rFont val="Segoe UI"/>
            <family val="2"/>
            <charset val="238"/>
          </rPr>
          <t xml:space="preserve">
I. mód: 390 E Ft Klik részére iskolavezetői képzésre tám.</t>
        </r>
      </text>
    </comment>
    <comment ref="B24" authorId="1" shapeId="0" xr:uid="{00000000-0006-0000-0500-00000F000000}">
      <text>
        <r>
          <rPr>
            <sz val="10"/>
            <color rgb="FF000000"/>
            <rFont val="Tahoma"/>
            <family val="2"/>
            <charset val="238"/>
          </rPr>
          <t>Főtér és létesítményei, Brunszvik-kert, Brunszvik-Dreher-sétány, Ifipark, Játszóterek Bevásárlóudvar, Városüzemeltetési iroda, Telephely, Karbantartók általános, átadott ingatlanok</t>
        </r>
      </text>
    </comment>
    <comment ref="I24" authorId="1" shapeId="0" xr:uid="{00000000-0006-0000-0500-000010000000}">
      <text>
        <r>
          <rPr>
            <sz val="10"/>
            <color rgb="FF000000"/>
            <rFont val="Tahoma"/>
            <family val="2"/>
            <charset val="238"/>
          </rPr>
          <t>Vállalkozási célú tevékenység eredménye (5819E Ft) a Városüzemeltetési iroda költségeire fordítva</t>
        </r>
      </text>
    </comment>
    <comment ref="B25" authorId="1" shapeId="0" xr:uid="{00000000-0006-0000-0500-000011000000}">
      <text>
        <r>
          <rPr>
            <sz val="10"/>
            <color rgb="FF000000"/>
            <rFont val="Tahoma"/>
            <family val="2"/>
            <charset val="238"/>
          </rPr>
          <t xml:space="preserve">Járási hivatal működtetése
</t>
        </r>
      </text>
    </comment>
    <comment ref="C33" authorId="0" shapeId="0" xr:uid="{00000000-0006-0000-0500-000012000000}">
      <text>
        <r>
          <rPr>
            <b/>
            <sz val="9"/>
            <color indexed="81"/>
            <rFont val="Segoe UI"/>
            <family val="2"/>
            <charset val="238"/>
          </rPr>
          <t>Felhasználó:</t>
        </r>
        <r>
          <rPr>
            <sz val="9"/>
            <color indexed="81"/>
            <rFont val="Segoe UI"/>
            <family val="2"/>
            <charset val="238"/>
          </rPr>
          <t xml:space="preserve">
I.mód szoc.ágazati pótlék bevétel 12034 eFt</t>
        </r>
      </text>
    </comment>
    <comment ref="H33" authorId="0" shapeId="0" xr:uid="{00000000-0006-0000-0500-000013000000}">
      <text>
        <r>
          <rPr>
            <b/>
            <sz val="9"/>
            <color indexed="81"/>
            <rFont val="Segoe UI"/>
            <family val="2"/>
            <charset val="238"/>
          </rPr>
          <t>Felhasználó:</t>
        </r>
        <r>
          <rPr>
            <sz val="9"/>
            <color indexed="81"/>
            <rFont val="Segoe UI"/>
            <family val="2"/>
            <charset val="238"/>
          </rPr>
          <t xml:space="preserve">
I.mód 12034 E Ft szoc.ágazati pótlék kiadás</t>
        </r>
      </text>
    </comment>
    <comment ref="D36" authorId="0" shapeId="0" xr:uid="{00000000-0006-0000-0500-000014000000}">
      <text>
        <r>
          <rPr>
            <b/>
            <sz val="9"/>
            <color indexed="81"/>
            <rFont val="Segoe UI"/>
            <family val="2"/>
            <charset val="238"/>
          </rPr>
          <t>Felhasználó:</t>
        </r>
        <r>
          <rPr>
            <sz val="9"/>
            <color indexed="81"/>
            <rFont val="Segoe UI"/>
            <family val="2"/>
            <charset val="238"/>
          </rPr>
          <t xml:space="preserve">
I.mód:1016 E Ft plusz fin.béremelés miatt</t>
        </r>
      </text>
    </comment>
    <comment ref="H36" authorId="0" shapeId="0" xr:uid="{00000000-0006-0000-0500-000015000000}">
      <text>
        <r>
          <rPr>
            <b/>
            <sz val="9"/>
            <color indexed="81"/>
            <rFont val="Segoe UI"/>
            <family val="2"/>
            <charset val="238"/>
          </rPr>
          <t>Felhasználó:</t>
        </r>
        <r>
          <rPr>
            <sz val="9"/>
            <color indexed="81"/>
            <rFont val="Segoe UI"/>
            <family val="2"/>
            <charset val="238"/>
          </rPr>
          <t xml:space="preserve">
1016 EFT plusz fin.béremelésre</t>
        </r>
      </text>
    </comment>
    <comment ref="H53" authorId="0" shapeId="0" xr:uid="{00000000-0006-0000-0500-000016000000}">
      <text>
        <r>
          <rPr>
            <b/>
            <sz val="9"/>
            <color indexed="81"/>
            <rFont val="Segoe UI"/>
            <family val="2"/>
            <charset val="238"/>
          </rPr>
          <t>Felhasználó:</t>
        </r>
        <r>
          <rPr>
            <sz val="9"/>
            <color indexed="81"/>
            <rFont val="Segoe UI"/>
            <family val="2"/>
            <charset val="238"/>
          </rPr>
          <t xml:space="preserve">
I.mód:1980 Eft kermester bére</t>
        </r>
      </text>
    </comment>
    <comment ref="J58" authorId="1" shapeId="0" xr:uid="{00000000-0006-0000-0500-000017000000}">
      <text>
        <r>
          <rPr>
            <sz val="10"/>
            <color rgb="FF000000"/>
            <rFont val="Tahoma"/>
            <family val="2"/>
            <charset val="238"/>
          </rPr>
          <t>TAO forrásból és bérleti díjból finanszírozva, 148705E Ft bevétel, a különbség eredménytartalékba kerül: 9445 E Ft (ÉCS finanszírozás)</t>
        </r>
      </text>
    </comment>
    <comment ref="C67" authorId="0" shapeId="0" xr:uid="{00000000-0006-0000-0500-000018000000}">
      <text>
        <r>
          <rPr>
            <b/>
            <sz val="9"/>
            <color indexed="81"/>
            <rFont val="Segoe UI"/>
            <family val="2"/>
            <charset val="238"/>
          </rPr>
          <t>Felhasználó:</t>
        </r>
        <r>
          <rPr>
            <sz val="9"/>
            <color indexed="81"/>
            <rFont val="Segoe UI"/>
            <family val="2"/>
            <charset val="238"/>
          </rPr>
          <t xml:space="preserve">
TKT 2023.évi önkormányzati hozzájárulás visszafizetése</t>
        </r>
      </text>
    </comment>
    <comment ref="F67" authorId="0" shapeId="0" xr:uid="{00000000-0006-0000-0500-000019000000}">
      <text>
        <r>
          <rPr>
            <b/>
            <sz val="9"/>
            <color indexed="81"/>
            <rFont val="Segoe UI"/>
            <family val="2"/>
            <charset val="238"/>
          </rPr>
          <t>Felhasználó:</t>
        </r>
        <r>
          <rPr>
            <sz val="9"/>
            <color indexed="81"/>
            <rFont val="Segoe UI"/>
            <family val="2"/>
            <charset val="238"/>
          </rPr>
          <t xml:space="preserve">
I.mód:Ovi kirándilás tám.350 Eft</t>
        </r>
      </text>
    </comment>
    <comment ref="D68" authorId="1" shapeId="0" xr:uid="{00000000-0006-0000-0500-00001A000000}">
      <text>
        <r>
          <rPr>
            <sz val="10"/>
            <color rgb="FF000000"/>
            <rFont val="Tahoma"/>
            <family val="2"/>
            <charset val="238"/>
          </rPr>
          <t xml:space="preserve">A korábbi évek felhalmozása a maradvány felosztásakor jelenik meg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Microsoft Office User</author>
    <author>Felhasználó</author>
  </authors>
  <commentList>
    <comment ref="D9" authorId="0" shapeId="0" xr:uid="{00000000-0006-0000-0600-000001000000}">
      <text>
        <r>
          <rPr>
            <sz val="10"/>
            <color rgb="FF000000"/>
            <rFont val="Tahoma"/>
            <family val="2"/>
            <charset val="238"/>
          </rPr>
          <t xml:space="preserve">Mezőőri hozzájárulás a gazdáktól+intézmény saját bevétele + TKT!
</t>
        </r>
      </text>
    </comment>
    <comment ref="D10" authorId="0" shapeId="0" xr:uid="{00000000-0006-0000-0600-000002000000}">
      <text>
        <r>
          <rPr>
            <sz val="10"/>
            <color rgb="FF000000"/>
            <rFont val="Tahoma"/>
            <family val="2"/>
            <charset val="238"/>
          </rPr>
          <t xml:space="preserve">Összes egyéb bevétel:  működési bevételek, bérleti díjak, továbbszáml. szolg., stb.
</t>
        </r>
      </text>
    </comment>
    <comment ref="B12" authorId="0" shapeId="0" xr:uid="{00000000-0006-0000-0600-000003000000}">
      <text>
        <r>
          <rPr>
            <sz val="10"/>
            <color rgb="FF000000"/>
            <rFont val="Tahoma"/>
            <family val="2"/>
            <charset val="238"/>
          </rPr>
          <t>TKT finanszírozás, bankköltség, díjak, (köz)foglalkoztatás, kommunikáció, kamerahálózat, minden önk. Dologi, stb.</t>
        </r>
      </text>
    </comment>
    <comment ref="C12" authorId="0" shapeId="0" xr:uid="{00000000-0006-0000-0600-000004000000}">
      <text>
        <r>
          <rPr>
            <sz val="10"/>
            <color rgb="FF000000"/>
            <rFont val="Tahoma"/>
            <family val="2"/>
            <charset val="238"/>
          </rPr>
          <t xml:space="preserve">Összes egyéb támogatás:
</t>
        </r>
      </text>
    </comment>
    <comment ref="D12" authorId="0" shapeId="0" xr:uid="{00000000-0006-0000-0600-000005000000}">
      <text>
        <r>
          <rPr>
            <sz val="10"/>
            <color rgb="FF000000"/>
            <rFont val="Tahoma"/>
            <family val="2"/>
            <charset val="238"/>
          </rPr>
          <t xml:space="preserve">működési célú átvett pe.
</t>
        </r>
      </text>
    </comment>
    <comment ref="H13" authorId="0" shapeId="0" xr:uid="{00000000-0006-0000-0600-000006000000}">
      <text>
        <r>
          <rPr>
            <sz val="10"/>
            <color rgb="FF000000"/>
            <rFont val="Tahoma"/>
            <family val="2"/>
            <charset val="238"/>
          </rPr>
          <t xml:space="preserve">Fizetendő Áfa
</t>
        </r>
      </text>
    </comment>
    <comment ref="D18" authorId="1" shapeId="0" xr:uid="{00000000-0006-0000-0600-000007000000}">
      <text>
        <r>
          <rPr>
            <b/>
            <sz val="9"/>
            <color rgb="FF000000"/>
            <rFont val="Segoe UI"/>
            <family val="2"/>
            <charset val="1"/>
          </rPr>
          <t>Felhasználó:</t>
        </r>
        <r>
          <rPr>
            <sz val="9"/>
            <color rgb="FF000000"/>
            <rFont val="Segoe UI"/>
            <family val="2"/>
            <charset val="1"/>
          </rPr>
          <t xml:space="preserve">
</t>
        </r>
        <r>
          <rPr>
            <sz val="9"/>
            <color rgb="FF000000"/>
            <rFont val="Segoe UI"/>
            <family val="2"/>
            <charset val="1"/>
          </rPr>
          <t>PM élel.tart</t>
        </r>
      </text>
    </comment>
    <comment ref="B24" authorId="0" shapeId="0" xr:uid="{00000000-0006-0000-0600-000008000000}">
      <text>
        <r>
          <rPr>
            <sz val="10"/>
            <color rgb="FF000000"/>
            <rFont val="Tahoma"/>
            <family val="2"/>
            <charset val="238"/>
          </rPr>
          <t>Főtér és létesítményei, Brunszvik-kert, Brunszvik-Dreher-sétány, Ifipark, Játszóterek Bevásárlóudvar, Városüzemeltetési iroda, Telephely, Karbantartók általános, átadott ingatlanok</t>
        </r>
      </text>
    </comment>
    <comment ref="I24" authorId="0" shapeId="0" xr:uid="{00000000-0006-0000-0600-000009000000}">
      <text>
        <r>
          <rPr>
            <sz val="10"/>
            <color rgb="FF000000"/>
            <rFont val="Tahoma"/>
            <family val="2"/>
            <charset val="238"/>
          </rPr>
          <t>Vállalkozási célú tevékenység eredménye (5819E Ft) a Városüzemeltetési iroda költségeire fordítva</t>
        </r>
      </text>
    </comment>
    <comment ref="B25" authorId="0" shapeId="0" xr:uid="{00000000-0006-0000-0600-00000A000000}">
      <text>
        <r>
          <rPr>
            <sz val="10"/>
            <color rgb="FF000000"/>
            <rFont val="Tahoma"/>
            <family val="2"/>
            <charset val="238"/>
          </rPr>
          <t xml:space="preserve">Járási hivatal működtetése
</t>
        </r>
      </text>
    </comment>
    <comment ref="J58" authorId="0" shapeId="0" xr:uid="{00000000-0006-0000-0600-00000B000000}">
      <text>
        <r>
          <rPr>
            <sz val="10"/>
            <color rgb="FF000000"/>
            <rFont val="Tahoma"/>
            <family val="2"/>
            <charset val="238"/>
          </rPr>
          <t>TAO forrásból és bérleti díjból finanszírozva, 148705E Ft bevétel, a különbség eredménytartalékba kerül: 9445 E Ft (ÉCS finanszírozás)</t>
        </r>
      </text>
    </comment>
    <comment ref="D68" authorId="0" shapeId="0" xr:uid="{00000000-0006-0000-0600-00000C000000}">
      <text>
        <r>
          <rPr>
            <sz val="10"/>
            <color rgb="FF000000"/>
            <rFont val="Tahoma"/>
            <family val="2"/>
            <charset val="238"/>
          </rPr>
          <t xml:space="preserve">A korábbi évek felhalmozása a maradvány felosztásakor jelenik meg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KonyvtarLaptop4</author>
    <author>Microsoft Office User</author>
    <author>Felhasználó</author>
  </authors>
  <commentList>
    <comment ref="C9" authorId="0" shapeId="0" xr:uid="{00000000-0006-0000-0700-000001000000}">
      <text>
        <r>
          <rPr>
            <b/>
            <sz val="9"/>
            <color indexed="81"/>
            <rFont val="Tahoma"/>
            <family val="2"/>
            <charset val="238"/>
          </rPr>
          <t>KonyvtarLaptop4:</t>
        </r>
        <r>
          <rPr>
            <sz val="9"/>
            <color indexed="81"/>
            <rFont val="Tahoma"/>
            <family val="2"/>
            <charset val="238"/>
          </rPr>
          <t xml:space="preserve">
Mezőőri hozzájárulás a gazdáktól+intézmény saját bevétele + TKT!</t>
        </r>
      </text>
    </comment>
    <comment ref="D9" authorId="1" shapeId="0" xr:uid="{00000000-0006-0000-0700-000002000000}">
      <text>
        <r>
          <rPr>
            <sz val="10"/>
            <color rgb="FF000000"/>
            <rFont val="Tahoma"/>
            <family val="2"/>
            <charset val="238"/>
          </rPr>
          <t xml:space="preserve">2023.évi áthúzódó kötelezettségek miatt maradvány igénybevétele 1508 FT, 310 E fT anyakönyvvezetők díj bevétel, 500 E Ft közvetített szolg. bevétele.
</t>
        </r>
      </text>
    </comment>
    <comment ref="H9" authorId="2" shapeId="0" xr:uid="{00000000-0006-0000-0700-000003000000}">
      <text>
        <r>
          <rPr>
            <b/>
            <sz val="9"/>
            <color indexed="81"/>
            <rFont val="Segoe UI"/>
            <family val="2"/>
            <charset val="238"/>
          </rPr>
          <t>Felhasználó:</t>
        </r>
        <r>
          <rPr>
            <sz val="9"/>
            <color indexed="81"/>
            <rFont val="Segoe UI"/>
            <family val="2"/>
            <charset val="238"/>
          </rPr>
          <t xml:space="preserve">
áthúzódó személyi kiadások (maradványból) 1508 E Ft, telefon ktg.500 E Ft, 236+74 E Ft anyakönyvvezetői díj</t>
        </r>
      </text>
    </comment>
    <comment ref="D10" authorId="1" shapeId="0" xr:uid="{00000000-0006-0000-0700-000004000000}">
      <text>
        <r>
          <rPr>
            <sz val="10"/>
            <color rgb="FF000000"/>
            <rFont val="Tahoma"/>
            <family val="2"/>
            <charset val="238"/>
          </rPr>
          <t xml:space="preserve">Összes egyéb bevétel:  működési bevételek, bérleti díjak, továbbszáml. szolg., stb.
</t>
        </r>
      </text>
    </comment>
    <comment ref="F10" authorId="0" shapeId="0" xr:uid="{00000000-0006-0000-0700-000005000000}">
      <text>
        <r>
          <rPr>
            <b/>
            <sz val="9"/>
            <color indexed="81"/>
            <rFont val="Tahoma"/>
            <family val="2"/>
            <charset val="238"/>
          </rPr>
          <t>KonyvtarLaptop4:</t>
        </r>
        <r>
          <rPr>
            <sz val="9"/>
            <color indexed="81"/>
            <rFont val="Tahoma"/>
            <family val="2"/>
            <charset val="238"/>
          </rPr>
          <t xml:space="preserve">
változás: 637 Eft (200 Eft repi+437 Eft utazás)</t>
        </r>
      </text>
    </comment>
    <comment ref="H10" authorId="2" shapeId="0" xr:uid="{00000000-0006-0000-0700-000006000000}">
      <text>
        <r>
          <rPr>
            <b/>
            <sz val="9"/>
            <color indexed="81"/>
            <rFont val="Segoe UI"/>
            <family val="2"/>
            <charset val="238"/>
          </rPr>
          <t>Felhasználó:</t>
        </r>
        <r>
          <rPr>
            <sz val="9"/>
            <color indexed="81"/>
            <rFont val="Segoe UI"/>
            <family val="2"/>
            <charset val="238"/>
          </rPr>
          <t xml:space="preserve">
Saint Averteni utazás 437 E Ft, reprezentatív ajándék 200 E Ft ált.tart.terhére</t>
        </r>
      </text>
    </comment>
    <comment ref="B12" authorId="1" shapeId="0" xr:uid="{00000000-0006-0000-0700-000007000000}">
      <text>
        <r>
          <rPr>
            <sz val="10"/>
            <color rgb="FF000000"/>
            <rFont val="Tahoma"/>
            <family val="2"/>
            <charset val="238"/>
          </rPr>
          <t>TKT finanszírozás, bankköltség, díjak, (köz)foglalkoztatás, kommunikáció, kamerahálózat, minden önk. Dologi, stb.</t>
        </r>
      </text>
    </comment>
    <comment ref="C12" authorId="1" shapeId="0" xr:uid="{00000000-0006-0000-0700-000008000000}">
      <text>
        <r>
          <rPr>
            <sz val="10"/>
            <color rgb="FF000000"/>
            <rFont val="Tahoma"/>
            <family val="2"/>
            <charset val="238"/>
          </rPr>
          <t xml:space="preserve">Összes egyéb támogatás:
</t>
        </r>
      </text>
    </comment>
    <comment ref="D12" authorId="1" shapeId="0" xr:uid="{00000000-0006-0000-0700-000009000000}">
      <text>
        <r>
          <rPr>
            <sz val="10"/>
            <color rgb="FF000000"/>
            <rFont val="Tahoma"/>
            <family val="2"/>
            <charset val="238"/>
          </rPr>
          <t>működési célú átvett pe.
MAZSIHISZ</t>
        </r>
      </text>
    </comment>
    <comment ref="H13" authorId="1" shapeId="0" xr:uid="{00000000-0006-0000-0700-00000A000000}">
      <text>
        <r>
          <rPr>
            <sz val="10"/>
            <color rgb="FF000000"/>
            <rFont val="Tahoma"/>
            <family val="2"/>
            <charset val="238"/>
          </rPr>
          <t xml:space="preserve">Fizetendő Áfa
</t>
        </r>
      </text>
    </comment>
    <comment ref="D16" authorId="0" shapeId="0" xr:uid="{00000000-0006-0000-0700-00000B000000}">
      <text>
        <r>
          <rPr>
            <b/>
            <sz val="9"/>
            <color indexed="81"/>
            <rFont val="Tahoma"/>
            <family val="2"/>
            <charset val="238"/>
          </rPr>
          <t>KonyvtarLaptop4:</t>
        </r>
        <r>
          <rPr>
            <sz val="9"/>
            <color indexed="81"/>
            <rFont val="Tahoma"/>
            <family val="2"/>
            <charset val="238"/>
          </rPr>
          <t xml:space="preserve">
5000 E FT személyi kiadás a maradvány terhére a 2024 évi ped.bér rendezéshez kerül felhasználásra áthúzódó kiadás 392 EFT Eft, </t>
        </r>
      </text>
    </comment>
    <comment ref="H16" authorId="0" shapeId="0" xr:uid="{00000000-0006-0000-0700-00000C000000}">
      <text>
        <r>
          <rPr>
            <b/>
            <sz val="9"/>
            <color indexed="81"/>
            <rFont val="Tahoma"/>
            <family val="2"/>
            <charset val="238"/>
          </rPr>
          <t>KonyvtarLaptop4:</t>
        </r>
        <r>
          <rPr>
            <sz val="9"/>
            <color indexed="81"/>
            <rFont val="Tahoma"/>
            <family val="2"/>
            <charset val="238"/>
          </rPr>
          <t xml:space="preserve">
5000 E FT személyi kiadás  2024 évi ped.bér rendezéshez, áthúzódó kiadás 392 Eft,,350 EFT óvodai kirándulás</t>
        </r>
      </text>
    </comment>
    <comment ref="D18" authorId="2" shapeId="0" xr:uid="{00000000-0006-0000-0700-00000D000000}">
      <text>
        <r>
          <rPr>
            <b/>
            <sz val="9"/>
            <color rgb="FF000000"/>
            <rFont val="Segoe UI"/>
            <family val="2"/>
            <charset val="1"/>
          </rPr>
          <t>Felhasználó:</t>
        </r>
        <r>
          <rPr>
            <sz val="9"/>
            <color rgb="FF000000"/>
            <rFont val="Segoe UI"/>
            <family val="2"/>
            <charset val="1"/>
          </rPr>
          <t xml:space="preserve">
</t>
        </r>
        <r>
          <rPr>
            <sz val="9"/>
            <color rgb="FF000000"/>
            <rFont val="Segoe UI"/>
            <family val="2"/>
            <charset val="1"/>
          </rPr>
          <t>PM élel.tart</t>
        </r>
      </text>
    </comment>
    <comment ref="H19" authorId="0" shapeId="0" xr:uid="{00000000-0006-0000-0700-00000E000000}">
      <text>
        <r>
          <rPr>
            <b/>
            <sz val="9"/>
            <color indexed="81"/>
            <rFont val="Tahoma"/>
            <family val="2"/>
            <charset val="238"/>
          </rPr>
          <t>KonyvtarLaptop4:</t>
        </r>
        <r>
          <rPr>
            <sz val="9"/>
            <color indexed="81"/>
            <rFont val="Tahoma"/>
            <family val="2"/>
            <charset val="238"/>
          </rPr>
          <t xml:space="preserve">
KLIK részére támogatás iskolavezetői képzéshez</t>
        </r>
      </text>
    </comment>
    <comment ref="B24" authorId="1" shapeId="0" xr:uid="{00000000-0006-0000-0700-00000F000000}">
      <text>
        <r>
          <rPr>
            <sz val="10"/>
            <color rgb="FF000000"/>
            <rFont val="Tahoma"/>
            <family val="2"/>
            <charset val="238"/>
          </rPr>
          <t>Főtér és létesítményei, Brunszvik-kert, Brunszvik-Dreher-sétány, Ifipark, Játszóterek Bevásárlóudvar, Városüzemeltetési iroda, Telephely, Karbantartók általános, átadott ingatlanok</t>
        </r>
      </text>
    </comment>
    <comment ref="I24" authorId="1" shapeId="0" xr:uid="{00000000-0006-0000-0700-000010000000}">
      <text>
        <r>
          <rPr>
            <sz val="10"/>
            <color rgb="FF000000"/>
            <rFont val="Tahoma"/>
            <family val="2"/>
            <charset val="238"/>
          </rPr>
          <t>Vállalkozási célú tevékenység eredménye (5819E Ft) a Városüzemeltetési iroda költségeire fordítva</t>
        </r>
      </text>
    </comment>
    <comment ref="B25" authorId="1" shapeId="0" xr:uid="{00000000-0006-0000-0700-000011000000}">
      <text>
        <r>
          <rPr>
            <sz val="10"/>
            <color rgb="FF000000"/>
            <rFont val="Tahoma"/>
            <family val="2"/>
            <charset val="238"/>
          </rPr>
          <t xml:space="preserve">Járási hivatal működtetése
</t>
        </r>
      </text>
    </comment>
    <comment ref="C33" authorId="0" shapeId="0" xr:uid="{00000000-0006-0000-0700-000012000000}">
      <text>
        <r>
          <rPr>
            <b/>
            <sz val="9"/>
            <color indexed="81"/>
            <rFont val="Tahoma"/>
            <family val="2"/>
            <charset val="238"/>
          </rPr>
          <t>KonyvtarLaptop4:</t>
        </r>
        <r>
          <rPr>
            <sz val="9"/>
            <color indexed="81"/>
            <rFont val="Tahoma"/>
            <family val="2"/>
            <charset val="238"/>
          </rPr>
          <t xml:space="preserve">
12043 E Ft szoci.ágazati pótlék bev.</t>
        </r>
      </text>
    </comment>
    <comment ref="H33" authorId="0" shapeId="0" xr:uid="{00000000-0006-0000-0700-000013000000}">
      <text>
        <r>
          <rPr>
            <b/>
            <sz val="9"/>
            <color indexed="81"/>
            <rFont val="Tahoma"/>
            <family val="2"/>
            <charset val="238"/>
          </rPr>
          <t>KonyvtarLaptop4:</t>
        </r>
        <r>
          <rPr>
            <sz val="9"/>
            <color indexed="81"/>
            <rFont val="Tahoma"/>
            <family val="2"/>
            <charset val="238"/>
          </rPr>
          <t xml:space="preserve">
12043 E Ft szoc.ágazati pótlék kiadása</t>
        </r>
      </text>
    </comment>
    <comment ref="D36" authorId="0" shapeId="0" xr:uid="{00000000-0006-0000-0700-000014000000}">
      <text>
        <r>
          <rPr>
            <b/>
            <sz val="9"/>
            <color indexed="81"/>
            <rFont val="Tahoma"/>
            <family val="2"/>
            <charset val="238"/>
          </rPr>
          <t>KonyvtarLaptop4:</t>
        </r>
        <r>
          <rPr>
            <sz val="9"/>
            <color indexed="81"/>
            <rFont val="Tahoma"/>
            <family val="2"/>
            <charset val="238"/>
          </rPr>
          <t xml:space="preserve">
NEAK plusz fin. 1016 EFT, 2024.03.hótól esedékes béremelés miatt</t>
        </r>
      </text>
    </comment>
    <comment ref="H36" authorId="0" shapeId="0" xr:uid="{00000000-0006-0000-0700-000015000000}">
      <text>
        <r>
          <rPr>
            <b/>
            <sz val="9"/>
            <color indexed="81"/>
            <rFont val="Tahoma"/>
            <family val="2"/>
            <charset val="238"/>
          </rPr>
          <t>KonyvtarLaptop4:</t>
        </r>
        <r>
          <rPr>
            <sz val="9"/>
            <color indexed="81"/>
            <rFont val="Tahoma"/>
            <family val="2"/>
            <charset val="238"/>
          </rPr>
          <t xml:space="preserve">
1016 E Ft béremelés kiadás</t>
        </r>
      </text>
    </comment>
    <comment ref="H53" authorId="2" shapeId="0" xr:uid="{00000000-0006-0000-0700-000016000000}">
      <text>
        <r>
          <rPr>
            <b/>
            <sz val="9"/>
            <color indexed="81"/>
            <rFont val="Segoe UI"/>
            <family val="2"/>
            <charset val="238"/>
          </rPr>
          <t>Felhasználó:</t>
        </r>
        <r>
          <rPr>
            <sz val="9"/>
            <color indexed="81"/>
            <rFont val="Segoe UI"/>
            <family val="2"/>
            <charset val="238"/>
          </rPr>
          <t xml:space="preserve">
kermester díjára 1980 E Ft ált.tartalék terhére</t>
        </r>
      </text>
    </comment>
    <comment ref="J58" authorId="1" shapeId="0" xr:uid="{00000000-0006-0000-0700-000017000000}">
      <text>
        <r>
          <rPr>
            <sz val="10"/>
            <color rgb="FF000000"/>
            <rFont val="Tahoma"/>
            <family val="2"/>
            <charset val="238"/>
          </rPr>
          <t>TAO forrásból és bérleti díjból finanszírozva, 148705E Ft bevétel, a különbség eredménytartalékba kerül: 9445 E Ft (ÉCS finanszírozás)</t>
        </r>
      </text>
    </comment>
    <comment ref="C67" authorId="0" shapeId="0" xr:uid="{00000000-0006-0000-0700-000018000000}">
      <text>
        <r>
          <rPr>
            <b/>
            <sz val="9"/>
            <color indexed="81"/>
            <rFont val="Tahoma"/>
            <family val="2"/>
            <charset val="238"/>
          </rPr>
          <t>KonyvtarLaptop4:</t>
        </r>
        <r>
          <rPr>
            <sz val="9"/>
            <color indexed="81"/>
            <rFont val="Tahoma"/>
            <family val="2"/>
            <charset val="238"/>
          </rPr>
          <t xml:space="preserve">
TKT 2023.évi önkormányzati hozzájárulás visszafizetése</t>
        </r>
      </text>
    </comment>
    <comment ref="F67" authorId="0" shapeId="0" xr:uid="{00000000-0006-0000-0700-000019000000}">
      <text>
        <r>
          <rPr>
            <b/>
            <sz val="9"/>
            <color indexed="81"/>
            <rFont val="Tahoma"/>
            <family val="2"/>
            <charset val="238"/>
          </rPr>
          <t>KonyvtarLaptop4:</t>
        </r>
        <r>
          <rPr>
            <sz val="9"/>
            <color indexed="81"/>
            <rFont val="Tahoma"/>
            <family val="2"/>
            <charset val="238"/>
          </rPr>
          <t xml:space="preserve">
390 EFT KLIK képzés, 1980 Eft karmesteri díj, 437 utazás ktg.,350 Eft óvoda kirándulás,200 Eft repr.ajándék</t>
        </r>
      </text>
    </comment>
    <comment ref="D68" authorId="1" shapeId="0" xr:uid="{00000000-0006-0000-0700-00001A000000}">
      <text>
        <r>
          <rPr>
            <sz val="10"/>
            <color rgb="FF000000"/>
            <rFont val="Tahoma"/>
            <family val="2"/>
            <charset val="238"/>
          </rPr>
          <t xml:space="preserve">A korábbi évek felhalmozása a maradvány felosztásakor jelenik meg
</t>
        </r>
      </text>
    </comment>
    <comment ref="C69" authorId="0" shapeId="0" xr:uid="{00000000-0006-0000-0700-00001B000000}">
      <text>
        <r>
          <rPr>
            <b/>
            <sz val="9"/>
            <color indexed="81"/>
            <rFont val="Tahoma"/>
            <family val="2"/>
            <charset val="238"/>
          </rPr>
          <t>KonyvtarLaptop4:</t>
        </r>
        <r>
          <rPr>
            <sz val="9"/>
            <color indexed="81"/>
            <rFont val="Tahoma"/>
            <family val="2"/>
            <charset val="238"/>
          </rPr>
          <t xml:space="preserve">
648 E Ft 2023.évi gyermekétkeztetési normatíva visszafiz.</t>
        </r>
      </text>
    </comment>
    <comment ref="C70" authorId="2" shapeId="0" xr:uid="{00000000-0006-0000-0700-00001C000000}">
      <text>
        <r>
          <rPr>
            <b/>
            <sz val="9"/>
            <color indexed="81"/>
            <rFont val="Segoe UI"/>
            <family val="2"/>
            <charset val="238"/>
          </rPr>
          <t>Felhasználó:</t>
        </r>
        <r>
          <rPr>
            <sz val="9"/>
            <color indexed="81"/>
            <rFont val="Segoe UI"/>
            <family val="2"/>
            <charset val="238"/>
          </rPr>
          <t xml:space="preserve">
285092 E Ft szabad maradvány, 153 EFT fel nem használt LEADER visszafiz,4972 E Ft a szabad intézményi maradvány , 4045 E Ft normatíva visszafiz (1396 EFT TKT,2001 EFT Ovi maradvány, 648 élelmezési tart.nyújt fedezetet)</t>
        </r>
      </text>
    </comment>
    <comment ref="D70" authorId="0" shapeId="0" xr:uid="{00000000-0006-0000-0700-00001D000000}">
      <text>
        <r>
          <rPr>
            <b/>
            <sz val="9"/>
            <color indexed="81"/>
            <rFont val="Tahoma"/>
            <family val="2"/>
            <charset val="238"/>
          </rPr>
          <t>KonyvtarLaptop4:</t>
        </r>
        <r>
          <rPr>
            <sz val="9"/>
            <color indexed="81"/>
            <rFont val="Tahoma"/>
            <family val="2"/>
            <charset val="238"/>
          </rPr>
          <t xml:space="preserve">
Mirrotron bev.</t>
        </r>
      </text>
    </comment>
    <comment ref="F73" authorId="0" shapeId="0" xr:uid="{00000000-0006-0000-0700-00001E000000}">
      <text>
        <r>
          <rPr>
            <b/>
            <sz val="9"/>
            <color indexed="81"/>
            <rFont val="Tahoma"/>
            <family val="2"/>
            <charset val="238"/>
          </rPr>
          <t>KonyvtarLaptop4:</t>
        </r>
        <r>
          <rPr>
            <sz val="9"/>
            <color indexed="81"/>
            <rFont val="Tahoma"/>
            <family val="2"/>
            <charset val="238"/>
          </rPr>
          <t xml:space="preserve">
ing.vásárlás 8000 EFT,313 Eft jármű elszáll,171 EFTföldhiv.elj.díj,114 EFTmegvílágítás mérése, 129 Eft ft telek rendezés,500 Eft műszaki ell.lift,914 Eft fakitermelés,1905 Eft elszál,feldolg,110 Eft ig.szolg díjak,406 EFT változási vázrajz készítés,1536 EFT mérőhelyn kialak.,400 EFT főépítészi feladat ell.,300 EFt kártalanítási megelőlegezés, 4972 EFt intézményi szabad maradvány, 4045 EFt 2023. évi normatíva elsz.adódó visszafiz.,91 EFt régészeti díj, -20000 EFt MVK részére átadott összeg karbantartásra, beruházásra a 250 M keretből</t>
        </r>
      </text>
    </comment>
    <comment ref="F74" authorId="0" shapeId="0" xr:uid="{00000000-0006-0000-0700-00001F000000}">
      <text>
        <r>
          <rPr>
            <b/>
            <sz val="9"/>
            <color indexed="81"/>
            <rFont val="Tahoma"/>
            <family val="2"/>
            <charset val="238"/>
          </rPr>
          <t>KonyvtarLaptop4:</t>
        </r>
        <r>
          <rPr>
            <sz val="9"/>
            <color indexed="81"/>
            <rFont val="Tahoma"/>
            <family val="2"/>
            <charset val="238"/>
          </rPr>
          <t xml:space="preserve">
MVK részére szerz.szerint 20000 E Ft karbantartásra,beruh.átadott pénz a 250 M keretből</t>
        </r>
      </text>
    </comment>
    <comment ref="F75" authorId="0" shapeId="0" xr:uid="{00000000-0006-0000-0700-000020000000}">
      <text>
        <r>
          <rPr>
            <b/>
            <sz val="9"/>
            <color indexed="81"/>
            <rFont val="Tahoma"/>
            <family val="2"/>
            <charset val="238"/>
          </rPr>
          <t>KonyvtarLaptop4:</t>
        </r>
        <r>
          <rPr>
            <sz val="9"/>
            <color indexed="81"/>
            <rFont val="Tahoma"/>
            <family val="2"/>
            <charset val="238"/>
          </rPr>
          <t xml:space="preserve">
328 EFT vegyszeradagoló,5992 Eft szíivattyú, 739 Eft fűtőpanel beszerzés</t>
        </r>
      </text>
    </comment>
    <comment ref="F78" authorId="0" shapeId="0" xr:uid="{00000000-0006-0000-0700-000021000000}">
      <text>
        <r>
          <rPr>
            <b/>
            <sz val="9"/>
            <color indexed="81"/>
            <rFont val="Tahoma"/>
            <family val="2"/>
            <charset val="238"/>
          </rPr>
          <t xml:space="preserve">KonyvtarLaptop4: </t>
        </r>
        <r>
          <rPr>
            <sz val="9"/>
            <color indexed="81"/>
            <rFont val="Tahoma"/>
            <family val="2"/>
            <charset val="238"/>
          </rPr>
          <t xml:space="preserve">
MV Alapítvány 12474E Ft Leader támogatás, 281 E Ft MV.Kult.Egyesület támogtása</t>
        </r>
      </text>
    </comment>
    <comment ref="F80" authorId="0" shapeId="0" xr:uid="{00000000-0006-0000-0700-000022000000}">
      <text>
        <r>
          <rPr>
            <b/>
            <sz val="9"/>
            <color indexed="81"/>
            <rFont val="Tahoma"/>
            <family val="2"/>
            <charset val="238"/>
          </rPr>
          <t>KonyvtarLaptop4:</t>
        </r>
        <r>
          <rPr>
            <sz val="9"/>
            <color indexed="81"/>
            <rFont val="Tahoma"/>
            <family val="2"/>
            <charset val="238"/>
          </rPr>
          <t xml:space="preserve">
TOP pályázat fel nem használt előleg visszafizetéshez saját forr.</t>
        </r>
      </text>
    </comment>
    <comment ref="F85" authorId="0" shapeId="0" xr:uid="{00000000-0006-0000-0700-000023000000}">
      <text>
        <r>
          <rPr>
            <b/>
            <sz val="9"/>
            <color indexed="81"/>
            <rFont val="Tahoma"/>
            <family val="2"/>
            <charset val="238"/>
          </rPr>
          <t>KonyvtarLaptop4:</t>
        </r>
        <r>
          <rPr>
            <sz val="9"/>
            <color indexed="81"/>
            <rFont val="Tahoma"/>
            <family val="2"/>
            <charset val="238"/>
          </rPr>
          <t xml:space="preserve">
E-építési napló nyitása </t>
        </r>
      </text>
    </comment>
    <comment ref="F95" authorId="0" shapeId="0" xr:uid="{00000000-0006-0000-0700-000024000000}">
      <text>
        <r>
          <rPr>
            <b/>
            <sz val="9"/>
            <color indexed="81"/>
            <rFont val="Tahoma"/>
            <family val="2"/>
            <charset val="238"/>
          </rPr>
          <t>KonyvtarLaptop4:</t>
        </r>
        <r>
          <rPr>
            <sz val="9"/>
            <color indexed="81"/>
            <rFont val="Tahoma"/>
            <family val="2"/>
            <charset val="238"/>
          </rPr>
          <t xml:space="preserve">
740 Eft változás oka: 390 Eft a KLIK képzés, 350 Eft ovi  plusz forrás</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KonyvtarLaptop4</author>
    <author>Microsoft Office User</author>
    <author>Felhasználó</author>
  </authors>
  <commentList>
    <comment ref="C9" authorId="0" shapeId="0" xr:uid="{00000000-0006-0000-0800-000001000000}">
      <text>
        <r>
          <rPr>
            <b/>
            <sz val="9"/>
            <color indexed="81"/>
            <rFont val="Tahoma"/>
            <family val="2"/>
            <charset val="238"/>
          </rPr>
          <t>KonyvtarLaptop4:</t>
        </r>
        <r>
          <rPr>
            <sz val="9"/>
            <color indexed="81"/>
            <rFont val="Tahoma"/>
            <family val="2"/>
            <charset val="238"/>
          </rPr>
          <t xml:space="preserve">
Mezőőri hozzájárulás a gazdáktól+intézmény saját bevétele + TKT!
Választásra kapott támogatás</t>
        </r>
      </text>
    </comment>
    <comment ref="D9" authorId="1" shapeId="0" xr:uid="{00000000-0006-0000-0800-000002000000}">
      <text>
        <r>
          <rPr>
            <sz val="10"/>
            <color rgb="FF000000"/>
            <rFont val="Tahoma"/>
            <family val="2"/>
            <charset val="238"/>
          </rPr>
          <t xml:space="preserve">2024.II.:467 E Ft anyakönyvvezetői díjak bevétele
</t>
        </r>
      </text>
    </comment>
    <comment ref="H9" authorId="2" shapeId="0" xr:uid="{00000000-0006-0000-0800-000003000000}">
      <text>
        <r>
          <rPr>
            <sz val="9"/>
            <color indexed="81"/>
            <rFont val="Segoe UI"/>
            <family val="2"/>
            <charset val="238"/>
          </rPr>
          <t>2024.II: 413+53 E FT anyakönyvvezetői díj, 1350+175 E Ft személyi illetmény emelése, választási kiadások 3346 EFT, 1000 Eft választás saját forrás,irattartó szekrény</t>
        </r>
      </text>
    </comment>
    <comment ref="D10" authorId="1" shapeId="0" xr:uid="{00000000-0006-0000-0800-000004000000}">
      <text>
        <r>
          <rPr>
            <sz val="10"/>
            <color rgb="FF000000"/>
            <rFont val="Tahoma"/>
            <family val="2"/>
            <charset val="238"/>
          </rPr>
          <t xml:space="preserve">Összes egyéb bevétel:  működési bevételek, bérleti díjak, továbbszáml. szolg., stb.
</t>
        </r>
      </text>
    </comment>
    <comment ref="F10" authorId="0" shapeId="0" xr:uid="{00000000-0006-0000-0800-000005000000}">
      <text>
        <r>
          <rPr>
            <b/>
            <sz val="9"/>
            <color indexed="81"/>
            <rFont val="Tahoma"/>
            <family val="2"/>
            <charset val="238"/>
          </rPr>
          <t>KonyvtarLaptop4:</t>
        </r>
        <r>
          <rPr>
            <sz val="9"/>
            <color indexed="81"/>
            <rFont val="Tahoma"/>
            <family val="2"/>
            <charset val="238"/>
          </rPr>
          <t xml:space="preserve">
változás: 637 Eft (200 Eft repi+437 Eft utazás)</t>
        </r>
      </text>
    </comment>
    <comment ref="H10" authorId="2" shapeId="0" xr:uid="{00000000-0006-0000-0800-000006000000}">
      <text>
        <r>
          <rPr>
            <b/>
            <sz val="9"/>
            <color indexed="81"/>
            <rFont val="Segoe UI"/>
            <family val="2"/>
            <charset val="238"/>
          </rPr>
          <t>Felhasználó:</t>
        </r>
        <r>
          <rPr>
            <sz val="9"/>
            <color indexed="81"/>
            <rFont val="Segoe UI"/>
            <family val="2"/>
            <charset val="238"/>
          </rPr>
          <t xml:space="preserve">
2024.II:880 EFT tüdőszűrés, 68 Eft bölcsi alapkő letétel ktg.,</t>
        </r>
      </text>
    </comment>
    <comment ref="B12" authorId="1" shapeId="0" xr:uid="{00000000-0006-0000-0800-000007000000}">
      <text>
        <r>
          <rPr>
            <sz val="10"/>
            <color rgb="FF000000"/>
            <rFont val="Tahoma"/>
            <family val="2"/>
            <charset val="238"/>
          </rPr>
          <t>TKT finanszírozás, bankköltség, díjak, (köz)foglalkoztatás, kommunikáció, kamerahálózat, minden önk. Dologi, stb.</t>
        </r>
      </text>
    </comment>
    <comment ref="C12" authorId="1" shapeId="0" xr:uid="{00000000-0006-0000-0800-000008000000}">
      <text>
        <r>
          <rPr>
            <sz val="10"/>
            <color rgb="FF000000"/>
            <rFont val="Tahoma"/>
            <family val="2"/>
            <charset val="238"/>
          </rPr>
          <t xml:space="preserve">Összes egyéb támogatás:
</t>
        </r>
      </text>
    </comment>
    <comment ref="D12" authorId="1" shapeId="0" xr:uid="{00000000-0006-0000-0800-000009000000}">
      <text>
        <r>
          <rPr>
            <sz val="10"/>
            <color rgb="FF000000"/>
            <rFont val="Tahoma"/>
            <family val="2"/>
            <charset val="238"/>
          </rPr>
          <t>működési célú átvett pe.
MAZSIHISZ</t>
        </r>
      </text>
    </comment>
    <comment ref="H13" authorId="1" shapeId="0" xr:uid="{00000000-0006-0000-0800-00000A000000}">
      <text>
        <r>
          <rPr>
            <sz val="10"/>
            <color rgb="FF000000"/>
            <rFont val="Tahoma"/>
            <family val="2"/>
            <charset val="238"/>
          </rPr>
          <t xml:space="preserve">Fizetendő Áfa
</t>
        </r>
      </text>
    </comment>
    <comment ref="D16" authorId="0" shapeId="0" xr:uid="{00000000-0006-0000-0800-00000B000000}">
      <text>
        <r>
          <rPr>
            <b/>
            <sz val="9"/>
            <color indexed="81"/>
            <rFont val="Tahoma"/>
            <family val="2"/>
            <charset val="238"/>
          </rPr>
          <t>KonyvtarLaptop4:</t>
        </r>
        <r>
          <rPr>
            <sz val="9"/>
            <color indexed="81"/>
            <rFont val="Tahoma"/>
            <family val="2"/>
            <charset val="238"/>
          </rPr>
          <t xml:space="preserve">
5000 E FT személyi kiadás a maradvány terhére a 2024 évi ped.bér rendezéshez kerül felhasználásra áthúzódó kiadás 392 EFT Eft, </t>
        </r>
      </text>
    </comment>
    <comment ref="D18" authorId="2" shapeId="0" xr:uid="{00000000-0006-0000-0800-00000C000000}">
      <text>
        <r>
          <rPr>
            <b/>
            <sz val="9"/>
            <color rgb="FF000000"/>
            <rFont val="Segoe UI"/>
            <family val="2"/>
            <charset val="1"/>
          </rPr>
          <t>Felhasználó:</t>
        </r>
        <r>
          <rPr>
            <sz val="9"/>
            <color rgb="FF000000"/>
            <rFont val="Segoe UI"/>
            <family val="2"/>
            <charset val="1"/>
          </rPr>
          <t xml:space="preserve">
</t>
        </r>
        <r>
          <rPr>
            <sz val="9"/>
            <color rgb="FF000000"/>
            <rFont val="Segoe UI"/>
            <family val="2"/>
            <charset val="1"/>
          </rPr>
          <t>PM élel.tart</t>
        </r>
      </text>
    </comment>
    <comment ref="H19" authorId="0" shapeId="0" xr:uid="{00000000-0006-0000-0800-00000D000000}">
      <text>
        <r>
          <rPr>
            <b/>
            <sz val="9"/>
            <color indexed="81"/>
            <rFont val="Tahoma"/>
            <family val="2"/>
            <charset val="238"/>
          </rPr>
          <t>KonyvtarLaptop4:</t>
        </r>
        <r>
          <rPr>
            <sz val="9"/>
            <color indexed="81"/>
            <rFont val="Tahoma"/>
            <family val="2"/>
            <charset val="238"/>
          </rPr>
          <t xml:space="preserve">
KLIK részére támogatás iskolavezetői képzéshez</t>
        </r>
      </text>
    </comment>
    <comment ref="B24" authorId="1" shapeId="0" xr:uid="{00000000-0006-0000-0800-00000E000000}">
      <text>
        <r>
          <rPr>
            <sz val="10"/>
            <color rgb="FF000000"/>
            <rFont val="Tahoma"/>
            <family val="2"/>
            <charset val="238"/>
          </rPr>
          <t>Főtér és létesítményei, Brunszvik-kert, Brunszvik-Dreher-sétány, Ifipark, Játszóterek Bevásárlóudvar, Városüzemeltetési iroda, Telephely, Karbantartók általános, átadott ingatlanok</t>
        </r>
      </text>
    </comment>
    <comment ref="I24" authorId="1" shapeId="0" xr:uid="{00000000-0006-0000-0800-00000F000000}">
      <text>
        <r>
          <rPr>
            <sz val="10"/>
            <color rgb="FF000000"/>
            <rFont val="Tahoma"/>
            <family val="2"/>
            <charset val="238"/>
          </rPr>
          <t>Vállalkozási célú tevékenység eredménye (5819E Ft) a Városüzemeltetési iroda költségeire fordítva</t>
        </r>
      </text>
    </comment>
    <comment ref="B25" authorId="1" shapeId="0" xr:uid="{00000000-0006-0000-0800-000010000000}">
      <text>
        <r>
          <rPr>
            <sz val="10"/>
            <color rgb="FF000000"/>
            <rFont val="Tahoma"/>
            <family val="2"/>
            <charset val="238"/>
          </rPr>
          <t xml:space="preserve">Járási hivatal működtetése
</t>
        </r>
      </text>
    </comment>
    <comment ref="C33" authorId="0" shapeId="0" xr:uid="{00000000-0006-0000-0800-000011000000}">
      <text>
        <r>
          <rPr>
            <b/>
            <sz val="9"/>
            <color indexed="81"/>
            <rFont val="Tahoma"/>
            <family val="2"/>
            <charset val="238"/>
          </rPr>
          <t>KonyvtarLaptop4:</t>
        </r>
        <r>
          <rPr>
            <sz val="9"/>
            <color indexed="81"/>
            <rFont val="Tahoma"/>
            <family val="2"/>
            <charset val="238"/>
          </rPr>
          <t xml:space="preserve">
12043 E Ft szoci.ágazati pótlék bev.
2024.II: 6513 Eft szoc.ágazati pótlék</t>
        </r>
      </text>
    </comment>
    <comment ref="H33" authorId="0" shapeId="0" xr:uid="{00000000-0006-0000-0800-000012000000}">
      <text>
        <r>
          <rPr>
            <b/>
            <sz val="9"/>
            <color indexed="81"/>
            <rFont val="Tahoma"/>
            <family val="2"/>
            <charset val="238"/>
          </rPr>
          <t>KonyvtarLaptop4:</t>
        </r>
        <r>
          <rPr>
            <sz val="9"/>
            <color indexed="81"/>
            <rFont val="Tahoma"/>
            <family val="2"/>
            <charset val="238"/>
          </rPr>
          <t xml:space="preserve">
2024.II: 6513 Eft szoc.ágazati pótlék</t>
        </r>
      </text>
    </comment>
    <comment ref="D36" authorId="0" shapeId="0" xr:uid="{00000000-0006-0000-0800-000013000000}">
      <text>
        <r>
          <rPr>
            <b/>
            <sz val="9"/>
            <color indexed="81"/>
            <rFont val="Tahoma"/>
            <family val="2"/>
            <charset val="238"/>
          </rPr>
          <t>KonyvtarLaptop4:</t>
        </r>
        <r>
          <rPr>
            <sz val="9"/>
            <color indexed="81"/>
            <rFont val="Tahoma"/>
            <family val="2"/>
            <charset val="238"/>
          </rPr>
          <t xml:space="preserve">
NEAK plusz fin. 1016 EFT, 2024.03.hótól esedékes béremelés miatt</t>
        </r>
      </text>
    </comment>
    <comment ref="H36" authorId="0" shapeId="0" xr:uid="{00000000-0006-0000-0800-000014000000}">
      <text>
        <r>
          <rPr>
            <b/>
            <sz val="9"/>
            <color indexed="81"/>
            <rFont val="Tahoma"/>
            <family val="2"/>
            <charset val="238"/>
          </rPr>
          <t>KonyvtarLaptop4:</t>
        </r>
        <r>
          <rPr>
            <sz val="9"/>
            <color indexed="81"/>
            <rFont val="Tahoma"/>
            <family val="2"/>
            <charset val="238"/>
          </rPr>
          <t xml:space="preserve">
1016 E Ft béremelés kiadás</t>
        </r>
      </text>
    </comment>
    <comment ref="H53" authorId="2" shapeId="0" xr:uid="{00000000-0006-0000-0800-000015000000}">
      <text>
        <r>
          <rPr>
            <b/>
            <sz val="9"/>
            <color indexed="81"/>
            <rFont val="Segoe UI"/>
            <family val="2"/>
            <charset val="238"/>
          </rPr>
          <t>Felhasználó:</t>
        </r>
        <r>
          <rPr>
            <sz val="9"/>
            <color indexed="81"/>
            <rFont val="Segoe UI"/>
            <family val="2"/>
            <charset val="238"/>
          </rPr>
          <t xml:space="preserve">
kermester díjára 1980 E Ft ált.tartalék terhére</t>
        </r>
      </text>
    </comment>
    <comment ref="J58" authorId="1" shapeId="0" xr:uid="{00000000-0006-0000-0800-000016000000}">
      <text>
        <r>
          <rPr>
            <sz val="10"/>
            <color rgb="FF000000"/>
            <rFont val="Tahoma"/>
            <family val="2"/>
            <charset val="238"/>
          </rPr>
          <t>TAO forrásból és bérleti díjból finanszírozva, 148705E Ft bevétel, a különbség eredménytartalékba kerül: 9445 E Ft (ÉCS finanszírozás)</t>
        </r>
      </text>
    </comment>
    <comment ref="C67" authorId="0" shapeId="0" xr:uid="{00000000-0006-0000-0800-000017000000}">
      <text>
        <r>
          <rPr>
            <b/>
            <sz val="9"/>
            <color indexed="81"/>
            <rFont val="Tahoma"/>
            <family val="2"/>
            <charset val="238"/>
          </rPr>
          <t>KonyvtarLaptop4:</t>
        </r>
        <r>
          <rPr>
            <sz val="9"/>
            <color indexed="81"/>
            <rFont val="Tahoma"/>
            <family val="2"/>
            <charset val="238"/>
          </rPr>
          <t xml:space="preserve">
TKT 2023.évi önkormányzati hozzájárulás visszafizetése</t>
        </r>
      </text>
    </comment>
    <comment ref="F67" authorId="0" shapeId="0" xr:uid="{00000000-0006-0000-0800-000018000000}">
      <text>
        <r>
          <rPr>
            <b/>
            <sz val="9"/>
            <color indexed="81"/>
            <rFont val="Tahoma"/>
            <family val="2"/>
            <charset val="238"/>
          </rPr>
          <t>KonyvtarLaptop4:</t>
        </r>
        <r>
          <rPr>
            <sz val="9"/>
            <color indexed="81"/>
            <rFont val="Tahoma"/>
            <family val="2"/>
            <charset val="238"/>
          </rPr>
          <t xml:space="preserve">
2024.II. 1525 E Ft személyi ill.PH,1000 Eft választás,irattartó szekrény, 880 Eft tüdőszűrő, 68 Eft bölcsi alapkő letételhez időkapszula
</t>
        </r>
      </text>
    </comment>
    <comment ref="D68" authorId="1" shapeId="0" xr:uid="{00000000-0006-0000-0800-000019000000}">
      <text>
        <r>
          <rPr>
            <sz val="10"/>
            <color rgb="FF000000"/>
            <rFont val="Tahoma"/>
            <family val="2"/>
            <charset val="238"/>
          </rPr>
          <t xml:space="preserve">A korábbi évek felhalmozása a maradvány felosztásakor jelenik meg
</t>
        </r>
      </text>
    </comment>
    <comment ref="C69" authorId="0" shapeId="0" xr:uid="{00000000-0006-0000-0800-00001A000000}">
      <text>
        <r>
          <rPr>
            <b/>
            <sz val="9"/>
            <color indexed="81"/>
            <rFont val="Tahoma"/>
            <family val="2"/>
            <charset val="238"/>
          </rPr>
          <t>KonyvtarLaptop4:</t>
        </r>
        <r>
          <rPr>
            <sz val="9"/>
            <color indexed="81"/>
            <rFont val="Tahoma"/>
            <family val="2"/>
            <charset val="238"/>
          </rPr>
          <t xml:space="preserve">
648 E Ft 2023.évi gyermekétkeztetési normatíva visszafiz.</t>
        </r>
      </text>
    </comment>
    <comment ref="C70" authorId="2" shapeId="0" xr:uid="{00000000-0006-0000-0800-00001B000000}">
      <text>
        <r>
          <rPr>
            <b/>
            <sz val="9"/>
            <color indexed="81"/>
            <rFont val="Segoe UI"/>
            <family val="2"/>
            <charset val="238"/>
          </rPr>
          <t>Felhasználó:</t>
        </r>
        <r>
          <rPr>
            <sz val="9"/>
            <color indexed="81"/>
            <rFont val="Segoe UI"/>
            <family val="2"/>
            <charset val="238"/>
          </rPr>
          <t xml:space="preserve">
II.név: 1022 Eft tul.hányad értékesítés
</t>
        </r>
      </text>
    </comment>
    <comment ref="D70" authorId="0" shapeId="0" xr:uid="{00000000-0006-0000-0800-00001C000000}">
      <text>
        <r>
          <rPr>
            <b/>
            <sz val="9"/>
            <color indexed="81"/>
            <rFont val="Tahoma"/>
            <family val="2"/>
            <charset val="238"/>
          </rPr>
          <t>KonyvtarLaptop4:</t>
        </r>
        <r>
          <rPr>
            <sz val="9"/>
            <color indexed="81"/>
            <rFont val="Tahoma"/>
            <family val="2"/>
            <charset val="238"/>
          </rPr>
          <t xml:space="preserve">
Mirrotron bev.</t>
        </r>
      </text>
    </comment>
    <comment ref="F73" authorId="0" shapeId="0" xr:uid="{00000000-0006-0000-0800-00001D000000}">
      <text>
        <r>
          <rPr>
            <b/>
            <sz val="9"/>
            <color indexed="81"/>
            <rFont val="Tahoma"/>
            <family val="2"/>
            <charset val="238"/>
          </rPr>
          <t>KonyvtarLaptop4:</t>
        </r>
        <r>
          <rPr>
            <sz val="9"/>
            <color indexed="81"/>
            <rFont val="Tahoma"/>
            <family val="2"/>
            <charset val="238"/>
          </rPr>
          <t xml:space="preserve">
2024.II: 15819 E Ft Egészségház felújítás fin.,229 EFt térfigyelő,133 EFt csőkamera,200 EFt szakértői letét,-64 eFt fakitermelési kül.visszavezetése, 38250 EFt nyomda ép.vásárlás
</t>
        </r>
      </text>
    </comment>
    <comment ref="F74" authorId="0" shapeId="0" xr:uid="{00000000-0006-0000-0800-00001E000000}">
      <text>
        <r>
          <rPr>
            <b/>
            <sz val="9"/>
            <color indexed="81"/>
            <rFont val="Tahoma"/>
            <family val="2"/>
            <charset val="238"/>
          </rPr>
          <t>KonyvtarLaptop4:</t>
        </r>
        <r>
          <rPr>
            <sz val="9"/>
            <color indexed="81"/>
            <rFont val="Tahoma"/>
            <family val="2"/>
            <charset val="238"/>
          </rPr>
          <t xml:space="preserve">
MVK részére szerz.szerint 20000 E Ft karbantartásra,beruh.átadott pénz a 250 M keretből</t>
        </r>
      </text>
    </comment>
    <comment ref="F75" authorId="0" shapeId="0" xr:uid="{00000000-0006-0000-0800-00001F000000}">
      <text>
        <r>
          <rPr>
            <b/>
            <sz val="9"/>
            <color indexed="81"/>
            <rFont val="Tahoma"/>
            <family val="2"/>
            <charset val="238"/>
          </rPr>
          <t>KonyvtarLaptop4:</t>
        </r>
        <r>
          <rPr>
            <sz val="9"/>
            <color indexed="81"/>
            <rFont val="Tahoma"/>
            <family val="2"/>
            <charset val="238"/>
          </rPr>
          <t xml:space="preserve">
</t>
        </r>
      </text>
    </comment>
    <comment ref="F78" authorId="0" shapeId="0" xr:uid="{00000000-0006-0000-0800-000020000000}">
      <text>
        <r>
          <rPr>
            <b/>
            <sz val="9"/>
            <color indexed="81"/>
            <rFont val="Tahoma"/>
            <family val="2"/>
            <charset val="238"/>
          </rPr>
          <t>KonyvtarLaptop4:</t>
        </r>
        <r>
          <rPr>
            <sz val="9"/>
            <color indexed="81"/>
            <rFont val="Tahoma"/>
            <family val="2"/>
            <charset val="238"/>
          </rPr>
          <t xml:space="preserve">
2024.II: 9856 E Ft MV Fúvószenei Egyesület tám.,1197 Eft Film Mindenkinek tám.kieg.
</t>
        </r>
      </text>
    </comment>
    <comment ref="F80" authorId="0" shapeId="0" xr:uid="{00000000-0006-0000-0800-000021000000}">
      <text>
        <r>
          <rPr>
            <b/>
            <sz val="9"/>
            <color indexed="81"/>
            <rFont val="Tahoma"/>
            <family val="2"/>
            <charset val="238"/>
          </rPr>
          <t>KonyvtarLaptop4:</t>
        </r>
        <r>
          <rPr>
            <sz val="9"/>
            <color indexed="81"/>
            <rFont val="Tahoma"/>
            <family val="2"/>
            <charset val="238"/>
          </rPr>
          <t xml:space="preserve">
TOP pályázat fel nem használt előleg visszafizetéshez saját forr.</t>
        </r>
      </text>
    </comment>
    <comment ref="F85" authorId="0" shapeId="0" xr:uid="{00000000-0006-0000-0800-000022000000}">
      <text>
        <r>
          <rPr>
            <b/>
            <sz val="9"/>
            <color indexed="81"/>
            <rFont val="Tahoma"/>
            <family val="2"/>
            <charset val="238"/>
          </rPr>
          <t>KonyvtarLaptop4:</t>
        </r>
        <r>
          <rPr>
            <sz val="9"/>
            <color indexed="81"/>
            <rFont val="Tahoma"/>
            <family val="2"/>
            <charset val="238"/>
          </rPr>
          <t xml:space="preserve">
E-építési napló nyitása </t>
        </r>
      </text>
    </comment>
    <comment ref="F95" authorId="0" shapeId="0" xr:uid="{00000000-0006-0000-0800-000023000000}">
      <text>
        <r>
          <rPr>
            <b/>
            <sz val="9"/>
            <color indexed="81"/>
            <rFont val="Tahoma"/>
            <family val="2"/>
            <charset val="238"/>
          </rPr>
          <t>KonyvtarLaptop4:</t>
        </r>
        <r>
          <rPr>
            <sz val="9"/>
            <color indexed="81"/>
            <rFont val="Tahoma"/>
            <family val="2"/>
            <charset val="238"/>
          </rPr>
          <t xml:space="preserve">
740 Eft változás oka: 390 Eft a KLIK képzés, 350 Eft ovi  plusz forrás</t>
        </r>
      </text>
    </comment>
  </commentList>
</comments>
</file>

<file path=xl/sharedStrings.xml><?xml version="1.0" encoding="utf-8"?>
<sst xmlns="http://schemas.openxmlformats.org/spreadsheetml/2006/main" count="2886" uniqueCount="209">
  <si>
    <t>EGYÉB</t>
  </si>
  <si>
    <t>BEVÉTELEK</t>
  </si>
  <si>
    <r>
      <t>FEJEZET</t>
    </r>
    <r>
      <rPr>
        <sz val="10"/>
        <color theme="1"/>
        <rFont val="Arial"/>
        <family val="2"/>
      </rPr>
      <t> / FELADAT</t>
    </r>
  </si>
  <si>
    <t>ÁLLAMI TÁMOGATÁS </t>
  </si>
  <si>
    <t>ÖNK. ÉS SZERVEI</t>
  </si>
  <si>
    <t>MVK KIADÁSOK</t>
  </si>
  <si>
    <t>MVK-NAK ÁTADOTT/ SZÁMLÁS </t>
  </si>
  <si>
    <t>ÖNKORMÁNYZATI BEVÉTELEK</t>
  </si>
  <si>
    <t>ÖNKORMÁNYZATI KIADÁSOK</t>
  </si>
  <si>
    <t>Vállalkozói adók</t>
  </si>
  <si>
    <t>Lakossági adó</t>
  </si>
  <si>
    <t>I./ VÁROSIGAZGATÁS ÉS HELYI DEMOKRÁCIA</t>
  </si>
  <si>
    <t>II./ EGYÉB ÖNKORMÁNYZATI FELADATOK</t>
  </si>
  <si>
    <t>III./ OKTATÁS, NEVELÉS, GYERMEKÉTKEZTETÉS</t>
  </si>
  <si>
    <t>V./ KÖZLEKEDÉS, KÖZVILÁGÍTÁS</t>
  </si>
  <si>
    <t>VI./ SZOCIÁLIS ELLÁTÁS ÉS TÁMOGATÁS</t>
  </si>
  <si>
    <t>VII./ EGÉSZSÉGÜGYI ALAPELLÁTÁS</t>
  </si>
  <si>
    <t>VIII./ KULTÚRA</t>
  </si>
  <si>
    <t>IX./ CIVIL KÖZÖSSÉGEK, TÁMOGATÁSOK</t>
  </si>
  <si>
    <t>Egyéb</t>
  </si>
  <si>
    <t>FOGALOM-MEGHAT.</t>
  </si>
  <si>
    <t>EGYÉB, INTÉZMÉNYI</t>
  </si>
  <si>
    <t xml:space="preserve"> FELHASZNÁLT SAJÁT BEVÉTEL TÍPUSA</t>
  </si>
  <si>
    <t xml:space="preserve"> ÖSSZESEN</t>
  </si>
  <si>
    <t>ÖNKORMÁNYZATI "MŰKÖDÉSI KÖLTSÉGVETÉS" (EZER FT)</t>
  </si>
  <si>
    <t>Bölcsőde - RRF</t>
  </si>
  <si>
    <t>Csapadékvizes - TOP</t>
  </si>
  <si>
    <t>Vízhálózat - KEHOP</t>
  </si>
  <si>
    <t>Lakossági és Vállalkozói adók</t>
  </si>
  <si>
    <t>FELHASZNÁLT SAJÁT BEVÉTEL</t>
  </si>
  <si>
    <t>"MŰKÖDÉSI KÖLTSÉGVETÉS" MINDÖSSZESEN:</t>
  </si>
  <si>
    <t>6./ Pótlékok, bírságok</t>
  </si>
  <si>
    <t>SAJÁT KÖZHATALMI BEVÉTELEK ÁTTEKINTÉSE ("HELYI ADÓK")</t>
  </si>
  <si>
    <t>"MŰKÖDÉSI KÖLTSÉGVETÉS" (EZER FT)</t>
  </si>
  <si>
    <t>"FEJLESZTÉSI KÖLTSÉGVETÉS":</t>
  </si>
  <si>
    <t>Lakossági adó - az oktatásért</t>
  </si>
  <si>
    <t>Vállalkozói adók és Egyéb</t>
  </si>
  <si>
    <t>ADÓTÍPUS HIÁNYA/ TÖBBLETE</t>
  </si>
  <si>
    <t>IV./ KÖZTERÜLETEK ÉS LÉTESÍTMÉNYEK ÜZEMELTETÉSE</t>
  </si>
  <si>
    <t>"MŰKÖDÉSI KÖLTSÉGVETÉSBEN" SZÜKSÉGES</t>
  </si>
  <si>
    <t>Vállalkozói adók (Kül.: Telekadó)</t>
  </si>
  <si>
    <t>Vállalkozói adók (HIPA)</t>
  </si>
  <si>
    <t>XI./ TARTALÉKOK</t>
  </si>
  <si>
    <t>MARTONVÁSÁR VÁROS KÖLTSÉGVETÉSE MINDÖSSZESEN</t>
  </si>
  <si>
    <t>XII./SAJÁT PROJEKTEK ÉVEN BELÜL (ÁFÁVAL)</t>
  </si>
  <si>
    <t>TARTALÉKOK, KIADÁSOK</t>
  </si>
  <si>
    <t>A számviteli rendszerű költségvetésben - tehát a Képviselő-testület által elfogadandó-elfogadott rendeletben a működési költségvetés része az összes tartalék és a beruházások Áfája is. Azért, hogy a koncepciónál tisztább képet kapjunk, ezeket a tételeket a "Fejlesztési költségvetésben" szerepeltetjük!</t>
  </si>
  <si>
    <t>Fejérvíz csatorna-üzemeltetés - csökkentik a projektkiadások</t>
  </si>
  <si>
    <t>MEGJEGYZÉS</t>
  </si>
  <si>
    <t>TERVEZETT SAJÁT BEVÉTEL</t>
  </si>
  <si>
    <t>Váll.adók-csökkentik a máshova átkerülő kiadások - átvezetendő!</t>
  </si>
  <si>
    <t xml:space="preserve">Fejlesztési tartalék terhére </t>
  </si>
  <si>
    <t>Támogatott szervezetek önrész-finanszírozása beruházásokhoz</t>
  </si>
  <si>
    <t>TOVÁBBI ÉVEKBEN TERVEZETT FINAN-SZÍROZÁS (SAJÁT ÉS KÜLSŐ BEVÉTEL)</t>
  </si>
  <si>
    <t>KÖLTSÉGVETÉS MINDÖSSZESEN:</t>
  </si>
  <si>
    <t>SAJÁT PROJEKTEK ÉVEN BELÜL:</t>
  </si>
  <si>
    <t>"MŰKÖDÉSI KÖLTSÉGVETÉS":</t>
  </si>
  <si>
    <t>XIII./ NAGYOBB PROJEKTEK, PÁLYÁZATOK (ÁFÁVAL)</t>
  </si>
  <si>
    <t>TERVEZETT BEVÉTEL (GRAFIKON)</t>
  </si>
  <si>
    <t>RENDELKE-ZÉSRE ÁLL:</t>
  </si>
  <si>
    <t>NAGYOBB PROJEKTEK, PÁLYÁZATOK ADOTT ÉVBEN:</t>
  </si>
  <si>
    <t>Külterületi utak - VP</t>
  </si>
  <si>
    <t>Kisvárosi Programcsomag - BM</t>
  </si>
  <si>
    <t>SAJÁT KÖZHATALMI BEVÉTELEK MINDÖSSZESEN:</t>
  </si>
  <si>
    <t>ELŐZŐ ÉVEKBEN ELKÖLTÖTT PROJEKT-ÖSSZEGEK (TELJESÜLT KIADÁSOK!)</t>
  </si>
  <si>
    <t>A "LAKOSSÁGI ADÓ" FELHASZNÁLÁSÁRÓL</t>
  </si>
  <si>
    <t>I/1. Polgármesteri hivatal</t>
  </si>
  <si>
    <t>I/2. Képviselő-testület, városvezetés</t>
  </si>
  <si>
    <t>II/3. Szolidaritási hozzájárulás</t>
  </si>
  <si>
    <t>III/1. Brunszvik Teréz Óvoda</t>
  </si>
  <si>
    <t>III/2. Óvodai gyermekétkeztetés, óvodatej</t>
  </si>
  <si>
    <t>III/3.Iskolai gyermekétkeztetés  (Beethoven és Pápay)</t>
  </si>
  <si>
    <t>IV/1. Köztemető</t>
  </si>
  <si>
    <t>IV/2. Zöldterület-gazdálkodás, általános közterületek</t>
  </si>
  <si>
    <t>IV/3. Hulladékgazdálkodás</t>
  </si>
  <si>
    <t>IV/5. Nem önkormányzati épületüzemeltetés</t>
  </si>
  <si>
    <t>V/1. Helyi közösségi közlekedés</t>
  </si>
  <si>
    <t>V/2. Közutak fenntartása (út, járda üzemeltetés, hó- és síkosságmentesítés</t>
  </si>
  <si>
    <t>V/3. Közvilágítás</t>
  </si>
  <si>
    <t>VI/2. TKT-nak a Segítő Szolgálatra átadott forrás szociális állami támogatásból</t>
  </si>
  <si>
    <t>VI/ 4.Rászoruló gyermekek szünidei étkeztetése</t>
  </si>
  <si>
    <t>VII/1. Védőnői Szolgálat</t>
  </si>
  <si>
    <t>VII/2. Egészségház működtetése (védőnői helyiségekkel együtt)</t>
  </si>
  <si>
    <t>VII/3. Labor és egyéb eü.</t>
  </si>
  <si>
    <t>VII/4. Orvosi és fogorvosi ügyelet</t>
  </si>
  <si>
    <t>VIII/2. Alap rendezvénykeret</t>
  </si>
  <si>
    <t>VIII/3. Könyvtár, könyvtári állomány gyarapítás</t>
  </si>
  <si>
    <t>VIII/4. Óvodamúzeum</t>
  </si>
  <si>
    <t>IX/1. Helyi civil szervezetek támogatása</t>
  </si>
  <si>
    <t>IX/2. Védelmi szervezetek támogatása</t>
  </si>
  <si>
    <t>IX/3. Testvérvárosi kapcsolatok, egyéb támogatások, partnerségek</t>
  </si>
  <si>
    <t>IX/4. Civil állampolgári támogatások (díjak, szőlő, stb.)</t>
  </si>
  <si>
    <t>X/2. Sportközpont</t>
  </si>
  <si>
    <t>X/3. Martonsport utánpótlás támogatása</t>
  </si>
  <si>
    <t>X/4. Helyi sportszervezetek támogatása</t>
  </si>
  <si>
    <t>XI/1. Általános tartalék</t>
  </si>
  <si>
    <t>XI/2. Viziközmű céltartalék (Másra nem költhető el!</t>
  </si>
  <si>
    <t>XI/3. Egyéb tartalék</t>
  </si>
  <si>
    <t>XII/1. Önkormányzati projektek</t>
  </si>
  <si>
    <t>XII/3. Saját projektek a viziközmű-tartalék terhére</t>
  </si>
  <si>
    <t>XII/4. Kulturális projektek, kiemelt rendezvények</t>
  </si>
  <si>
    <t>II/1. Összes egyéb önkormányzati feladat és kiadás</t>
  </si>
  <si>
    <t>II/2. Áfa (Beruházások Áfája nélkül!)</t>
  </si>
  <si>
    <t>ÉVES ADÓ-SZÜKSÉGLET/ BEVÉTEL  EGYENLEGE</t>
  </si>
  <si>
    <t>TARTALÉKOK (ALAPVETŐEN KÖTÖTT FELHASZNÁLÁSSAL, KIVÉTEL: FEJLESZTÉSI CÉLTARTALÉK!):</t>
  </si>
  <si>
    <t>MARADVÁNY </t>
  </si>
  <si>
    <t>XII/2. Karbantartási, felújítási projektek (MVK)</t>
  </si>
  <si>
    <t>XI/4. Fejlesztési céltartalék (Egyéb: Ingatlanértékesítés, egyszeri bevétel, stb./ Saját: adótöbblet)</t>
  </si>
  <si>
    <t>1./ Építményadó - lakossági (korábban kommunális adó) + kommunális adó, települési adó hátralék</t>
  </si>
  <si>
    <t>2./ Építményadó - vállalkozói + hátralék</t>
  </si>
  <si>
    <t>5./ Talajterhelési díj + hátralék</t>
  </si>
  <si>
    <t>I./ VÁROSIGAZGATÁS ÉS HELYI DEMOKRÁCIA (1)</t>
  </si>
  <si>
    <t>II./ EGYÉB ÖNKORMÁNYZATI FELADATOK (2)</t>
  </si>
  <si>
    <t>III./ OKTATÁS, NEVELÉS, GYERMEKÉTKEZTETÉS (3)</t>
  </si>
  <si>
    <t>IV./ KÖZTERÜLETEK ÉS LÉTESÍTMÉNYEK ÜZEMELTETÉSE (4)</t>
  </si>
  <si>
    <t>V./ KÖZLEKEDÉS, KÖZVILÁGÍTÁS (5)</t>
  </si>
  <si>
    <t>VI./ SZOCIÁLIS ELLÁTÁS ÉS TÁMOGATÁS (6)</t>
  </si>
  <si>
    <t>VII./ EGÉSZSÉGÜGYI ALAPELLÁTÁS (7)</t>
  </si>
  <si>
    <t>VIII./ KULTÚRA (8)</t>
  </si>
  <si>
    <t>IX./ CIVIL KÖZÖSSÉGEK, TÁMOGATÁSOK (9)</t>
  </si>
  <si>
    <t>X./ SPORTFELADATOK ÉS SPORTSZERVEZETEK (10)</t>
  </si>
  <si>
    <t>I-X./ "MŰKŐDÉSI KÖLTSÉGVETÉS" (1)</t>
  </si>
  <si>
    <t>XI./ TARTALÉKOK (2)</t>
  </si>
  <si>
    <t>XII./SAJÁT PROJEKTEK ÉVEN BELÜL  (3)</t>
  </si>
  <si>
    <t>XIII./ TÁMOGATOTT PROJEKTEK, PÁLYÁZATOK (4)</t>
  </si>
  <si>
    <t>4./ Iparűzési adó + hátralék</t>
  </si>
  <si>
    <t xml:space="preserve">3./ Telekadó + hátralék </t>
  </si>
  <si>
    <t>IV/4. Önkormányzati épület- és létesítményüzemeltetés, kiemelt közterületek</t>
  </si>
  <si>
    <t>VI/3. TKT-nak a Segítő Szolgálat feladataira átadott állami támogatás (Bölcsődével, üzemeltetéssel)</t>
  </si>
  <si>
    <t>VIII/1. Kulturális Központ, közművelődés, helyi közösségek, tánc</t>
  </si>
  <si>
    <t>III/4. Iskolák (Beethoven Általános Iskola, Művészeti Iskola) működtetése</t>
  </si>
  <si>
    <t>PROJEKTEK, PÁLYÁZATOK (ÁFÁVAL) ↓</t>
  </si>
  <si>
    <t>TELJES TERVEZETT ÉVEKEN ÁTNYÚLÓ PROJEKT-ÖSSZEG</t>
  </si>
  <si>
    <t>VI/1. Szociális támogatások, tábor tám., tehetséges tanulók</t>
  </si>
  <si>
    <t xml:space="preserve"> SAJÁT BEVÉTELBŐL/ TARTALÉKBÓL</t>
  </si>
  <si>
    <t>Projektelőkészítés (TOP Plusz)</t>
  </si>
  <si>
    <r>
      <t>A MŰKÖDÉSI KÖLTSÉGVETÉS EGYENLEGE</t>
    </r>
    <r>
      <rPr>
        <sz val="10"/>
        <color theme="1"/>
        <rFont val="Arial"/>
        <family val="2"/>
      </rPr>
      <t xml:space="preserve"> (MEGFELELŐ ESETBEN "NULLA"</t>
    </r>
    <r>
      <rPr>
        <b/>
        <sz val="10"/>
        <color theme="1"/>
        <rFont val="Arial"/>
        <family val="2"/>
      </rPr>
      <t>):</t>
    </r>
  </si>
  <si>
    <r>
      <t xml:space="preserve">A </t>
    </r>
    <r>
      <rPr>
        <b/>
        <sz val="8"/>
        <color theme="1"/>
        <rFont val="Arial"/>
        <family val="2"/>
      </rPr>
      <t>"lakossági adó"</t>
    </r>
    <r>
      <rPr>
        <sz val="8"/>
        <color theme="1"/>
        <rFont val="Arial"/>
        <family val="2"/>
      </rPr>
      <t xml:space="preserve">, korábban kommunális adó, ma magánszemélyek lakások utáni építményadója - egyszerűen csak </t>
    </r>
    <r>
      <rPr>
        <b/>
        <sz val="8"/>
        <color theme="1"/>
        <rFont val="Arial"/>
        <family val="2"/>
      </rPr>
      <t>"közös költség"</t>
    </r>
    <r>
      <rPr>
        <sz val="8"/>
        <color theme="1"/>
        <rFont val="Arial"/>
        <family val="2"/>
      </rPr>
      <t xml:space="preserve">, a </t>
    </r>
    <r>
      <rPr>
        <b/>
        <sz val="8"/>
        <color theme="1"/>
        <rFont val="Arial"/>
        <family val="2"/>
      </rPr>
      <t>polgárok által közvetlenül igénybe vett szolgáltatások</t>
    </r>
    <r>
      <rPr>
        <sz val="8"/>
        <color theme="1"/>
        <rFont val="Arial"/>
        <family val="2"/>
      </rPr>
      <t xml:space="preserve"> állami támogatáson felüli részének fedezetéül szolgál: </t>
    </r>
    <r>
      <rPr>
        <b/>
        <sz val="8"/>
        <color theme="1"/>
        <rFont val="Arial"/>
        <family val="2"/>
      </rPr>
      <t>Oktatás és egészségügy témakörben: az óvoda fenntartására, az óvodai- és iskolai gyermekétkeztetésre és az egészségház fenntartási költségeire, városüzemeltetés témakörben pedig a köztemető fenntartására, a közvilágítás kiadásaira, valamint az út- és járdakarbantartásra</t>
    </r>
    <r>
      <rPr>
        <sz val="8"/>
        <color theme="1"/>
        <rFont val="Arial"/>
        <family val="2"/>
      </rPr>
      <t xml:space="preserve">. </t>
    </r>
  </si>
  <si>
    <t>Áfa különbözet az előző sor saját forrásigényét csökkenti! (beépítve)</t>
  </si>
  <si>
    <t>X/1. Sportcsarnok - a nap nagy részében az iskola fő tornaterme</t>
  </si>
  <si>
    <t>X./ SPORTFELADATOK ÉS SZERVEZETEK, ISKOLAI SPORT</t>
  </si>
  <si>
    <t>Balra: költségvetési kiadási főősszeg / Lent: éves bevételek-kiadások egyenlege: ha negatív, ekkora összeg hiámnyzik a kiadási főösszeg biztosításához, ha pozitív, beépült a fejlesztési céltartalékba!</t>
  </si>
  <si>
    <t>KÖLTSÉGVETÉS 2023. / EREDETI TERV 23</t>
  </si>
  <si>
    <t xml:space="preserve"> KÖLTSÉGVETÉS 2023.</t>
  </si>
  <si>
    <t>1. sz. diagram</t>
  </si>
  <si>
    <t>2. sz. diagram</t>
  </si>
  <si>
    <t>3. sz. diagram</t>
  </si>
  <si>
    <t>1/a. melléklet</t>
  </si>
  <si>
    <t>Ide kerül a plusz adóbevétel!</t>
  </si>
  <si>
    <t>A Fejlesztési céltartalék soron "Rendelkezésre álló" (!) összeg már csökkentésre került a következő projektsorok tervezett kiadásaival: Önkormányzati projektek és Karbantartási, felújítási projektek! A Viziközmű céltartalék bevételeit csökkentik a Saját projektek ennek terhére, a rendelkezésre álló összeg megállapításánál ezt már szintén levontuk!</t>
  </si>
  <si>
    <t>Csökkentik a máshova átkerülő kiadások - átvezetendő!</t>
  </si>
  <si>
    <t xml:space="preserve">Fejlesztési tartalék terhére lehetséges önerő, saját erő betervezése! </t>
  </si>
  <si>
    <t>Viziközmű céltartalék terhére - GFT alapján</t>
  </si>
  <si>
    <t>KÖZZÉTÉTELI KÖLTSÉGVETÉS</t>
  </si>
  <si>
    <t>KÖLTSÉGVETÉS 2023. / I. MÓDOSÍTÁS</t>
  </si>
  <si>
    <t xml:space="preserve"> I. MÓDOSÍTÁS 2023.</t>
  </si>
  <si>
    <t>Helyi identitás - TOP</t>
  </si>
  <si>
    <t>Támogatott projektek (MVK)</t>
  </si>
  <si>
    <t>KÖLTSÉGVETÉS 2023. / II. MÓDOSÍTÁS</t>
  </si>
  <si>
    <t xml:space="preserve"> II. MÓDOSÍTÁS 2023.</t>
  </si>
  <si>
    <t>KÖLTSÉGVETÉS 2023. / III. MÓDOSÍTÁS</t>
  </si>
  <si>
    <t xml:space="preserve"> III. MÓDOSÍTÁS 2023.</t>
  </si>
  <si>
    <t>KÖLTSÉGVETÉSI KONCEPCIÓ 2024. / EREDETI KONCEPCIÓ TERV 24</t>
  </si>
  <si>
    <t>KONCEPCIÓ 2024</t>
  </si>
  <si>
    <t>VII/1. Iskolai védőnői Szolgálat</t>
  </si>
  <si>
    <t>Fenntartható Városfejlesztés - TOP Plus</t>
  </si>
  <si>
    <t>II/3. Szolidaritási hozzájárulás, megelőlegezés</t>
  </si>
  <si>
    <t>Vállalkozói adók (Kül.: Telekadó, Építményadó)</t>
  </si>
  <si>
    <t>KÖLTSÉGVETÉS 2024. / EREDETI TERV 24</t>
  </si>
  <si>
    <t>KÖLTSÉGVETÉS 2024</t>
  </si>
  <si>
    <t>Vállalkozói adók +</t>
  </si>
  <si>
    <r>
      <t xml:space="preserve">A </t>
    </r>
    <r>
      <rPr>
        <b/>
        <sz val="10"/>
        <color theme="1"/>
        <rFont val="Arial"/>
        <family val="2"/>
      </rPr>
      <t>"lakossági adó"</t>
    </r>
    <r>
      <rPr>
        <sz val="10"/>
        <color theme="1"/>
        <rFont val="Arial"/>
        <family val="2"/>
      </rPr>
      <t xml:space="preserve">, korábban kommunális adó, ma magánszemélyek lakások utáni építményadója - egyszerűen csak </t>
    </r>
    <r>
      <rPr>
        <b/>
        <sz val="10"/>
        <color theme="1"/>
        <rFont val="Arial"/>
        <family val="2"/>
      </rPr>
      <t>"közös költség"</t>
    </r>
    <r>
      <rPr>
        <sz val="10"/>
        <color theme="1"/>
        <rFont val="Arial"/>
        <family val="2"/>
      </rPr>
      <t xml:space="preserve">, a következő feladatok állami támogatáson felüli részének fedezetéül szolgál: </t>
    </r>
    <r>
      <rPr>
        <b/>
        <sz val="10"/>
        <color theme="1"/>
        <rFont val="Arial"/>
        <family val="2"/>
      </rPr>
      <t>Oktatás és egészségügy, a városüzemeltetés témakörében a köztemető és a zöldterületek fenntartása, a közvilágítás kiadásai, valamint az út- és járdakarbantartás.</t>
    </r>
  </si>
  <si>
    <t xml:space="preserve"> Vállalkozói és Lakossági adók</t>
  </si>
  <si>
    <t>Lakossági adó - az egészségügyért</t>
  </si>
  <si>
    <t xml:space="preserve">KÖLTSÉGVETÉS 2024. / I.módosítás </t>
  </si>
  <si>
    <t>KÖLTSÉGVETÉS 2024. / I.módosítás</t>
  </si>
  <si>
    <t>Tartalék</t>
  </si>
  <si>
    <t>KÖLTSÉGVETÉS 2024. / II.módosítás</t>
  </si>
  <si>
    <t xml:space="preserve">KÖLTSÉGVETÉS 2024. / II.módosítás </t>
  </si>
  <si>
    <t>KÖLTSÉGVETÉS 2024. / III.módosítás</t>
  </si>
  <si>
    <t xml:space="preserve">KÖLTSÉGVETÉS 2024. / III.módosítás </t>
  </si>
  <si>
    <t>term.vásár?</t>
  </si>
  <si>
    <t>VII/4. Fogorvosi ügyelet</t>
  </si>
  <si>
    <t>VI/2. TKT-nak a Segítő Szolgálat feladataira átadott állami támogatás (Bölcsődével, üzemeltetéssel)</t>
  </si>
  <si>
    <t>Top-Plus FVS</t>
  </si>
  <si>
    <t>Vállalkozói Adók</t>
  </si>
  <si>
    <t>IX/4. Civil közösségek, fiatalok, fórumok</t>
  </si>
  <si>
    <t>IX/3. Testvérvárosi és egyéb kapcsolatok, partnerségek</t>
  </si>
  <si>
    <t>III/2. Óvodai gyermekétkeztetés</t>
  </si>
  <si>
    <t>V/2. Közutak fenntartása (út, járda üzemeltetés, hó- és síkosságmentesítés)</t>
  </si>
  <si>
    <t>Vállalkozói adók - különösen a telekadó</t>
  </si>
  <si>
    <t>II/4. Normatíva megelőlegezés</t>
  </si>
  <si>
    <t>KONCEPCIÓ 2026</t>
  </si>
  <si>
    <t>II/5. Rendkívüli önkormányzati támogatás</t>
  </si>
  <si>
    <t>Top-Plus 3.3.2 (Egészségház felújítás)</t>
  </si>
  <si>
    <t>Top-Plus 1.2.1 (kerékpárút)</t>
  </si>
  <si>
    <t>KÖLTSÉGVETÉS 2026. /  KÖLTSÉGVETÉSI TERV 26</t>
  </si>
  <si>
    <t>KÖLTSÉGVETÉS   2026. / KÖLTSÉGVETÉSI TERV 26</t>
  </si>
  <si>
    <t>KÖLTSÉGVETÉS  2026. /  KÖLTSÉGVETÉSI TERV 26</t>
  </si>
  <si>
    <t>Top-Plus 3.1.3 (Helyi humán fejlesztések)</t>
  </si>
  <si>
    <t>Top-Plus 1.2.3 (Belterületi utak)</t>
  </si>
  <si>
    <t>VI/1. Szociális támogatások (továbbá tábor, tehetséges fiatalok, rászoruló gyermekek szünidei étkeztetése)</t>
  </si>
  <si>
    <t>XII/2. Karbantartási, felújítási projektek (195 M projekt)</t>
  </si>
  <si>
    <t>VII/6.Mentőszolgálat, szakrendelés</t>
  </si>
  <si>
    <t>VII/5. Velencei Szakorvosi Rendelőintézet</t>
  </si>
  <si>
    <t>KAP külterületi utak</t>
  </si>
  <si>
    <t>II/3. Szolidaritási hozzájárulás/HIPA többlet</t>
  </si>
  <si>
    <t>KÖLTSÉGVETÉS 2026</t>
  </si>
  <si>
    <t xml:space="preserve">KÖLTSÉGVETÉS  2026. /  KÖLTSÉGVETÉS I.MÓDOSÍTÁS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</si>
</sst>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 _F_t_-;\-* #,##0.00\ _F_t_-;_-* &quot;-&quot;??\ _F_t_-;_-@_-"/>
    <numFmt numFmtId="164" formatCode="#,##0\ _F_t"/>
  </numFmts>
  <fonts count="90" x14ac:knownFonts="1">
    <font>
      <sz val="11"/>
      <color theme="1"/>
      <name val="Calibri"/>
      <family val="2"/>
      <charset val="238"/>
      <scheme val="minor"/>
    </font>
    <font>
      <i/>
      <sz val="11"/>
      <color theme="1"/>
      <name val="Calibri"/>
      <family val="2"/>
      <charset val="238"/>
      <scheme val="minor"/>
    </font>
    <font>
      <sz val="10"/>
      <name val="Arial CE"/>
      <charset val="238"/>
    </font>
    <font>
      <sz val="10"/>
      <color theme="1"/>
      <name val="Arial"/>
      <family val="2"/>
    </font>
    <font>
      <b/>
      <sz val="10"/>
      <color theme="1"/>
      <name val="Arial"/>
      <family val="2"/>
    </font>
    <font>
      <i/>
      <sz val="10"/>
      <color theme="1"/>
      <name val="Arial"/>
      <family val="2"/>
    </font>
    <font>
      <b/>
      <sz val="10"/>
      <color theme="0"/>
      <name val="Arial"/>
      <family val="2"/>
    </font>
    <font>
      <sz val="10"/>
      <name val="Arial"/>
      <family val="2"/>
    </font>
    <font>
      <b/>
      <sz val="10"/>
      <name val="Arial"/>
      <family val="2"/>
    </font>
    <font>
      <b/>
      <sz val="14"/>
      <color theme="1"/>
      <name val="Arial"/>
      <family val="2"/>
    </font>
    <font>
      <sz val="9"/>
      <color theme="1"/>
      <name val="Arial"/>
      <family val="2"/>
    </font>
    <font>
      <sz val="8"/>
      <color theme="1"/>
      <name val="Arial"/>
      <family val="2"/>
    </font>
    <font>
      <i/>
      <sz val="9"/>
      <color theme="1"/>
      <name val="Arial"/>
      <family val="2"/>
    </font>
    <font>
      <b/>
      <i/>
      <sz val="9"/>
      <color theme="1"/>
      <name val="Arial"/>
      <family val="2"/>
    </font>
    <font>
      <b/>
      <sz val="9"/>
      <color theme="1"/>
      <name val="Arial"/>
      <family val="2"/>
    </font>
    <font>
      <b/>
      <i/>
      <sz val="10"/>
      <name val="Arial"/>
      <family val="2"/>
    </font>
    <font>
      <b/>
      <i/>
      <sz val="9"/>
      <name val="Arial"/>
      <family val="2"/>
    </font>
    <font>
      <b/>
      <u/>
      <sz val="10"/>
      <name val="Arial"/>
      <family val="2"/>
    </font>
    <font>
      <i/>
      <sz val="10"/>
      <color theme="1"/>
      <name val="Arial"/>
      <family val="2"/>
      <charset val="238"/>
    </font>
    <font>
      <b/>
      <i/>
      <sz val="10"/>
      <color theme="1"/>
      <name val="Arial"/>
      <family val="2"/>
      <charset val="238"/>
    </font>
    <font>
      <b/>
      <i/>
      <sz val="10"/>
      <name val="Arial"/>
      <family val="2"/>
      <charset val="238"/>
    </font>
    <font>
      <sz val="10"/>
      <color rgb="FFFF0000"/>
      <name val="Arial"/>
      <family val="2"/>
    </font>
    <font>
      <i/>
      <sz val="8"/>
      <color theme="1"/>
      <name val="Arial"/>
      <family val="2"/>
    </font>
    <font>
      <i/>
      <sz val="8"/>
      <name val="Arial"/>
      <family val="2"/>
    </font>
    <font>
      <sz val="8"/>
      <name val="Arial"/>
      <family val="2"/>
    </font>
    <font>
      <sz val="10"/>
      <color rgb="FF000000"/>
      <name val="Tahoma"/>
      <family val="2"/>
      <charset val="238"/>
    </font>
    <font>
      <b/>
      <u/>
      <sz val="10"/>
      <color theme="1"/>
      <name val="Arial"/>
      <family val="2"/>
    </font>
    <font>
      <b/>
      <sz val="11"/>
      <color theme="0"/>
      <name val="Calibri"/>
      <family val="2"/>
      <scheme val="minor"/>
    </font>
    <font>
      <b/>
      <sz val="10"/>
      <color theme="1" tint="0.249977111117893"/>
      <name val="Arial"/>
      <family val="2"/>
    </font>
    <font>
      <sz val="10"/>
      <color theme="1" tint="0.249977111117893"/>
      <name val="Arial"/>
      <family val="2"/>
    </font>
    <font>
      <i/>
      <sz val="10"/>
      <color theme="1" tint="0.249977111117893"/>
      <name val="Arial"/>
      <family val="2"/>
    </font>
    <font>
      <i/>
      <sz val="9"/>
      <name val="Arial"/>
      <family val="2"/>
    </font>
    <font>
      <i/>
      <sz val="10"/>
      <name val="Arial"/>
      <family val="2"/>
      <charset val="238"/>
    </font>
    <font>
      <b/>
      <sz val="8"/>
      <color theme="1"/>
      <name val="Arial"/>
      <family val="2"/>
    </font>
    <font>
      <b/>
      <i/>
      <sz val="8"/>
      <color theme="1"/>
      <name val="Arial"/>
      <family val="2"/>
    </font>
    <font>
      <b/>
      <sz val="9"/>
      <color rgb="FFFF0000"/>
      <name val="Arial"/>
      <family val="2"/>
    </font>
    <font>
      <b/>
      <u/>
      <sz val="11"/>
      <color theme="1"/>
      <name val="Arial"/>
      <family val="2"/>
    </font>
    <font>
      <sz val="7"/>
      <name val="Arial"/>
      <family val="2"/>
    </font>
    <font>
      <b/>
      <sz val="10"/>
      <color rgb="FF002060"/>
      <name val="Arial"/>
      <family val="2"/>
    </font>
    <font>
      <i/>
      <sz val="10"/>
      <color rgb="FF002060"/>
      <name val="Arial"/>
      <family val="2"/>
      <charset val="238"/>
    </font>
    <font>
      <b/>
      <i/>
      <sz val="10"/>
      <color theme="5" tint="-0.499984740745262"/>
      <name val="Arial"/>
      <family val="2"/>
    </font>
    <font>
      <b/>
      <sz val="12"/>
      <color theme="1"/>
      <name val="Arial"/>
      <family val="2"/>
    </font>
    <font>
      <i/>
      <sz val="10"/>
      <name val="Arial"/>
      <family val="2"/>
    </font>
    <font>
      <i/>
      <sz val="10"/>
      <color rgb="FFFF0000"/>
      <name val="Arial"/>
      <family val="2"/>
      <charset val="238"/>
    </font>
    <font>
      <sz val="9"/>
      <color indexed="81"/>
      <name val="Segoe UI"/>
      <family val="2"/>
      <charset val="238"/>
    </font>
    <font>
      <b/>
      <sz val="9"/>
      <color indexed="81"/>
      <name val="Segoe UI"/>
      <family val="2"/>
      <charset val="238"/>
    </font>
    <font>
      <b/>
      <sz val="9"/>
      <color rgb="FF000000"/>
      <name val="Segoe UI"/>
      <family val="2"/>
      <charset val="1"/>
    </font>
    <font>
      <sz val="9"/>
      <color rgb="FF000000"/>
      <name val="Segoe UI"/>
      <family val="2"/>
      <charset val="1"/>
    </font>
    <font>
      <i/>
      <sz val="8"/>
      <color rgb="FF002060"/>
      <name val="Arial"/>
      <family val="2"/>
    </font>
    <font>
      <sz val="9"/>
      <color indexed="81"/>
      <name val="Tahoma"/>
      <family val="2"/>
      <charset val="238"/>
    </font>
    <font>
      <b/>
      <sz val="9"/>
      <color indexed="81"/>
      <name val="Tahoma"/>
      <family val="2"/>
      <charset val="238"/>
    </font>
    <font>
      <sz val="10"/>
      <color theme="1"/>
      <name val="Arial"/>
      <family val="2"/>
      <charset val="238"/>
    </font>
    <font>
      <i/>
      <sz val="9"/>
      <color rgb="FFFF0000"/>
      <name val="Arial"/>
      <family val="2"/>
      <charset val="238"/>
    </font>
    <font>
      <sz val="9"/>
      <color rgb="FF000000"/>
      <name val="Tahoma"/>
      <family val="2"/>
      <charset val="238"/>
    </font>
    <font>
      <b/>
      <sz val="9"/>
      <color rgb="FF000000"/>
      <name val="Tahoma"/>
      <family val="2"/>
      <charset val="238"/>
    </font>
    <font>
      <i/>
      <sz val="9"/>
      <name val="Arial"/>
      <family val="2"/>
      <charset val="238"/>
    </font>
    <font>
      <sz val="9"/>
      <name val="Arial"/>
      <family val="2"/>
      <charset val="238"/>
    </font>
    <font>
      <b/>
      <sz val="10"/>
      <name val="Arial"/>
      <family val="2"/>
      <charset val="238"/>
    </font>
    <font>
      <u/>
      <sz val="9"/>
      <color indexed="81"/>
      <name val="Tahoma"/>
      <family val="2"/>
      <charset val="238"/>
    </font>
    <font>
      <sz val="8"/>
      <color rgb="FF000000"/>
      <name val="Tahoma"/>
      <family val="2"/>
      <charset val="238"/>
    </font>
    <font>
      <u/>
      <sz val="10"/>
      <color rgb="FF000000"/>
      <name val="Tahoma"/>
      <family val="2"/>
      <charset val="238"/>
    </font>
    <font>
      <sz val="9"/>
      <color indexed="81"/>
      <name val="Tahoma"/>
      <charset val="1"/>
    </font>
    <font>
      <b/>
      <sz val="9"/>
      <color indexed="81"/>
      <name val="Tahoma"/>
      <charset val="1"/>
    </font>
    <font>
      <sz val="9"/>
      <color indexed="81"/>
      <name val="Segoe UI"/>
      <charset val="1"/>
    </font>
    <font>
      <b/>
      <sz val="9"/>
      <color indexed="81"/>
      <name val="Segoe UI"/>
      <charset val="1"/>
    </font>
    <font>
      <sz val="11"/>
      <color theme="1"/>
      <name val="Calibri"/>
      <family val="2"/>
      <charset val="238"/>
      <scheme val="minor"/>
    </font>
    <font>
      <sz val="10"/>
      <name val="Times New Roman CE"/>
      <charset val="238"/>
    </font>
    <font>
      <sz val="11"/>
      <color indexed="8"/>
      <name val="Calibri"/>
      <family val="2"/>
      <charset val="238"/>
    </font>
    <font>
      <sz val="11"/>
      <color indexed="9"/>
      <name val="Calibri"/>
      <family val="2"/>
      <charset val="238"/>
    </font>
    <font>
      <sz val="11"/>
      <color indexed="62"/>
      <name val="Calibri"/>
      <family val="2"/>
      <charset val="238"/>
    </font>
    <font>
      <b/>
      <sz val="18"/>
      <color indexed="62"/>
      <name val="Cambria"/>
      <family val="2"/>
      <charset val="238"/>
    </font>
    <font>
      <b/>
      <sz val="15"/>
      <color indexed="62"/>
      <name val="Calibri"/>
      <family val="2"/>
      <charset val="238"/>
    </font>
    <font>
      <b/>
      <sz val="13"/>
      <color indexed="62"/>
      <name val="Calibri"/>
      <family val="2"/>
      <charset val="238"/>
    </font>
    <font>
      <b/>
      <sz val="11"/>
      <color indexed="62"/>
      <name val="Calibri"/>
      <family val="2"/>
      <charset val="238"/>
    </font>
    <font>
      <b/>
      <sz val="11"/>
      <color indexed="9"/>
      <name val="Calibri"/>
      <family val="2"/>
      <charset val="238"/>
    </font>
    <font>
      <sz val="11"/>
      <color indexed="10"/>
      <name val="Calibri"/>
      <family val="2"/>
      <charset val="238"/>
    </font>
    <font>
      <sz val="11"/>
      <color indexed="52"/>
      <name val="Calibri"/>
      <family val="2"/>
      <charset val="238"/>
    </font>
    <font>
      <sz val="11"/>
      <color indexed="17"/>
      <name val="Calibri"/>
      <family val="2"/>
      <charset val="238"/>
    </font>
    <font>
      <b/>
      <sz val="11"/>
      <color indexed="63"/>
      <name val="Calibri"/>
      <family val="2"/>
      <charset val="238"/>
    </font>
    <font>
      <i/>
      <sz val="11"/>
      <color indexed="23"/>
      <name val="Calibri"/>
      <family val="2"/>
      <charset val="238"/>
    </font>
    <font>
      <sz val="11"/>
      <color theme="1"/>
      <name val="Calibri"/>
      <family val="2"/>
      <scheme val="minor"/>
    </font>
    <font>
      <sz val="10"/>
      <name val="Arial"/>
      <family val="2"/>
      <charset val="238"/>
    </font>
    <font>
      <b/>
      <sz val="11"/>
      <color indexed="8"/>
      <name val="Calibri"/>
      <family val="2"/>
      <charset val="238"/>
    </font>
    <font>
      <sz val="11"/>
      <color indexed="20"/>
      <name val="Calibri"/>
      <family val="2"/>
      <charset val="238"/>
    </font>
    <font>
      <sz val="11"/>
      <color indexed="60"/>
      <name val="Calibri"/>
      <family val="2"/>
      <charset val="238"/>
    </font>
    <font>
      <b/>
      <sz val="11"/>
      <color indexed="52"/>
      <name val="Calibri"/>
      <family val="2"/>
      <charset val="238"/>
    </font>
    <font>
      <b/>
      <sz val="15"/>
      <color indexed="56"/>
      <name val="Calibri"/>
      <family val="2"/>
      <charset val="238"/>
    </font>
    <font>
      <b/>
      <sz val="13"/>
      <color indexed="56"/>
      <name val="Calibri"/>
      <family val="2"/>
      <charset val="238"/>
    </font>
    <font>
      <b/>
      <sz val="11"/>
      <color indexed="56"/>
      <name val="Calibri"/>
      <family val="2"/>
      <charset val="238"/>
    </font>
    <font>
      <b/>
      <sz val="18"/>
      <color indexed="56"/>
      <name val="Cambria"/>
      <family val="2"/>
      <charset val="238"/>
    </font>
  </fonts>
  <fills count="33">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7" tint="-0.249977111117893"/>
        <bgColor indexed="64"/>
      </patternFill>
    </fill>
    <fill>
      <patternFill patternType="solid">
        <fgColor theme="8" tint="-0.499984740745262"/>
        <bgColor indexed="64"/>
      </patternFill>
    </fill>
    <fill>
      <patternFill patternType="solid">
        <fgColor theme="7" tint="-0.499984740745262"/>
        <bgColor indexed="64"/>
      </patternFill>
    </fill>
    <fill>
      <patternFill patternType="solid">
        <fgColor theme="0"/>
        <bgColor indexed="64"/>
      </patternFill>
    </fill>
    <fill>
      <patternFill patternType="solid">
        <fgColor theme="6" tint="0.59999389629810485"/>
        <bgColor indexed="64"/>
      </patternFill>
    </fill>
    <fill>
      <patternFill patternType="solid">
        <fgColor indexed="47"/>
      </patternFill>
    </fill>
    <fill>
      <patternFill patternType="solid">
        <fgColor indexed="29"/>
      </patternFill>
    </fill>
    <fill>
      <patternFill patternType="solid">
        <fgColor indexed="26"/>
      </patternFill>
    </fill>
    <fill>
      <patternFill patternType="solid">
        <fgColor indexed="27"/>
      </patternFill>
    </fill>
    <fill>
      <patternFill patternType="solid">
        <fgColor indexed="22"/>
      </patternFill>
    </fill>
    <fill>
      <patternFill patternType="solid">
        <fgColor indexed="43"/>
      </patternFill>
    </fill>
    <fill>
      <patternFill patternType="solid">
        <fgColor indexed="44"/>
      </patternFill>
    </fill>
    <fill>
      <patternFill patternType="solid">
        <fgColor indexed="49"/>
      </patternFill>
    </fill>
    <fill>
      <patternFill patternType="solid">
        <fgColor indexed="55"/>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42"/>
      </patternFill>
    </fill>
    <fill>
      <patternFill patternType="solid">
        <fgColor indexed="9"/>
      </patternFill>
    </fill>
    <fill>
      <patternFill patternType="solid">
        <fgColor indexed="45"/>
      </patternFill>
    </fill>
    <fill>
      <patternFill patternType="solid">
        <fgColor indexed="31"/>
      </patternFill>
    </fill>
    <fill>
      <patternFill patternType="solid">
        <fgColor indexed="46"/>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52"/>
      </patternFill>
    </fill>
    <fill>
      <patternFill patternType="solid">
        <fgColor indexed="62"/>
      </patternFill>
    </fill>
  </fills>
  <borders count="26">
    <border>
      <left/>
      <right/>
      <top/>
      <bottom/>
      <diagonal/>
    </border>
    <border>
      <left/>
      <right/>
      <top style="medium">
        <color theme="0"/>
      </top>
      <bottom/>
      <diagonal/>
    </border>
    <border>
      <left/>
      <right/>
      <top/>
      <bottom style="medium">
        <color theme="0"/>
      </bottom>
      <diagonal/>
    </border>
    <border>
      <left style="medium">
        <color theme="0"/>
      </left>
      <right/>
      <top style="medium">
        <color theme="0"/>
      </top>
      <bottom/>
      <diagonal/>
    </border>
    <border>
      <left style="medium">
        <color theme="0"/>
      </left>
      <right style="medium">
        <color theme="0"/>
      </right>
      <top style="medium">
        <color theme="0"/>
      </top>
      <bottom/>
      <diagonal/>
    </border>
    <border>
      <left/>
      <right style="medium">
        <color theme="0"/>
      </right>
      <top style="medium">
        <color theme="0"/>
      </top>
      <bottom style="medium">
        <color theme="0"/>
      </bottom>
      <diagonal/>
    </border>
    <border>
      <left/>
      <right/>
      <top style="medium">
        <color theme="0"/>
      </top>
      <bottom style="medium">
        <color theme="0"/>
      </bottom>
      <diagonal/>
    </border>
    <border>
      <left/>
      <right style="medium">
        <color theme="0"/>
      </right>
      <top style="medium">
        <color theme="0"/>
      </top>
      <bottom/>
      <diagonal/>
    </border>
    <border>
      <left/>
      <right style="medium">
        <color theme="0"/>
      </right>
      <top/>
      <bottom/>
      <diagonal/>
    </border>
    <border>
      <left style="medium">
        <color theme="0"/>
      </left>
      <right/>
      <top/>
      <bottom/>
      <diagonal/>
    </border>
    <border>
      <left style="medium">
        <color theme="0"/>
      </left>
      <right/>
      <top style="medium">
        <color theme="0"/>
      </top>
      <bottom style="medium">
        <color theme="0"/>
      </bottom>
      <diagonal/>
    </border>
    <border>
      <left style="medium">
        <color theme="0"/>
      </left>
      <right style="medium">
        <color theme="0"/>
      </right>
      <top style="medium">
        <color theme="0"/>
      </top>
      <bottom style="medium">
        <color theme="0"/>
      </bottom>
      <diagonal/>
    </border>
    <border>
      <left/>
      <right style="medium">
        <color theme="0"/>
      </right>
      <top/>
      <bottom style="medium">
        <color theme="0"/>
      </bottom>
      <diagonal/>
    </border>
    <border>
      <left style="medium">
        <color theme="0"/>
      </left>
      <right/>
      <top/>
      <bottom style="medium">
        <color theme="0"/>
      </bottom>
      <diagonal/>
    </border>
    <border>
      <left style="thin">
        <color indexed="23"/>
      </left>
      <right style="thin">
        <color indexed="23"/>
      </right>
      <top style="thin">
        <color indexed="23"/>
      </top>
      <bottom style="thin">
        <color indexed="23"/>
      </bottom>
      <diagonal/>
    </border>
    <border>
      <left/>
      <right/>
      <top/>
      <bottom style="thick">
        <color indexed="49"/>
      </bottom>
      <diagonal/>
    </border>
    <border>
      <left/>
      <right/>
      <top/>
      <bottom style="thick">
        <color indexed="22"/>
      </bottom>
      <diagonal/>
    </border>
    <border>
      <left/>
      <right/>
      <top/>
      <bottom style="medium">
        <color indexed="49"/>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right/>
      <top/>
      <bottom style="thick">
        <color indexed="62"/>
      </bottom>
      <diagonal/>
    </border>
    <border>
      <left/>
      <right/>
      <top/>
      <bottom style="medium">
        <color indexed="30"/>
      </bottom>
      <diagonal/>
    </border>
    <border>
      <left/>
      <right/>
      <top style="thin">
        <color indexed="62"/>
      </top>
      <bottom style="double">
        <color indexed="62"/>
      </bottom>
      <diagonal/>
    </border>
  </borders>
  <cellStyleXfs count="96">
    <xf numFmtId="0" fontId="0" fillId="0" borderId="0"/>
    <xf numFmtId="0" fontId="2" fillId="0" borderId="0"/>
    <xf numFmtId="0" fontId="67" fillId="9" borderId="0" applyNumberFormat="0" applyBorder="0" applyAlignment="0" applyProtection="0"/>
    <xf numFmtId="0" fontId="67" fillId="10" borderId="0" applyNumberFormat="0" applyBorder="0" applyAlignment="0" applyProtection="0"/>
    <xf numFmtId="0" fontId="67" fillId="11" borderId="0" applyNumberFormat="0" applyBorder="0" applyAlignment="0" applyProtection="0"/>
    <xf numFmtId="0" fontId="67" fillId="9" borderId="0" applyNumberFormat="0" applyBorder="0" applyAlignment="0" applyProtection="0"/>
    <xf numFmtId="0" fontId="67" fillId="12" borderId="0" applyNumberFormat="0" applyBorder="0" applyAlignment="0" applyProtection="0"/>
    <xf numFmtId="0" fontId="67" fillId="11" borderId="0" applyNumberFormat="0" applyBorder="0" applyAlignment="0" applyProtection="0"/>
    <xf numFmtId="0" fontId="67" fillId="13" borderId="0" applyNumberFormat="0" applyBorder="0" applyAlignment="0" applyProtection="0"/>
    <xf numFmtId="0" fontId="67" fillId="10" borderId="0" applyNumberFormat="0" applyBorder="0" applyAlignment="0" applyProtection="0"/>
    <xf numFmtId="0" fontId="67" fillId="14" borderId="0" applyNumberFormat="0" applyBorder="0" applyAlignment="0" applyProtection="0"/>
    <xf numFmtId="0" fontId="67" fillId="13" borderId="0" applyNumberFormat="0" applyBorder="0" applyAlignment="0" applyProtection="0"/>
    <xf numFmtId="0" fontId="67" fillId="15" borderId="0" applyNumberFormat="0" applyBorder="0" applyAlignment="0" applyProtection="0"/>
    <xf numFmtId="0" fontId="67" fillId="14" borderId="0" applyNumberFormat="0" applyBorder="0" applyAlignment="0" applyProtection="0"/>
    <xf numFmtId="0" fontId="68" fillId="16" borderId="0" applyNumberFormat="0" applyBorder="0" applyAlignment="0" applyProtection="0"/>
    <xf numFmtId="0" fontId="68" fillId="10" borderId="0" applyNumberFormat="0" applyBorder="0" applyAlignment="0" applyProtection="0"/>
    <xf numFmtId="0" fontId="68" fillId="14" borderId="0" applyNumberFormat="0" applyBorder="0" applyAlignment="0" applyProtection="0"/>
    <xf numFmtId="0" fontId="68" fillId="13" borderId="0" applyNumberFormat="0" applyBorder="0" applyAlignment="0" applyProtection="0"/>
    <xf numFmtId="0" fontId="68" fillId="16" borderId="0" applyNumberFormat="0" applyBorder="0" applyAlignment="0" applyProtection="0"/>
    <xf numFmtId="0" fontId="68" fillId="10" borderId="0" applyNumberFormat="0" applyBorder="0" applyAlignment="0" applyProtection="0"/>
    <xf numFmtId="0" fontId="69" fillId="14" borderId="14" applyNumberFormat="0" applyAlignment="0" applyProtection="0"/>
    <xf numFmtId="0" fontId="70" fillId="0" borderId="0" applyNumberFormat="0" applyFill="0" applyBorder="0" applyAlignment="0" applyProtection="0"/>
    <xf numFmtId="0" fontId="71" fillId="0" borderId="15" applyNumberFormat="0" applyFill="0" applyAlignment="0" applyProtection="0"/>
    <xf numFmtId="0" fontId="72" fillId="0" borderId="16" applyNumberFormat="0" applyFill="0" applyAlignment="0" applyProtection="0"/>
    <xf numFmtId="0" fontId="73" fillId="0" borderId="17" applyNumberFormat="0" applyFill="0" applyAlignment="0" applyProtection="0"/>
    <xf numFmtId="0" fontId="73" fillId="0" borderId="0" applyNumberFormat="0" applyFill="0" applyBorder="0" applyAlignment="0" applyProtection="0"/>
    <xf numFmtId="0" fontId="74" fillId="17" borderId="18" applyNumberFormat="0" applyAlignment="0" applyProtection="0"/>
    <xf numFmtId="0" fontId="75" fillId="0" borderId="0" applyNumberFormat="0" applyFill="0" applyBorder="0" applyAlignment="0" applyProtection="0"/>
    <xf numFmtId="0" fontId="76" fillId="0" borderId="19" applyNumberFormat="0" applyFill="0" applyAlignment="0" applyProtection="0"/>
    <xf numFmtId="0" fontId="66" fillId="11" borderId="20" applyNumberFormat="0" applyFont="0" applyAlignment="0" applyProtection="0"/>
    <xf numFmtId="0" fontId="68" fillId="16" borderId="0" applyNumberFormat="0" applyBorder="0" applyAlignment="0" applyProtection="0"/>
    <xf numFmtId="0" fontId="68" fillId="18" borderId="0" applyNumberFormat="0" applyBorder="0" applyAlignment="0" applyProtection="0"/>
    <xf numFmtId="0" fontId="68" fillId="19" borderId="0" applyNumberFormat="0" applyBorder="0" applyAlignment="0" applyProtection="0"/>
    <xf numFmtId="0" fontId="68" fillId="20" borderId="0" applyNumberFormat="0" applyBorder="0" applyAlignment="0" applyProtection="0"/>
    <xf numFmtId="0" fontId="68" fillId="16" borderId="0" applyNumberFormat="0" applyBorder="0" applyAlignment="0" applyProtection="0"/>
    <xf numFmtId="0" fontId="68" fillId="21" borderId="0" applyNumberFormat="0" applyBorder="0" applyAlignment="0" applyProtection="0"/>
    <xf numFmtId="0" fontId="77" fillId="22" borderId="0" applyNumberFormat="0" applyBorder="0" applyAlignment="0" applyProtection="0"/>
    <xf numFmtId="0" fontId="78" fillId="23" borderId="21" applyNumberFormat="0" applyAlignment="0" applyProtection="0"/>
    <xf numFmtId="0" fontId="79" fillId="0" borderId="0" applyNumberFormat="0" applyFill="0" applyBorder="0" applyAlignment="0" applyProtection="0"/>
    <xf numFmtId="0" fontId="80" fillId="0" borderId="0"/>
    <xf numFmtId="0" fontId="67" fillId="0" borderId="0"/>
    <xf numFmtId="0" fontId="81" fillId="0" borderId="0"/>
    <xf numFmtId="0" fontId="66" fillId="0" borderId="0"/>
    <xf numFmtId="0" fontId="81" fillId="0" borderId="0"/>
    <xf numFmtId="0" fontId="65" fillId="0" borderId="0"/>
    <xf numFmtId="0" fontId="65" fillId="0" borderId="0"/>
    <xf numFmtId="0" fontId="65" fillId="0" borderId="0"/>
    <xf numFmtId="0" fontId="2" fillId="0" borderId="0"/>
    <xf numFmtId="0" fontId="82" fillId="0" borderId="22" applyNumberFormat="0" applyFill="0" applyAlignment="0" applyProtection="0"/>
    <xf numFmtId="0" fontId="83" fillId="24" borderId="0" applyNumberFormat="0" applyBorder="0" applyAlignment="0" applyProtection="0"/>
    <xf numFmtId="0" fontId="84" fillId="14" borderId="0" applyNumberFormat="0" applyBorder="0" applyAlignment="0" applyProtection="0"/>
    <xf numFmtId="0" fontId="85" fillId="23" borderId="14" applyNumberFormat="0" applyAlignment="0" applyProtection="0"/>
    <xf numFmtId="9" fontId="81" fillId="0" borderId="0" applyFont="0" applyFill="0" applyBorder="0" applyAlignment="0" applyProtection="0"/>
    <xf numFmtId="43" fontId="81" fillId="0" borderId="0" applyFont="0" applyFill="0" applyBorder="0" applyAlignment="0" applyProtection="0"/>
    <xf numFmtId="0" fontId="67" fillId="25" borderId="0" applyNumberFormat="0" applyBorder="0" applyAlignment="0" applyProtection="0"/>
    <xf numFmtId="0" fontId="67" fillId="24" borderId="0" applyNumberFormat="0" applyBorder="0" applyAlignment="0" applyProtection="0"/>
    <xf numFmtId="0" fontId="67" fillId="22" borderId="0" applyNumberFormat="0" applyBorder="0" applyAlignment="0" applyProtection="0"/>
    <xf numFmtId="0" fontId="67" fillId="26" borderId="0" applyNumberFormat="0" applyBorder="0" applyAlignment="0" applyProtection="0"/>
    <xf numFmtId="0" fontId="67" fillId="12" borderId="0" applyNumberFormat="0" applyBorder="0" applyAlignment="0" applyProtection="0"/>
    <xf numFmtId="0" fontId="67" fillId="9" borderId="0" applyNumberFormat="0" applyBorder="0" applyAlignment="0" applyProtection="0"/>
    <xf numFmtId="0" fontId="67" fillId="15" borderId="0" applyNumberFormat="0" applyBorder="0" applyAlignment="0" applyProtection="0"/>
    <xf numFmtId="0" fontId="67" fillId="10" borderId="0" applyNumberFormat="0" applyBorder="0" applyAlignment="0" applyProtection="0"/>
    <xf numFmtId="0" fontId="67" fillId="27" borderId="0" applyNumberFormat="0" applyBorder="0" applyAlignment="0" applyProtection="0"/>
    <xf numFmtId="0" fontId="67" fillId="26" borderId="0" applyNumberFormat="0" applyBorder="0" applyAlignment="0" applyProtection="0"/>
    <xf numFmtId="0" fontId="67" fillId="15" borderId="0" applyNumberFormat="0" applyBorder="0" applyAlignment="0" applyProtection="0"/>
    <xf numFmtId="0" fontId="67" fillId="28" borderId="0" applyNumberFormat="0" applyBorder="0" applyAlignment="0" applyProtection="0"/>
    <xf numFmtId="0" fontId="68" fillId="29" borderId="0" applyNumberFormat="0" applyBorder="0" applyAlignment="0" applyProtection="0"/>
    <xf numFmtId="0" fontId="68" fillId="10" borderId="0" applyNumberFormat="0" applyBorder="0" applyAlignment="0" applyProtection="0"/>
    <xf numFmtId="0" fontId="68" fillId="27" borderId="0" applyNumberFormat="0" applyBorder="0" applyAlignment="0" applyProtection="0"/>
    <xf numFmtId="0" fontId="68" fillId="30" borderId="0" applyNumberFormat="0" applyBorder="0" applyAlignment="0" applyProtection="0"/>
    <xf numFmtId="0" fontId="68" fillId="16" borderId="0" applyNumberFormat="0" applyBorder="0" applyAlignment="0" applyProtection="0"/>
    <xf numFmtId="0" fontId="68" fillId="31" borderId="0" applyNumberFormat="0" applyBorder="0" applyAlignment="0" applyProtection="0"/>
    <xf numFmtId="0" fontId="68" fillId="32" borderId="0" applyNumberFormat="0" applyBorder="0" applyAlignment="0" applyProtection="0"/>
    <xf numFmtId="0" fontId="68" fillId="18" borderId="0" applyNumberFormat="0" applyBorder="0" applyAlignment="0" applyProtection="0"/>
    <xf numFmtId="0" fontId="68" fillId="19" borderId="0" applyNumberFormat="0" applyBorder="0" applyAlignment="0" applyProtection="0"/>
    <xf numFmtId="0" fontId="68" fillId="30" borderId="0" applyNumberFormat="0" applyBorder="0" applyAlignment="0" applyProtection="0"/>
    <xf numFmtId="0" fontId="68" fillId="16" borderId="0" applyNumberFormat="0" applyBorder="0" applyAlignment="0" applyProtection="0"/>
    <xf numFmtId="0" fontId="68" fillId="21" borderId="0" applyNumberFormat="0" applyBorder="0" applyAlignment="0" applyProtection="0"/>
    <xf numFmtId="0" fontId="83" fillId="24" borderId="0" applyNumberFormat="0" applyBorder="0" applyAlignment="0" applyProtection="0"/>
    <xf numFmtId="0" fontId="85" fillId="13" borderId="14" applyNumberFormat="0" applyAlignment="0" applyProtection="0"/>
    <xf numFmtId="0" fontId="74" fillId="17" borderId="18" applyNumberFormat="0" applyAlignment="0" applyProtection="0"/>
    <xf numFmtId="0" fontId="79" fillId="0" borderId="0" applyNumberFormat="0" applyFill="0" applyBorder="0" applyAlignment="0" applyProtection="0"/>
    <xf numFmtId="0" fontId="77" fillId="22" borderId="0" applyNumberFormat="0" applyBorder="0" applyAlignment="0" applyProtection="0"/>
    <xf numFmtId="0" fontId="86" fillId="0" borderId="23" applyNumberFormat="0" applyFill="0" applyAlignment="0" applyProtection="0"/>
    <xf numFmtId="0" fontId="87" fillId="0" borderId="16" applyNumberFormat="0" applyFill="0" applyAlignment="0" applyProtection="0"/>
    <xf numFmtId="0" fontId="88" fillId="0" borderId="24" applyNumberFormat="0" applyFill="0" applyAlignment="0" applyProtection="0"/>
    <xf numFmtId="0" fontId="88" fillId="0" borderId="0" applyNumberFormat="0" applyFill="0" applyBorder="0" applyAlignment="0" applyProtection="0"/>
    <xf numFmtId="0" fontId="69" fillId="9" borderId="14" applyNumberFormat="0" applyAlignment="0" applyProtection="0"/>
    <xf numFmtId="0" fontId="76" fillId="0" borderId="19" applyNumberFormat="0" applyFill="0" applyAlignment="0" applyProtection="0"/>
    <xf numFmtId="0" fontId="84" fillId="14" borderId="0" applyNumberFormat="0" applyBorder="0" applyAlignment="0" applyProtection="0"/>
    <xf numFmtId="0" fontId="81" fillId="11" borderId="20" applyNumberFormat="0" applyFont="0" applyAlignment="0" applyProtection="0"/>
    <xf numFmtId="0" fontId="78" fillId="13" borderId="21" applyNumberFormat="0" applyAlignment="0" applyProtection="0"/>
    <xf numFmtId="0" fontId="89" fillId="0" borderId="0" applyNumberFormat="0" applyFill="0" applyBorder="0" applyAlignment="0" applyProtection="0"/>
    <xf numFmtId="0" fontId="82" fillId="0" borderId="25" applyNumberFormat="0" applyFill="0" applyAlignment="0" applyProtection="0"/>
    <xf numFmtId="0" fontId="75" fillId="0" borderId="0" applyNumberFormat="0" applyFill="0" applyBorder="0" applyAlignment="0" applyProtection="0"/>
    <xf numFmtId="43" fontId="65" fillId="0" borderId="0" applyFont="0" applyFill="0" applyBorder="0" applyAlignment="0" applyProtection="0"/>
  </cellStyleXfs>
  <cellXfs count="203">
    <xf numFmtId="0" fontId="0" fillId="0" borderId="0" xfId="0"/>
    <xf numFmtId="0" fontId="0" fillId="0" borderId="0" xfId="0" applyAlignment="1">
      <alignment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0" fillId="0" borderId="0" xfId="0" applyAlignment="1">
      <alignment horizontal="center" vertical="center" wrapText="1"/>
    </xf>
    <xf numFmtId="0" fontId="3" fillId="0" borderId="0" xfId="0" applyFont="1" applyAlignment="1">
      <alignment vertical="center" wrapText="1"/>
    </xf>
    <xf numFmtId="0" fontId="0" fillId="0" borderId="0" xfId="0" applyAlignment="1">
      <alignment vertical="center" wrapText="1"/>
    </xf>
    <xf numFmtId="0" fontId="4" fillId="3" borderId="1" xfId="0" applyFont="1" applyFill="1" applyBorder="1" applyAlignment="1">
      <alignment vertical="center" wrapText="1"/>
    </xf>
    <xf numFmtId="0" fontId="4" fillId="2" borderId="1" xfId="0" applyFont="1" applyFill="1" applyBorder="1" applyAlignment="1">
      <alignment vertical="center" wrapText="1"/>
    </xf>
    <xf numFmtId="0" fontId="3" fillId="3" borderId="1" xfId="0" applyFont="1" applyFill="1" applyBorder="1" applyAlignment="1">
      <alignment vertical="center" wrapText="1"/>
    </xf>
    <xf numFmtId="164" fontId="4" fillId="2" borderId="1" xfId="0" applyNumberFormat="1" applyFont="1" applyFill="1" applyBorder="1" applyAlignment="1">
      <alignment horizontal="center" vertical="center" wrapText="1"/>
    </xf>
    <xf numFmtId="164" fontId="3" fillId="3" borderId="1" xfId="0" applyNumberFormat="1" applyFont="1" applyFill="1" applyBorder="1" applyAlignment="1">
      <alignment horizontal="center" vertical="center" wrapText="1"/>
    </xf>
    <xf numFmtId="164" fontId="5" fillId="3" borderId="1" xfId="0" applyNumberFormat="1" applyFont="1" applyFill="1" applyBorder="1" applyAlignment="1">
      <alignment horizontal="center" vertical="center" wrapText="1"/>
    </xf>
    <xf numFmtId="164" fontId="3" fillId="0" borderId="0" xfId="0" applyNumberFormat="1" applyFont="1" applyAlignment="1">
      <alignment horizontal="center" vertical="center" wrapText="1"/>
    </xf>
    <xf numFmtId="164" fontId="13" fillId="2" borderId="1" xfId="0" applyNumberFormat="1" applyFont="1" applyFill="1" applyBorder="1" applyAlignment="1">
      <alignment horizontal="center" vertical="center" wrapText="1"/>
    </xf>
    <xf numFmtId="164" fontId="12" fillId="3" borderId="1" xfId="0" applyNumberFormat="1" applyFont="1" applyFill="1" applyBorder="1" applyAlignment="1">
      <alignment horizontal="center" vertical="center" wrapText="1"/>
    </xf>
    <xf numFmtId="164" fontId="4" fillId="0" borderId="0" xfId="0" applyNumberFormat="1" applyFont="1" applyAlignment="1">
      <alignment horizontal="center" vertical="center" wrapText="1"/>
    </xf>
    <xf numFmtId="164" fontId="4" fillId="2" borderId="4" xfId="0" applyNumberFormat="1" applyFont="1" applyFill="1" applyBorder="1" applyAlignment="1">
      <alignment horizontal="center" vertical="center" wrapText="1"/>
    </xf>
    <xf numFmtId="0" fontId="14" fillId="3" borderId="4" xfId="0" applyFont="1" applyFill="1" applyBorder="1" applyAlignment="1">
      <alignment horizontal="center" vertical="center" wrapText="1"/>
    </xf>
    <xf numFmtId="164" fontId="6" fillId="5" borderId="1" xfId="0" applyNumberFormat="1" applyFont="1" applyFill="1" applyBorder="1" applyAlignment="1">
      <alignment horizontal="center" vertical="center" wrapText="1"/>
    </xf>
    <xf numFmtId="0" fontId="15" fillId="4" borderId="1" xfId="0" applyFont="1" applyFill="1" applyBorder="1" applyAlignment="1">
      <alignment vertical="center" wrapText="1"/>
    </xf>
    <xf numFmtId="164" fontId="8" fillId="4" borderId="4" xfId="0" applyNumberFormat="1" applyFont="1" applyFill="1" applyBorder="1" applyAlignment="1">
      <alignment horizontal="center" vertical="center" wrapText="1"/>
    </xf>
    <xf numFmtId="164" fontId="12" fillId="3" borderId="1" xfId="0" applyNumberFormat="1" applyFont="1" applyFill="1" applyBorder="1" applyAlignment="1">
      <alignment horizontal="left" vertical="center" wrapText="1"/>
    </xf>
    <xf numFmtId="164" fontId="10" fillId="3" borderId="1" xfId="0" applyNumberFormat="1" applyFont="1" applyFill="1" applyBorder="1" applyAlignment="1">
      <alignment horizontal="center" vertical="center" wrapText="1"/>
    </xf>
    <xf numFmtId="0" fontId="18" fillId="3" borderId="1" xfId="0" applyFont="1" applyFill="1" applyBorder="1" applyAlignment="1">
      <alignment horizontal="center" vertical="center" wrapText="1"/>
    </xf>
    <xf numFmtId="0" fontId="18" fillId="3" borderId="2" xfId="0" applyFont="1" applyFill="1" applyBorder="1" applyAlignment="1">
      <alignment horizontal="center" vertical="center" wrapText="1"/>
    </xf>
    <xf numFmtId="164" fontId="19" fillId="2" borderId="1" xfId="0" applyNumberFormat="1" applyFont="1" applyFill="1" applyBorder="1" applyAlignment="1">
      <alignment horizontal="center" vertical="center" wrapText="1"/>
    </xf>
    <xf numFmtId="164" fontId="18" fillId="3" borderId="1" xfId="0" applyNumberFormat="1" applyFont="1" applyFill="1" applyBorder="1" applyAlignment="1">
      <alignment horizontal="center" vertical="center" wrapText="1"/>
    </xf>
    <xf numFmtId="164" fontId="18" fillId="0" borderId="0" xfId="0" applyNumberFormat="1" applyFont="1" applyAlignment="1">
      <alignment horizontal="center" vertical="center" wrapText="1"/>
    </xf>
    <xf numFmtId="0" fontId="18" fillId="0" borderId="0" xfId="0" applyFont="1" applyAlignment="1">
      <alignment horizontal="center" vertical="center" wrapText="1"/>
    </xf>
    <xf numFmtId="0" fontId="1" fillId="0" borderId="0" xfId="0" applyFont="1" applyAlignment="1">
      <alignment horizontal="center" vertical="center" wrapText="1"/>
    </xf>
    <xf numFmtId="164" fontId="20" fillId="4" borderId="1" xfId="0" applyNumberFormat="1" applyFont="1" applyFill="1" applyBorder="1" applyAlignment="1">
      <alignment horizontal="center" vertical="center" wrapText="1"/>
    </xf>
    <xf numFmtId="164" fontId="4" fillId="2" borderId="1" xfId="0" applyNumberFormat="1" applyFont="1" applyFill="1" applyBorder="1" applyAlignment="1">
      <alignment vertical="center" wrapText="1"/>
    </xf>
    <xf numFmtId="164" fontId="4" fillId="2" borderId="0" xfId="0" applyNumberFormat="1" applyFont="1" applyFill="1" applyAlignment="1">
      <alignment vertical="center" wrapText="1"/>
    </xf>
    <xf numFmtId="0" fontId="11" fillId="3" borderId="0" xfId="0" applyFont="1" applyFill="1" applyAlignment="1">
      <alignment horizontal="center" vertical="center" wrapText="1"/>
    </xf>
    <xf numFmtId="0" fontId="22" fillId="3" borderId="0" xfId="0" applyFont="1" applyFill="1" applyAlignment="1">
      <alignment horizontal="center" vertical="center" wrapText="1"/>
    </xf>
    <xf numFmtId="0" fontId="23" fillId="3" borderId="0" xfId="0" applyFont="1" applyFill="1" applyAlignment="1">
      <alignment horizontal="center" vertical="center" wrapText="1"/>
    </xf>
    <xf numFmtId="0" fontId="11" fillId="3" borderId="1" xfId="0" applyFont="1" applyFill="1" applyBorder="1" applyAlignment="1">
      <alignment horizontal="center" vertical="center" wrapText="1"/>
    </xf>
    <xf numFmtId="0" fontId="22" fillId="3" borderId="1" xfId="0" applyFont="1" applyFill="1" applyBorder="1" applyAlignment="1">
      <alignment horizontal="center" vertical="center" wrapText="1"/>
    </xf>
    <xf numFmtId="0" fontId="24" fillId="3" borderId="1" xfId="0" applyFont="1" applyFill="1" applyBorder="1" applyAlignment="1">
      <alignment horizontal="center" vertical="center" wrapText="1"/>
    </xf>
    <xf numFmtId="164" fontId="4" fillId="4" borderId="10" xfId="0" applyNumberFormat="1" applyFont="1" applyFill="1" applyBorder="1" applyAlignment="1">
      <alignment horizontal="center" vertical="center" wrapText="1"/>
    </xf>
    <xf numFmtId="0" fontId="7" fillId="3" borderId="1" xfId="0" applyFont="1" applyFill="1" applyBorder="1" applyAlignment="1">
      <alignment vertical="center" wrapText="1"/>
    </xf>
    <xf numFmtId="164" fontId="8" fillId="4" borderId="11" xfId="0" applyNumberFormat="1" applyFont="1" applyFill="1" applyBorder="1" applyAlignment="1">
      <alignment horizontal="center" vertical="center" wrapText="1"/>
    </xf>
    <xf numFmtId="164" fontId="16" fillId="4" borderId="11" xfId="0" applyNumberFormat="1" applyFont="1" applyFill="1" applyBorder="1" applyAlignment="1">
      <alignment horizontal="center" vertical="center" wrapText="1"/>
    </xf>
    <xf numFmtId="164" fontId="17" fillId="4" borderId="4" xfId="0" applyNumberFormat="1" applyFont="1" applyFill="1" applyBorder="1" applyAlignment="1">
      <alignment horizontal="center" vertical="center" wrapText="1"/>
    </xf>
    <xf numFmtId="164" fontId="8" fillId="4" borderId="3" xfId="0" applyNumberFormat="1" applyFont="1" applyFill="1" applyBorder="1" applyAlignment="1">
      <alignment horizontal="center" vertical="center" wrapText="1"/>
    </xf>
    <xf numFmtId="164" fontId="6" fillId="6" borderId="10" xfId="0" applyNumberFormat="1" applyFont="1" applyFill="1" applyBorder="1" applyAlignment="1">
      <alignment horizontal="center" vertical="center" wrapText="1"/>
    </xf>
    <xf numFmtId="164" fontId="3" fillId="3" borderId="6" xfId="0" applyNumberFormat="1" applyFont="1" applyFill="1" applyBorder="1" applyAlignment="1">
      <alignment horizontal="center" vertical="center" wrapText="1"/>
    </xf>
    <xf numFmtId="0" fontId="3" fillId="0" borderId="1" xfId="0" applyFont="1" applyBorder="1" applyAlignment="1">
      <alignment vertical="center" wrapText="1"/>
    </xf>
    <xf numFmtId="164" fontId="3" fillId="0" borderId="1" xfId="0" applyNumberFormat="1" applyFont="1" applyBorder="1" applyAlignment="1">
      <alignment horizontal="center" vertical="center" wrapText="1"/>
    </xf>
    <xf numFmtId="164" fontId="12" fillId="0" borderId="1" xfId="0" applyNumberFormat="1" applyFont="1" applyBorder="1" applyAlignment="1">
      <alignment horizontal="center" vertical="center" wrapText="1"/>
    </xf>
    <xf numFmtId="164" fontId="18" fillId="0" borderId="1" xfId="0" applyNumberFormat="1" applyFont="1" applyBorder="1" applyAlignment="1">
      <alignment horizontal="center" vertical="center" wrapText="1"/>
    </xf>
    <xf numFmtId="164" fontId="4" fillId="0" borderId="1" xfId="0" applyNumberFormat="1" applyFont="1" applyBorder="1" applyAlignment="1">
      <alignment horizontal="center" vertical="center" wrapText="1"/>
    </xf>
    <xf numFmtId="0" fontId="3" fillId="3" borderId="6" xfId="0" applyFont="1" applyFill="1" applyBorder="1" applyAlignment="1">
      <alignment vertical="center" wrapText="1"/>
    </xf>
    <xf numFmtId="164" fontId="18" fillId="3" borderId="6" xfId="0" applyNumberFormat="1" applyFont="1" applyFill="1" applyBorder="1" applyAlignment="1">
      <alignment horizontal="center" vertical="center" wrapText="1"/>
    </xf>
    <xf numFmtId="164" fontId="4" fillId="2" borderId="11" xfId="0" applyNumberFormat="1" applyFont="1" applyFill="1" applyBorder="1" applyAlignment="1">
      <alignment horizontal="center" vertical="center" wrapText="1"/>
    </xf>
    <xf numFmtId="164" fontId="26" fillId="2" borderId="4" xfId="0" applyNumberFormat="1" applyFont="1" applyFill="1" applyBorder="1" applyAlignment="1">
      <alignment horizontal="center" vertical="center" wrapText="1"/>
    </xf>
    <xf numFmtId="164" fontId="3" fillId="3" borderId="5" xfId="0" applyNumberFormat="1" applyFont="1" applyFill="1" applyBorder="1" applyAlignment="1">
      <alignment horizontal="center" vertical="center" wrapText="1"/>
    </xf>
    <xf numFmtId="164" fontId="4" fillId="3" borderId="12" xfId="0" applyNumberFormat="1" applyFont="1" applyFill="1" applyBorder="1" applyAlignment="1">
      <alignment horizontal="center" vertical="center" wrapText="1"/>
    </xf>
    <xf numFmtId="164" fontId="12" fillId="4" borderId="1" xfId="0" applyNumberFormat="1" applyFont="1" applyFill="1" applyBorder="1" applyAlignment="1">
      <alignment horizontal="left" vertical="center" wrapText="1"/>
    </xf>
    <xf numFmtId="0" fontId="15" fillId="4" borderId="1" xfId="0" applyFont="1" applyFill="1" applyBorder="1" applyAlignment="1">
      <alignment horizontal="right" vertical="center" wrapText="1"/>
    </xf>
    <xf numFmtId="164" fontId="21" fillId="3" borderId="1" xfId="0" applyNumberFormat="1" applyFont="1" applyFill="1" applyBorder="1" applyAlignment="1">
      <alignment horizontal="center" vertical="center" wrapText="1"/>
    </xf>
    <xf numFmtId="164" fontId="28" fillId="2" borderId="1" xfId="0" applyNumberFormat="1" applyFont="1" applyFill="1" applyBorder="1" applyAlignment="1">
      <alignment horizontal="center" vertical="center" wrapText="1"/>
    </xf>
    <xf numFmtId="164" fontId="29" fillId="3" borderId="1" xfId="0" applyNumberFormat="1" applyFont="1" applyFill="1" applyBorder="1" applyAlignment="1">
      <alignment horizontal="center" vertical="center" wrapText="1"/>
    </xf>
    <xf numFmtId="164" fontId="30" fillId="3" borderId="1" xfId="0" applyNumberFormat="1" applyFont="1" applyFill="1" applyBorder="1" applyAlignment="1">
      <alignment horizontal="center" vertical="center" wrapText="1"/>
    </xf>
    <xf numFmtId="164" fontId="28" fillId="2" borderId="0" xfId="0" applyNumberFormat="1" applyFont="1" applyFill="1" applyAlignment="1">
      <alignment horizontal="center" vertical="center" wrapText="1"/>
    </xf>
    <xf numFmtId="164" fontId="22" fillId="3" borderId="1" xfId="0" applyNumberFormat="1" applyFont="1" applyFill="1" applyBorder="1" applyAlignment="1">
      <alignment horizontal="center" vertical="center" wrapText="1"/>
    </xf>
    <xf numFmtId="164" fontId="31" fillId="3" borderId="1" xfId="0" applyNumberFormat="1" applyFont="1" applyFill="1" applyBorder="1" applyAlignment="1">
      <alignment horizontal="center" vertical="center" wrapText="1"/>
    </xf>
    <xf numFmtId="164" fontId="7" fillId="3" borderId="1" xfId="0" applyNumberFormat="1" applyFont="1" applyFill="1" applyBorder="1" applyAlignment="1">
      <alignment horizontal="center" vertical="center" wrapText="1"/>
    </xf>
    <xf numFmtId="164" fontId="32" fillId="3" borderId="1" xfId="0" applyNumberFormat="1" applyFont="1" applyFill="1" applyBorder="1" applyAlignment="1">
      <alignment horizontal="center" vertical="center" wrapText="1"/>
    </xf>
    <xf numFmtId="0" fontId="4" fillId="3" borderId="6" xfId="0" applyFont="1" applyFill="1" applyBorder="1" applyAlignment="1">
      <alignment vertical="center" wrapText="1"/>
    </xf>
    <xf numFmtId="0" fontId="11" fillId="3" borderId="6" xfId="0" applyFont="1" applyFill="1" applyBorder="1" applyAlignment="1">
      <alignment horizontal="center" vertical="center" wrapText="1"/>
    </xf>
    <xf numFmtId="0" fontId="22" fillId="3" borderId="6" xfId="0" applyFont="1" applyFill="1" applyBorder="1" applyAlignment="1">
      <alignment horizontal="center" vertical="center" wrapText="1"/>
    </xf>
    <xf numFmtId="0" fontId="23" fillId="3" borderId="5" xfId="0" applyFont="1" applyFill="1" applyBorder="1" applyAlignment="1">
      <alignment horizontal="center" vertical="center" wrapText="1"/>
    </xf>
    <xf numFmtId="164" fontId="35" fillId="3" borderId="4" xfId="0" applyNumberFormat="1" applyFont="1" applyFill="1" applyBorder="1" applyAlignment="1">
      <alignment horizontal="center" vertical="center" wrapText="1"/>
    </xf>
    <xf numFmtId="164" fontId="7" fillId="4" borderId="1" xfId="0" applyNumberFormat="1" applyFont="1" applyFill="1" applyBorder="1" applyAlignment="1">
      <alignment horizontal="center" vertical="center" wrapText="1"/>
    </xf>
    <xf numFmtId="0" fontId="24" fillId="3" borderId="0" xfId="0" applyFont="1" applyFill="1" applyAlignment="1">
      <alignment horizontal="center" vertical="center" wrapText="1"/>
    </xf>
    <xf numFmtId="164" fontId="8" fillId="2" borderId="4" xfId="0" applyNumberFormat="1" applyFont="1" applyFill="1" applyBorder="1" applyAlignment="1">
      <alignment horizontal="center" vertical="center" wrapText="1"/>
    </xf>
    <xf numFmtId="0" fontId="22" fillId="3" borderId="3" xfId="0" applyFont="1" applyFill="1" applyBorder="1" applyAlignment="1">
      <alignment horizontal="center" vertical="center" wrapText="1"/>
    </xf>
    <xf numFmtId="164" fontId="4" fillId="2" borderId="3" xfId="0" applyNumberFormat="1" applyFont="1" applyFill="1" applyBorder="1" applyAlignment="1">
      <alignment horizontal="center" vertical="center" wrapText="1"/>
    </xf>
    <xf numFmtId="164" fontId="18" fillId="3" borderId="3" xfId="0" applyNumberFormat="1" applyFont="1" applyFill="1" applyBorder="1" applyAlignment="1">
      <alignment horizontal="center" vertical="center" wrapText="1"/>
    </xf>
    <xf numFmtId="164" fontId="32" fillId="3" borderId="3" xfId="0" applyNumberFormat="1" applyFont="1" applyFill="1" applyBorder="1" applyAlignment="1">
      <alignment horizontal="center" vertical="center" wrapText="1"/>
    </xf>
    <xf numFmtId="164" fontId="18" fillId="3" borderId="10" xfId="0" applyNumberFormat="1" applyFont="1" applyFill="1" applyBorder="1" applyAlignment="1">
      <alignment horizontal="center" vertical="center" wrapText="1"/>
    </xf>
    <xf numFmtId="164" fontId="39" fillId="3" borderId="1" xfId="0" applyNumberFormat="1" applyFont="1" applyFill="1" applyBorder="1" applyAlignment="1">
      <alignment horizontal="center" vertical="center" wrapText="1"/>
    </xf>
    <xf numFmtId="164" fontId="40" fillId="3" borderId="3" xfId="0" applyNumberFormat="1" applyFont="1" applyFill="1" applyBorder="1" applyAlignment="1">
      <alignment horizontal="center" vertical="center" wrapText="1"/>
    </xf>
    <xf numFmtId="164" fontId="8" fillId="3" borderId="1" xfId="0" applyNumberFormat="1" applyFont="1" applyFill="1" applyBorder="1" applyAlignment="1">
      <alignment horizontal="center" vertical="center" wrapText="1"/>
    </xf>
    <xf numFmtId="164" fontId="17" fillId="2" borderId="4" xfId="0" applyNumberFormat="1" applyFont="1" applyFill="1" applyBorder="1" applyAlignment="1">
      <alignment horizontal="center" vertical="center" wrapText="1"/>
    </xf>
    <xf numFmtId="164" fontId="42" fillId="3" borderId="1" xfId="0" applyNumberFormat="1" applyFont="1" applyFill="1" applyBorder="1" applyAlignment="1">
      <alignment horizontal="center" vertical="center" wrapText="1"/>
    </xf>
    <xf numFmtId="164" fontId="7" fillId="3" borderId="6" xfId="0" applyNumberFormat="1" applyFont="1" applyFill="1" applyBorder="1" applyAlignment="1">
      <alignment horizontal="center" vertical="center" wrapText="1"/>
    </xf>
    <xf numFmtId="164" fontId="8" fillId="2" borderId="1" xfId="0" applyNumberFormat="1" applyFont="1" applyFill="1" applyBorder="1" applyAlignment="1">
      <alignment horizontal="center" vertical="center" wrapText="1"/>
    </xf>
    <xf numFmtId="164" fontId="43" fillId="3" borderId="3" xfId="0" applyNumberFormat="1" applyFont="1" applyFill="1" applyBorder="1" applyAlignment="1">
      <alignment horizontal="center" vertical="center" wrapText="1"/>
    </xf>
    <xf numFmtId="164" fontId="43" fillId="3" borderId="10" xfId="0" applyNumberFormat="1" applyFont="1" applyFill="1" applyBorder="1" applyAlignment="1">
      <alignment horizontal="center" vertical="center" wrapText="1"/>
    </xf>
    <xf numFmtId="164" fontId="20" fillId="3" borderId="3" xfId="0" applyNumberFormat="1" applyFont="1" applyFill="1" applyBorder="1" applyAlignment="1">
      <alignment horizontal="center" vertical="center" wrapText="1"/>
    </xf>
    <xf numFmtId="164" fontId="32" fillId="3" borderId="10" xfId="0" applyNumberFormat="1" applyFont="1" applyFill="1" applyBorder="1" applyAlignment="1">
      <alignment horizontal="center" vertical="center" wrapText="1"/>
    </xf>
    <xf numFmtId="164" fontId="48" fillId="3" borderId="1" xfId="0" applyNumberFormat="1" applyFont="1" applyFill="1" applyBorder="1" applyAlignment="1">
      <alignment horizontal="center" vertical="center" wrapText="1"/>
    </xf>
    <xf numFmtId="164" fontId="0" fillId="0" borderId="0" xfId="0" applyNumberFormat="1" applyAlignment="1">
      <alignment wrapText="1"/>
    </xf>
    <xf numFmtId="0" fontId="0" fillId="7" borderId="0" xfId="0" applyFill="1" applyAlignment="1">
      <alignment wrapText="1"/>
    </xf>
    <xf numFmtId="164" fontId="51" fillId="3" borderId="1" xfId="0" applyNumberFormat="1" applyFont="1" applyFill="1" applyBorder="1" applyAlignment="1">
      <alignment horizontal="center" vertical="center" wrapText="1"/>
    </xf>
    <xf numFmtId="164" fontId="52" fillId="3" borderId="10" xfId="0" applyNumberFormat="1" applyFont="1" applyFill="1" applyBorder="1" applyAlignment="1">
      <alignment horizontal="center" vertical="center" wrapText="1"/>
    </xf>
    <xf numFmtId="164" fontId="55" fillId="3" borderId="3" xfId="0" applyNumberFormat="1" applyFont="1" applyFill="1" applyBorder="1" applyAlignment="1">
      <alignment horizontal="center" vertical="center" wrapText="1"/>
    </xf>
    <xf numFmtId="164" fontId="56" fillId="3" borderId="3" xfId="0" applyNumberFormat="1" applyFont="1" applyFill="1" applyBorder="1" applyAlignment="1">
      <alignment horizontal="center" vertical="center" wrapText="1"/>
    </xf>
    <xf numFmtId="164" fontId="57" fillId="2" borderId="3" xfId="0" applyNumberFormat="1" applyFont="1" applyFill="1" applyBorder="1" applyAlignment="1">
      <alignment horizontal="center" vertical="center" wrapText="1"/>
    </xf>
    <xf numFmtId="164" fontId="55" fillId="3" borderId="10" xfId="0" applyNumberFormat="1" applyFont="1" applyFill="1" applyBorder="1" applyAlignment="1">
      <alignment horizontal="center" vertical="center" wrapText="1"/>
    </xf>
    <xf numFmtId="3" fontId="0" fillId="0" borderId="0" xfId="0" applyNumberFormat="1" applyAlignment="1">
      <alignment wrapText="1"/>
    </xf>
    <xf numFmtId="164" fontId="3" fillId="3" borderId="1" xfId="0" applyNumberFormat="1" applyFont="1" applyFill="1" applyBorder="1" applyAlignment="1">
      <alignment horizontal="center" vertical="center" wrapText="1"/>
    </xf>
    <xf numFmtId="164" fontId="7" fillId="3" borderId="1" xfId="0" applyNumberFormat="1" applyFont="1" applyFill="1" applyBorder="1" applyAlignment="1">
      <alignment horizontal="center" vertical="center" wrapText="1"/>
    </xf>
    <xf numFmtId="164" fontId="7" fillId="3" borderId="1" xfId="0" applyNumberFormat="1" applyFont="1" applyFill="1" applyBorder="1" applyAlignment="1">
      <alignment horizontal="center" vertical="center" wrapText="1"/>
    </xf>
    <xf numFmtId="164" fontId="7" fillId="8" borderId="1" xfId="0" applyNumberFormat="1" applyFont="1" applyFill="1" applyBorder="1" applyAlignment="1">
      <alignment horizontal="center" vertical="center" wrapText="1"/>
    </xf>
    <xf numFmtId="164" fontId="7" fillId="3" borderId="1" xfId="0" applyNumberFormat="1" applyFont="1" applyFill="1" applyBorder="1" applyAlignment="1">
      <alignment horizontal="center" vertical="center" wrapText="1"/>
    </xf>
    <xf numFmtId="164" fontId="3" fillId="3" borderId="1" xfId="0" applyNumberFormat="1" applyFont="1" applyFill="1" applyBorder="1" applyAlignment="1">
      <alignment horizontal="center" vertical="center" wrapText="1"/>
    </xf>
    <xf numFmtId="164" fontId="7" fillId="3" borderId="1" xfId="0" applyNumberFormat="1" applyFont="1" applyFill="1" applyBorder="1" applyAlignment="1">
      <alignment horizontal="center" vertical="center" wrapText="1"/>
    </xf>
    <xf numFmtId="164" fontId="3" fillId="3" borderId="1" xfId="0" applyNumberFormat="1" applyFont="1" applyFill="1" applyBorder="1" applyAlignment="1">
      <alignment horizontal="center" vertical="center" wrapText="1"/>
    </xf>
    <xf numFmtId="164" fontId="7" fillId="3" borderId="1" xfId="0" applyNumberFormat="1" applyFont="1" applyFill="1" applyBorder="1" applyAlignment="1">
      <alignment horizontal="center" vertical="center" wrapText="1"/>
    </xf>
    <xf numFmtId="164" fontId="7" fillId="3" borderId="1" xfId="0" applyNumberFormat="1" applyFont="1" applyFill="1" applyBorder="1" applyAlignment="1">
      <alignment horizontal="center" vertical="center" wrapText="1"/>
    </xf>
    <xf numFmtId="164" fontId="22" fillId="3" borderId="1" xfId="0" applyNumberFormat="1" applyFont="1" applyFill="1" applyBorder="1" applyAlignment="1">
      <alignment horizontal="center" vertical="center" wrapText="1"/>
    </xf>
    <xf numFmtId="164" fontId="3" fillId="3" borderId="6" xfId="0" applyNumberFormat="1" applyFont="1" applyFill="1" applyBorder="1" applyAlignment="1">
      <alignment horizontal="center" vertical="center" wrapText="1"/>
    </xf>
    <xf numFmtId="164" fontId="7" fillId="3" borderId="1" xfId="0" applyNumberFormat="1" applyFont="1" applyFill="1" applyBorder="1" applyAlignment="1">
      <alignment horizontal="center" vertical="center" wrapText="1"/>
    </xf>
    <xf numFmtId="0" fontId="22" fillId="3" borderId="3" xfId="0" applyFont="1" applyFill="1" applyBorder="1" applyAlignment="1">
      <alignment horizontal="center" vertical="center" wrapText="1"/>
    </xf>
    <xf numFmtId="164" fontId="12" fillId="3" borderId="1" xfId="0" applyNumberFormat="1" applyFont="1" applyFill="1" applyBorder="1" applyAlignment="1">
      <alignment horizontal="center" vertical="center" wrapText="1"/>
    </xf>
    <xf numFmtId="164" fontId="5" fillId="3" borderId="1" xfId="0" applyNumberFormat="1" applyFont="1" applyFill="1" applyBorder="1" applyAlignment="1">
      <alignment horizontal="center" vertical="center" wrapText="1"/>
    </xf>
    <xf numFmtId="164" fontId="3" fillId="3" borderId="1" xfId="0" applyNumberFormat="1" applyFont="1" applyFill="1" applyBorder="1" applyAlignment="1">
      <alignment horizontal="center" vertical="center" wrapText="1"/>
    </xf>
    <xf numFmtId="0" fontId="5" fillId="3" borderId="6" xfId="0" applyFont="1" applyFill="1" applyBorder="1" applyAlignment="1">
      <alignment horizontal="right" vertical="center" wrapText="1"/>
    </xf>
    <xf numFmtId="0" fontId="4" fillId="3" borderId="6" xfId="0" applyFont="1" applyFill="1" applyBorder="1" applyAlignment="1">
      <alignment horizontal="right" vertical="center" wrapText="1"/>
    </xf>
    <xf numFmtId="164" fontId="22" fillId="3" borderId="1" xfId="0" applyNumberFormat="1" applyFont="1" applyFill="1" applyBorder="1" applyAlignment="1">
      <alignment horizontal="center" vertical="center" wrapText="1"/>
    </xf>
    <xf numFmtId="164" fontId="22" fillId="3" borderId="0" xfId="0" applyNumberFormat="1" applyFont="1" applyFill="1" applyAlignment="1">
      <alignment horizontal="center" vertical="center" wrapText="1"/>
    </xf>
    <xf numFmtId="164" fontId="22" fillId="3" borderId="2" xfId="0" applyNumberFormat="1" applyFont="1" applyFill="1" applyBorder="1" applyAlignment="1">
      <alignment horizontal="center" vertical="center" wrapText="1"/>
    </xf>
    <xf numFmtId="0" fontId="11" fillId="3" borderId="3" xfId="0" applyFont="1" applyFill="1" applyBorder="1" applyAlignment="1">
      <alignment horizontal="center" vertical="center" wrapText="1"/>
    </xf>
    <xf numFmtId="0" fontId="11" fillId="3" borderId="9" xfId="0" applyFont="1" applyFill="1" applyBorder="1" applyAlignment="1">
      <alignment horizontal="center" vertical="center" wrapText="1"/>
    </xf>
    <xf numFmtId="0" fontId="11" fillId="3" borderId="13" xfId="0" applyFont="1" applyFill="1" applyBorder="1" applyAlignment="1">
      <alignment horizontal="center" vertical="center" wrapText="1"/>
    </xf>
    <xf numFmtId="164" fontId="4" fillId="4" borderId="0" xfId="0" applyNumberFormat="1" applyFont="1" applyFill="1" applyAlignment="1">
      <alignment horizontal="center" vertical="center" wrapText="1"/>
    </xf>
    <xf numFmtId="164" fontId="11" fillId="3" borderId="3" xfId="0" applyNumberFormat="1" applyFont="1" applyFill="1" applyBorder="1" applyAlignment="1">
      <alignment horizontal="center" vertical="center" wrapText="1"/>
    </xf>
    <xf numFmtId="164" fontId="11" fillId="3" borderId="1" xfId="0" applyNumberFormat="1" applyFont="1" applyFill="1" applyBorder="1" applyAlignment="1">
      <alignment horizontal="center" vertical="center" wrapText="1"/>
    </xf>
    <xf numFmtId="164" fontId="11" fillId="3" borderId="9" xfId="0" applyNumberFormat="1" applyFont="1" applyFill="1" applyBorder="1" applyAlignment="1">
      <alignment horizontal="center" vertical="center" wrapText="1"/>
    </xf>
    <xf numFmtId="164" fontId="11" fillId="3" borderId="0" xfId="0" applyNumberFormat="1" applyFont="1" applyFill="1" applyAlignment="1">
      <alignment horizontal="center" vertical="center" wrapText="1"/>
    </xf>
    <xf numFmtId="164" fontId="11" fillId="3" borderId="13" xfId="0" applyNumberFormat="1" applyFont="1" applyFill="1" applyBorder="1" applyAlignment="1">
      <alignment horizontal="center" vertical="center" wrapText="1"/>
    </xf>
    <xf numFmtId="164" fontId="11" fillId="3" borderId="2" xfId="0" applyNumberFormat="1" applyFont="1" applyFill="1" applyBorder="1" applyAlignment="1">
      <alignment horizontal="center" vertical="center" wrapText="1"/>
    </xf>
    <xf numFmtId="0" fontId="3" fillId="3" borderId="6" xfId="0" applyFont="1" applyFill="1" applyBorder="1" applyAlignment="1">
      <alignment horizontal="right" vertical="center" wrapText="1"/>
    </xf>
    <xf numFmtId="164" fontId="38" fillId="3" borderId="1" xfId="0" applyNumberFormat="1" applyFont="1" applyFill="1" applyBorder="1" applyAlignment="1">
      <alignment horizontal="center" vertical="center" wrapText="1"/>
    </xf>
    <xf numFmtId="164" fontId="38" fillId="3" borderId="0" xfId="0" applyNumberFormat="1" applyFont="1" applyFill="1" applyAlignment="1">
      <alignment horizontal="center" vertical="center" wrapText="1"/>
    </xf>
    <xf numFmtId="0" fontId="4" fillId="3" borderId="2" xfId="0" applyFont="1" applyFill="1" applyBorder="1" applyAlignment="1">
      <alignment horizontal="right" vertical="center" wrapText="1"/>
    </xf>
    <xf numFmtId="164" fontId="4" fillId="3" borderId="2" xfId="0" applyNumberFormat="1" applyFont="1" applyFill="1" applyBorder="1" applyAlignment="1">
      <alignment horizontal="right" vertical="center" wrapText="1"/>
    </xf>
    <xf numFmtId="164" fontId="4" fillId="3" borderId="2" xfId="0" applyNumberFormat="1" applyFont="1" applyFill="1" applyBorder="1" applyAlignment="1">
      <alignment horizontal="center" vertical="center" wrapText="1"/>
    </xf>
    <xf numFmtId="0" fontId="27" fillId="5" borderId="6" xfId="0" applyFont="1" applyFill="1" applyBorder="1" applyAlignment="1">
      <alignment horizontal="center"/>
    </xf>
    <xf numFmtId="0" fontId="27" fillId="5" borderId="5" xfId="0" applyFont="1" applyFill="1" applyBorder="1" applyAlignment="1">
      <alignment horizontal="center"/>
    </xf>
    <xf numFmtId="164" fontId="4" fillId="4" borderId="6" xfId="0" applyNumberFormat="1" applyFont="1" applyFill="1" applyBorder="1" applyAlignment="1">
      <alignment horizontal="center" vertical="center" wrapText="1"/>
    </xf>
    <xf numFmtId="0" fontId="3" fillId="3" borderId="6" xfId="0" applyFont="1" applyFill="1" applyBorder="1" applyAlignment="1">
      <alignment horizontal="left" vertical="center" wrapText="1"/>
    </xf>
    <xf numFmtId="164" fontId="3" fillId="3" borderId="6" xfId="0" applyNumberFormat="1" applyFont="1" applyFill="1" applyBorder="1" applyAlignment="1">
      <alignment horizontal="left" vertical="center" wrapText="1"/>
    </xf>
    <xf numFmtId="164" fontId="3" fillId="3" borderId="6" xfId="0" applyNumberFormat="1" applyFont="1" applyFill="1" applyBorder="1" applyAlignment="1">
      <alignment horizontal="center" vertical="center" wrapText="1"/>
    </xf>
    <xf numFmtId="164" fontId="3" fillId="3" borderId="10" xfId="0" applyNumberFormat="1" applyFont="1" applyFill="1" applyBorder="1" applyAlignment="1">
      <alignment horizontal="left" vertical="center" wrapText="1"/>
    </xf>
    <xf numFmtId="0" fontId="3" fillId="3" borderId="5" xfId="0" applyFont="1" applyFill="1" applyBorder="1" applyAlignment="1">
      <alignment horizontal="right" vertical="center" wrapText="1"/>
    </xf>
    <xf numFmtId="164" fontId="5" fillId="2" borderId="0" xfId="0" applyNumberFormat="1" applyFont="1" applyFill="1" applyAlignment="1">
      <alignment horizontal="right" vertical="center" wrapText="1"/>
    </xf>
    <xf numFmtId="164" fontId="4" fillId="2" borderId="0" xfId="0" applyNumberFormat="1" applyFont="1" applyFill="1" applyAlignment="1">
      <alignment horizontal="right" vertical="center" wrapText="1"/>
    </xf>
    <xf numFmtId="164" fontId="7" fillId="3" borderId="1" xfId="0" applyNumberFormat="1" applyFont="1" applyFill="1" applyBorder="1" applyAlignment="1">
      <alignment horizontal="center" vertical="center" wrapText="1"/>
    </xf>
    <xf numFmtId="164" fontId="7" fillId="3" borderId="2" xfId="0" applyNumberFormat="1" applyFont="1" applyFill="1" applyBorder="1" applyAlignment="1">
      <alignment horizontal="center" vertical="center" wrapText="1"/>
    </xf>
    <xf numFmtId="164" fontId="7" fillId="3" borderId="0" xfId="0" applyNumberFormat="1" applyFont="1" applyFill="1" applyAlignment="1">
      <alignment horizontal="center" vertical="center" wrapText="1"/>
    </xf>
    <xf numFmtId="164" fontId="28" fillId="4" borderId="10" xfId="0" applyNumberFormat="1" applyFont="1" applyFill="1" applyBorder="1" applyAlignment="1">
      <alignment horizontal="center" vertical="center" wrapText="1"/>
    </xf>
    <xf numFmtId="164" fontId="28" fillId="4" borderId="6" xfId="0" applyNumberFormat="1" applyFont="1" applyFill="1" applyBorder="1" applyAlignment="1">
      <alignment horizontal="center" vertical="center" wrapText="1"/>
    </xf>
    <xf numFmtId="0" fontId="12" fillId="3" borderId="3"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12" fillId="3" borderId="9" xfId="0" applyFont="1" applyFill="1" applyBorder="1" applyAlignment="1">
      <alignment horizontal="center" vertical="center" wrapText="1"/>
    </xf>
    <xf numFmtId="0" fontId="12" fillId="3" borderId="0" xfId="0" applyFont="1" applyFill="1" applyAlignment="1">
      <alignment horizontal="center" vertical="center" wrapText="1"/>
    </xf>
    <xf numFmtId="0" fontId="12" fillId="3" borderId="13" xfId="0" applyFont="1" applyFill="1" applyBorder="1" applyAlignment="1">
      <alignment horizontal="center" vertical="center" wrapText="1"/>
    </xf>
    <xf numFmtId="0" fontId="12" fillId="3" borderId="2" xfId="0" applyFont="1" applyFill="1" applyBorder="1" applyAlignment="1">
      <alignment horizontal="center" vertical="center" wrapText="1"/>
    </xf>
    <xf numFmtId="0" fontId="4" fillId="3" borderId="12" xfId="0" applyFont="1" applyFill="1" applyBorder="1" applyAlignment="1">
      <alignment horizontal="right" vertical="center" wrapText="1"/>
    </xf>
    <xf numFmtId="164" fontId="37" fillId="3" borderId="10" xfId="0" applyNumberFormat="1" applyFont="1" applyFill="1" applyBorder="1" applyAlignment="1">
      <alignment horizontal="center" vertical="center" wrapText="1"/>
    </xf>
    <xf numFmtId="164" fontId="37" fillId="3" borderId="6" xfId="0" applyNumberFormat="1" applyFont="1" applyFill="1" applyBorder="1" applyAlignment="1">
      <alignment horizontal="center" vertical="center" wrapText="1"/>
    </xf>
    <xf numFmtId="0" fontId="6" fillId="5" borderId="2" xfId="0" applyFont="1" applyFill="1" applyBorder="1" applyAlignment="1">
      <alignment horizontal="center" vertical="center" wrapText="1"/>
    </xf>
    <xf numFmtId="0" fontId="8" fillId="4" borderId="2" xfId="0" applyFont="1" applyFill="1" applyBorder="1" applyAlignment="1">
      <alignment horizontal="center" vertical="center" wrapText="1"/>
    </xf>
    <xf numFmtId="164" fontId="18" fillId="3" borderId="7" xfId="0" applyNumberFormat="1" applyFont="1" applyFill="1" applyBorder="1" applyAlignment="1">
      <alignment horizontal="center" vertical="center" wrapText="1"/>
    </xf>
    <xf numFmtId="164" fontId="18" fillId="3" borderId="12" xfId="0" applyNumberFormat="1" applyFont="1" applyFill="1" applyBorder="1" applyAlignment="1">
      <alignment horizontal="center" vertical="center" wrapText="1"/>
    </xf>
    <xf numFmtId="0" fontId="22" fillId="3" borderId="3" xfId="0" applyFont="1" applyFill="1" applyBorder="1" applyAlignment="1">
      <alignment horizontal="center" vertical="center" wrapText="1"/>
    </xf>
    <xf numFmtId="0" fontId="34" fillId="3" borderId="1" xfId="0" applyFont="1" applyFill="1" applyBorder="1" applyAlignment="1">
      <alignment horizontal="center" vertical="center" wrapText="1"/>
    </xf>
    <xf numFmtId="0" fontId="34" fillId="3" borderId="13" xfId="0" applyFont="1" applyFill="1" applyBorder="1" applyAlignment="1">
      <alignment horizontal="center" vertical="center" wrapText="1"/>
    </xf>
    <xf numFmtId="0" fontId="34" fillId="3" borderId="2" xfId="0" applyFont="1" applyFill="1" applyBorder="1" applyAlignment="1">
      <alignment horizontal="center" vertical="center" wrapText="1"/>
    </xf>
    <xf numFmtId="0" fontId="9" fillId="4" borderId="1" xfId="0" applyFont="1" applyFill="1" applyBorder="1" applyAlignment="1">
      <alignment horizontal="center" vertical="center" wrapText="1"/>
    </xf>
    <xf numFmtId="0" fontId="41" fillId="3" borderId="7" xfId="0" applyFont="1" applyFill="1" applyBorder="1" applyAlignment="1">
      <alignment horizontal="center" vertical="center" wrapText="1"/>
    </xf>
    <xf numFmtId="0" fontId="41" fillId="3" borderId="8" xfId="0" applyFont="1" applyFill="1" applyBorder="1" applyAlignment="1">
      <alignment horizontal="center" vertical="center" wrapText="1"/>
    </xf>
    <xf numFmtId="0" fontId="41" fillId="3" borderId="12" xfId="0" applyFont="1" applyFill="1" applyBorder="1" applyAlignment="1">
      <alignment horizontal="center" vertical="center" wrapText="1"/>
    </xf>
    <xf numFmtId="0" fontId="6" fillId="5" borderId="1" xfId="0" applyFont="1" applyFill="1" applyBorder="1" applyAlignment="1">
      <alignment horizontal="center" vertical="center" wrapText="1"/>
    </xf>
    <xf numFmtId="0" fontId="3" fillId="3" borderId="0" xfId="0" applyFont="1" applyFill="1" applyAlignment="1">
      <alignment horizontal="center" vertical="center" wrapText="1"/>
    </xf>
    <xf numFmtId="0" fontId="6" fillId="6" borderId="0" xfId="0" applyFont="1" applyFill="1" applyAlignment="1">
      <alignment horizontal="center" vertical="center" wrapText="1"/>
    </xf>
    <xf numFmtId="164" fontId="6" fillId="5" borderId="6" xfId="0" applyNumberFormat="1" applyFont="1" applyFill="1" applyBorder="1" applyAlignment="1">
      <alignment horizontal="center" vertical="center" wrapText="1"/>
    </xf>
    <xf numFmtId="164" fontId="6" fillId="5" borderId="5" xfId="0" applyNumberFormat="1" applyFont="1" applyFill="1" applyBorder="1" applyAlignment="1">
      <alignment horizontal="center" vertical="center" wrapText="1"/>
    </xf>
    <xf numFmtId="164" fontId="12" fillId="3" borderId="6" xfId="0" applyNumberFormat="1" applyFont="1" applyFill="1" applyBorder="1" applyAlignment="1">
      <alignment horizontal="center" vertical="center" wrapText="1"/>
    </xf>
    <xf numFmtId="164" fontId="12" fillId="3" borderId="5" xfId="0" applyNumberFormat="1" applyFont="1" applyFill="1" applyBorder="1" applyAlignment="1">
      <alignment horizontal="center" vertical="center" wrapText="1"/>
    </xf>
    <xf numFmtId="0" fontId="3" fillId="2" borderId="2" xfId="0" applyFont="1" applyFill="1" applyBorder="1" applyAlignment="1">
      <alignment horizontal="left" vertical="center" wrapText="1"/>
    </xf>
    <xf numFmtId="164" fontId="12" fillId="3" borderId="1" xfId="0" applyNumberFormat="1" applyFont="1" applyFill="1" applyBorder="1" applyAlignment="1">
      <alignment horizontal="center" vertical="center" wrapText="1"/>
    </xf>
    <xf numFmtId="164" fontId="5" fillId="3" borderId="1" xfId="0" applyNumberFormat="1" applyFont="1" applyFill="1" applyBorder="1" applyAlignment="1">
      <alignment horizontal="center" vertical="center" wrapText="1"/>
    </xf>
    <xf numFmtId="164" fontId="5" fillId="3" borderId="0" xfId="0" applyNumberFormat="1" applyFont="1" applyFill="1" applyAlignment="1">
      <alignment horizontal="center" vertical="center" wrapText="1"/>
    </xf>
    <xf numFmtId="0" fontId="6" fillId="5" borderId="0" xfId="0" applyFont="1" applyFill="1" applyAlignment="1">
      <alignment horizontal="center" vertical="center" wrapText="1"/>
    </xf>
    <xf numFmtId="164" fontId="36" fillId="2" borderId="3" xfId="0" applyNumberFormat="1" applyFont="1" applyFill="1" applyBorder="1" applyAlignment="1">
      <alignment horizontal="center" vertical="center" wrapText="1"/>
    </xf>
    <xf numFmtId="164" fontId="36" fillId="2" borderId="9" xfId="0" applyNumberFormat="1" applyFont="1" applyFill="1" applyBorder="1" applyAlignment="1">
      <alignment horizontal="center" vertical="center" wrapText="1"/>
    </xf>
    <xf numFmtId="0" fontId="11" fillId="2" borderId="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2" borderId="2" xfId="0" applyFont="1" applyFill="1" applyBorder="1" applyAlignment="1">
      <alignment horizontal="center" vertical="center" wrapText="1"/>
    </xf>
    <xf numFmtId="164" fontId="38" fillId="2" borderId="1" xfId="0" applyNumberFormat="1" applyFont="1" applyFill="1" applyBorder="1" applyAlignment="1">
      <alignment horizontal="center" vertical="center" wrapText="1"/>
    </xf>
    <xf numFmtId="164" fontId="3" fillId="3" borderId="3" xfId="0" applyNumberFormat="1" applyFont="1" applyFill="1" applyBorder="1" applyAlignment="1">
      <alignment horizontal="center" vertical="center" wrapText="1"/>
    </xf>
    <xf numFmtId="164" fontId="3" fillId="3" borderId="1" xfId="0" applyNumberFormat="1" applyFont="1" applyFill="1" applyBorder="1" applyAlignment="1">
      <alignment horizontal="center" vertical="center" wrapText="1"/>
    </xf>
    <xf numFmtId="164" fontId="3" fillId="3" borderId="9" xfId="0" applyNumberFormat="1" applyFont="1" applyFill="1" applyBorder="1" applyAlignment="1">
      <alignment horizontal="center" vertical="center" wrapText="1"/>
    </xf>
    <xf numFmtId="164" fontId="3" fillId="3" borderId="0" xfId="0" applyNumberFormat="1" applyFont="1" applyFill="1" applyAlignment="1">
      <alignment horizontal="center" vertical="center" wrapText="1"/>
    </xf>
    <xf numFmtId="164" fontId="3" fillId="3" borderId="13" xfId="0" applyNumberFormat="1" applyFont="1" applyFill="1" applyBorder="1" applyAlignment="1">
      <alignment horizontal="center" vertical="center" wrapText="1"/>
    </xf>
    <xf numFmtId="164" fontId="3" fillId="3" borderId="2" xfId="0" applyNumberFormat="1" applyFont="1" applyFill="1" applyBorder="1" applyAlignment="1">
      <alignment horizontal="center" vertical="center" wrapText="1"/>
    </xf>
    <xf numFmtId="164" fontId="5" fillId="3" borderId="2" xfId="0" applyNumberFormat="1" applyFont="1" applyFill="1" applyBorder="1" applyAlignment="1">
      <alignment horizontal="center" vertical="center" wrapText="1"/>
    </xf>
  </cellXfs>
  <cellStyles count="96">
    <cellStyle name="20% - 1. jelölőszín 2" xfId="2" xr:uid="{00000000-0005-0000-0000-000000000000}"/>
    <cellStyle name="20% - 2. jelölőszín 2" xfId="3" xr:uid="{00000000-0005-0000-0000-000001000000}"/>
    <cellStyle name="20% - 3. jelölőszín 2" xfId="4" xr:uid="{00000000-0005-0000-0000-000002000000}"/>
    <cellStyle name="20% - 4. jelölőszín 2" xfId="5" xr:uid="{00000000-0005-0000-0000-000003000000}"/>
    <cellStyle name="20% - 5. jelölőszín 2" xfId="6" xr:uid="{00000000-0005-0000-0000-000004000000}"/>
    <cellStyle name="20% - 6. jelölőszín 2" xfId="7" xr:uid="{00000000-0005-0000-0000-000005000000}"/>
    <cellStyle name="20% - Accent1" xfId="54" xr:uid="{00000000-0005-0000-0000-000006000000}"/>
    <cellStyle name="20% - Accent2" xfId="55" xr:uid="{00000000-0005-0000-0000-000007000000}"/>
    <cellStyle name="20% - Accent3" xfId="56" xr:uid="{00000000-0005-0000-0000-000008000000}"/>
    <cellStyle name="20% - Accent4" xfId="57" xr:uid="{00000000-0005-0000-0000-000009000000}"/>
    <cellStyle name="20% - Accent5" xfId="58" xr:uid="{00000000-0005-0000-0000-00000A000000}"/>
    <cellStyle name="20% - Accent6" xfId="59" xr:uid="{00000000-0005-0000-0000-00000B000000}"/>
    <cellStyle name="40% - 1. jelölőszín 2" xfId="8" xr:uid="{00000000-0005-0000-0000-00000C000000}"/>
    <cellStyle name="40% - 2. jelölőszín 2" xfId="9" xr:uid="{00000000-0005-0000-0000-00000D000000}"/>
    <cellStyle name="40% - 3. jelölőszín 2" xfId="10" xr:uid="{00000000-0005-0000-0000-00000E000000}"/>
    <cellStyle name="40% - 4. jelölőszín 2" xfId="11" xr:uid="{00000000-0005-0000-0000-00000F000000}"/>
    <cellStyle name="40% - 5. jelölőszín 2" xfId="12" xr:uid="{00000000-0005-0000-0000-000010000000}"/>
    <cellStyle name="40% - 6. jelölőszín 2" xfId="13" xr:uid="{00000000-0005-0000-0000-000011000000}"/>
    <cellStyle name="40% - Accent1" xfId="60" xr:uid="{00000000-0005-0000-0000-000012000000}"/>
    <cellStyle name="40% - Accent2" xfId="61" xr:uid="{00000000-0005-0000-0000-000013000000}"/>
    <cellStyle name="40% - Accent3" xfId="62" xr:uid="{00000000-0005-0000-0000-000014000000}"/>
    <cellStyle name="40% - Accent4" xfId="63" xr:uid="{00000000-0005-0000-0000-000015000000}"/>
    <cellStyle name="40% - Accent5" xfId="64" xr:uid="{00000000-0005-0000-0000-000016000000}"/>
    <cellStyle name="40% - Accent6" xfId="65" xr:uid="{00000000-0005-0000-0000-000017000000}"/>
    <cellStyle name="60% - 1. jelölőszín 2" xfId="14" xr:uid="{00000000-0005-0000-0000-000018000000}"/>
    <cellStyle name="60% - 2. jelölőszín 2" xfId="15" xr:uid="{00000000-0005-0000-0000-000019000000}"/>
    <cellStyle name="60% - 3. jelölőszín 2" xfId="16" xr:uid="{00000000-0005-0000-0000-00001A000000}"/>
    <cellStyle name="60% - 4. jelölőszín 2" xfId="17" xr:uid="{00000000-0005-0000-0000-00001B000000}"/>
    <cellStyle name="60% - 5. jelölőszín 2" xfId="18" xr:uid="{00000000-0005-0000-0000-00001C000000}"/>
    <cellStyle name="60% - 6. jelölőszín 2" xfId="19" xr:uid="{00000000-0005-0000-0000-00001D000000}"/>
    <cellStyle name="60% - Accent1" xfId="66" xr:uid="{00000000-0005-0000-0000-00001E000000}"/>
    <cellStyle name="60% - Accent2" xfId="67" xr:uid="{00000000-0005-0000-0000-00001F000000}"/>
    <cellStyle name="60% - Accent3" xfId="68" xr:uid="{00000000-0005-0000-0000-000020000000}"/>
    <cellStyle name="60% - Accent4" xfId="69" xr:uid="{00000000-0005-0000-0000-000021000000}"/>
    <cellStyle name="60% - Accent5" xfId="70" xr:uid="{00000000-0005-0000-0000-000022000000}"/>
    <cellStyle name="60% - Accent6" xfId="71" xr:uid="{00000000-0005-0000-0000-000023000000}"/>
    <cellStyle name="Accent1" xfId="72" xr:uid="{00000000-0005-0000-0000-000024000000}"/>
    <cellStyle name="Accent2" xfId="73" xr:uid="{00000000-0005-0000-0000-000025000000}"/>
    <cellStyle name="Accent3" xfId="74" xr:uid="{00000000-0005-0000-0000-000026000000}"/>
    <cellStyle name="Accent4" xfId="75" xr:uid="{00000000-0005-0000-0000-000027000000}"/>
    <cellStyle name="Accent5" xfId="76" xr:uid="{00000000-0005-0000-0000-000028000000}"/>
    <cellStyle name="Accent6" xfId="77" xr:uid="{00000000-0005-0000-0000-000029000000}"/>
    <cellStyle name="Bad" xfId="78" xr:uid="{00000000-0005-0000-0000-00002A000000}"/>
    <cellStyle name="Bevitel 2" xfId="20" xr:uid="{00000000-0005-0000-0000-00002B000000}"/>
    <cellStyle name="Calculation" xfId="79" xr:uid="{00000000-0005-0000-0000-00002C000000}"/>
    <cellStyle name="Check Cell" xfId="80" xr:uid="{00000000-0005-0000-0000-00002D000000}"/>
    <cellStyle name="Cím 2" xfId="21" xr:uid="{00000000-0005-0000-0000-00002E000000}"/>
    <cellStyle name="Címsor 1 2" xfId="22" xr:uid="{00000000-0005-0000-0000-00002F000000}"/>
    <cellStyle name="Címsor 2 2" xfId="23" xr:uid="{00000000-0005-0000-0000-000030000000}"/>
    <cellStyle name="Címsor 3 2" xfId="24" xr:uid="{00000000-0005-0000-0000-000031000000}"/>
    <cellStyle name="Címsor 4 2" xfId="25" xr:uid="{00000000-0005-0000-0000-000032000000}"/>
    <cellStyle name="Ellenőrzőcella 2" xfId="26" xr:uid="{00000000-0005-0000-0000-000033000000}"/>
    <cellStyle name="Explanatory Text" xfId="81" xr:uid="{00000000-0005-0000-0000-000034000000}"/>
    <cellStyle name="Ezres 2" xfId="53" xr:uid="{00000000-0005-0000-0000-000035000000}"/>
    <cellStyle name="Ezres 3" xfId="95" xr:uid="{00000000-0005-0000-0000-000036000000}"/>
    <cellStyle name="Figyelmeztetés 2" xfId="27" xr:uid="{00000000-0005-0000-0000-000037000000}"/>
    <cellStyle name="Good" xfId="82" xr:uid="{00000000-0005-0000-0000-000038000000}"/>
    <cellStyle name="Heading 1" xfId="83" xr:uid="{00000000-0005-0000-0000-000039000000}"/>
    <cellStyle name="Heading 2" xfId="84" xr:uid="{00000000-0005-0000-0000-00003A000000}"/>
    <cellStyle name="Heading 3" xfId="85" xr:uid="{00000000-0005-0000-0000-00003B000000}"/>
    <cellStyle name="Heading 4" xfId="86" xr:uid="{00000000-0005-0000-0000-00003C000000}"/>
    <cellStyle name="Hivatkozott cella 2" xfId="28" xr:uid="{00000000-0005-0000-0000-00003D000000}"/>
    <cellStyle name="Input" xfId="87" xr:uid="{00000000-0005-0000-0000-00003E000000}"/>
    <cellStyle name="Jegyzet 2" xfId="29" xr:uid="{00000000-0005-0000-0000-00003F000000}"/>
    <cellStyle name="Jelölőszín (1) 2" xfId="30" xr:uid="{00000000-0005-0000-0000-000040000000}"/>
    <cellStyle name="Jelölőszín (2) 2" xfId="31" xr:uid="{00000000-0005-0000-0000-000041000000}"/>
    <cellStyle name="Jelölőszín (3) 2" xfId="32" xr:uid="{00000000-0005-0000-0000-000042000000}"/>
    <cellStyle name="Jelölőszín (4) 2" xfId="33" xr:uid="{00000000-0005-0000-0000-000043000000}"/>
    <cellStyle name="Jelölőszín (5) 2" xfId="34" xr:uid="{00000000-0005-0000-0000-000044000000}"/>
    <cellStyle name="Jelölőszín (6) 2" xfId="35" xr:uid="{00000000-0005-0000-0000-000045000000}"/>
    <cellStyle name="Jó 2" xfId="36" xr:uid="{00000000-0005-0000-0000-000046000000}"/>
    <cellStyle name="Kimenet 2" xfId="37" xr:uid="{00000000-0005-0000-0000-000047000000}"/>
    <cellStyle name="Linked Cell" xfId="88" xr:uid="{00000000-0005-0000-0000-000048000000}"/>
    <cellStyle name="Magyarázó szöveg 2" xfId="38" xr:uid="{00000000-0005-0000-0000-000049000000}"/>
    <cellStyle name="Neutral" xfId="89" xr:uid="{00000000-0005-0000-0000-00004A000000}"/>
    <cellStyle name="Normál" xfId="0" builtinId="0"/>
    <cellStyle name="Normál 2" xfId="1" xr:uid="{00000000-0005-0000-0000-00004C000000}"/>
    <cellStyle name="Normál 2 2" xfId="39" xr:uid="{00000000-0005-0000-0000-00004D000000}"/>
    <cellStyle name="Normál 2_TÁJÉKOZTATÓ _TÁBLÁK" xfId="40" xr:uid="{00000000-0005-0000-0000-00004E000000}"/>
    <cellStyle name="Normál 3" xfId="41" xr:uid="{00000000-0005-0000-0000-00004F000000}"/>
    <cellStyle name="Normál 4" xfId="42" xr:uid="{00000000-0005-0000-0000-000050000000}"/>
    <cellStyle name="Normál 4 2" xfId="43" xr:uid="{00000000-0005-0000-0000-000051000000}"/>
    <cellStyle name="Normál 5" xfId="44" xr:uid="{00000000-0005-0000-0000-000052000000}"/>
    <cellStyle name="Normál 5 2" xfId="45" xr:uid="{00000000-0005-0000-0000-000053000000}"/>
    <cellStyle name="Normál 5 3" xfId="46" xr:uid="{00000000-0005-0000-0000-000054000000}"/>
    <cellStyle name="Normal_KARSZJ3" xfId="47" xr:uid="{00000000-0005-0000-0000-000055000000}"/>
    <cellStyle name="Note" xfId="90" xr:uid="{00000000-0005-0000-0000-000056000000}"/>
    <cellStyle name="Output" xfId="91" xr:uid="{00000000-0005-0000-0000-000057000000}"/>
    <cellStyle name="Összesen 2" xfId="48" xr:uid="{00000000-0005-0000-0000-000058000000}"/>
    <cellStyle name="Rossz 2" xfId="49" xr:uid="{00000000-0005-0000-0000-000059000000}"/>
    <cellStyle name="Semleges 2" xfId="50" xr:uid="{00000000-0005-0000-0000-00005A000000}"/>
    <cellStyle name="Számítás 2" xfId="51" xr:uid="{00000000-0005-0000-0000-00005B000000}"/>
    <cellStyle name="Százalék 2" xfId="52" xr:uid="{00000000-0005-0000-0000-00005C000000}"/>
    <cellStyle name="Title" xfId="92" xr:uid="{00000000-0005-0000-0000-00005D000000}"/>
    <cellStyle name="Total" xfId="93" xr:uid="{00000000-0005-0000-0000-00005E000000}"/>
    <cellStyle name="Warning Text" xfId="94" xr:uid="{00000000-0005-0000-0000-00005F000000}"/>
  </cellStyles>
  <dxfs count="0"/>
  <tableStyles count="0" defaultTableStyle="TableStyleMedium2" defaultPivotStyle="PivotStyleLight16"/>
  <colors>
    <mruColors>
      <color rgb="FFFF7C80"/>
      <color rgb="FF72CCA0"/>
      <color rgb="FF71C1AF"/>
      <color rgb="FFB17BE2"/>
      <color rgb="FFA449E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24.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25.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26.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27.xml.rels><?xml version="1.0" encoding="UTF-8" standalone="yes"?>
<Relationships xmlns="http://schemas.openxmlformats.org/package/2006/relationships"><Relationship Id="rId2" Type="http://schemas.microsoft.com/office/2011/relationships/chartColorStyle" Target="colors27.xml"/><Relationship Id="rId1" Type="http://schemas.microsoft.com/office/2011/relationships/chartStyle" Target="style27.xml"/></Relationships>
</file>

<file path=xl/charts/_rels/chart28.xml.rels><?xml version="1.0" encoding="UTF-8" standalone="yes"?>
<Relationships xmlns="http://schemas.openxmlformats.org/package/2006/relationships"><Relationship Id="rId2" Type="http://schemas.microsoft.com/office/2011/relationships/chartColorStyle" Target="colors28.xml"/><Relationship Id="rId1" Type="http://schemas.microsoft.com/office/2011/relationships/chartStyle" Target="style28.xml"/></Relationships>
</file>

<file path=xl/charts/_rels/chart29.xml.rels><?xml version="1.0" encoding="UTF-8" standalone="yes"?>
<Relationships xmlns="http://schemas.openxmlformats.org/package/2006/relationships"><Relationship Id="rId2" Type="http://schemas.microsoft.com/office/2011/relationships/chartColorStyle" Target="colors29.xml"/><Relationship Id="rId1" Type="http://schemas.microsoft.com/office/2011/relationships/chartStyle" Target="style29.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30.xml.rels><?xml version="1.0" encoding="UTF-8" standalone="yes"?>
<Relationships xmlns="http://schemas.openxmlformats.org/package/2006/relationships"><Relationship Id="rId2" Type="http://schemas.microsoft.com/office/2011/relationships/chartColorStyle" Target="colors30.xml"/><Relationship Id="rId1" Type="http://schemas.microsoft.com/office/2011/relationships/chartStyle" Target="style30.xml"/></Relationships>
</file>

<file path=xl/charts/_rels/chart31.xml.rels><?xml version="1.0" encoding="UTF-8" standalone="yes"?>
<Relationships xmlns="http://schemas.openxmlformats.org/package/2006/relationships"><Relationship Id="rId2" Type="http://schemas.microsoft.com/office/2011/relationships/chartColorStyle" Target="colors31.xml"/><Relationship Id="rId1" Type="http://schemas.microsoft.com/office/2011/relationships/chartStyle" Target="style31.xml"/></Relationships>
</file>

<file path=xl/charts/_rels/chart32.xml.rels><?xml version="1.0" encoding="UTF-8" standalone="yes"?>
<Relationships xmlns="http://schemas.openxmlformats.org/package/2006/relationships"><Relationship Id="rId2" Type="http://schemas.microsoft.com/office/2011/relationships/chartColorStyle" Target="colors32.xml"/><Relationship Id="rId1" Type="http://schemas.microsoft.com/office/2011/relationships/chartStyle" Target="style32.xml"/></Relationships>
</file>

<file path=xl/charts/_rels/chart33.xml.rels><?xml version="1.0" encoding="UTF-8" standalone="yes"?>
<Relationships xmlns="http://schemas.openxmlformats.org/package/2006/relationships"><Relationship Id="rId2" Type="http://schemas.microsoft.com/office/2011/relationships/chartColorStyle" Target="colors33.xml"/><Relationship Id="rId1" Type="http://schemas.microsoft.com/office/2011/relationships/chartStyle" Target="style33.xml"/></Relationships>
</file>

<file path=xl/charts/_rels/chart34.xml.rels><?xml version="1.0" encoding="UTF-8" standalone="yes"?>
<Relationships xmlns="http://schemas.openxmlformats.org/package/2006/relationships"><Relationship Id="rId2" Type="http://schemas.microsoft.com/office/2011/relationships/chartColorStyle" Target="colors34.xml"/><Relationship Id="rId1" Type="http://schemas.microsoft.com/office/2011/relationships/chartStyle" Target="style34.xml"/></Relationships>
</file>

<file path=xl/charts/_rels/chart35.xml.rels><?xml version="1.0" encoding="UTF-8" standalone="yes"?>
<Relationships xmlns="http://schemas.openxmlformats.org/package/2006/relationships"><Relationship Id="rId2" Type="http://schemas.microsoft.com/office/2011/relationships/chartColorStyle" Target="colors35.xml"/><Relationship Id="rId1" Type="http://schemas.microsoft.com/office/2011/relationships/chartStyle" Target="style35.xml"/></Relationships>
</file>

<file path=xl/charts/_rels/chart36.xml.rels><?xml version="1.0" encoding="UTF-8" standalone="yes"?>
<Relationships xmlns="http://schemas.openxmlformats.org/package/2006/relationships"><Relationship Id="rId2" Type="http://schemas.microsoft.com/office/2011/relationships/chartColorStyle" Target="colors36.xml"/><Relationship Id="rId1" Type="http://schemas.microsoft.com/office/2011/relationships/chartStyle" Target="style36.xml"/></Relationships>
</file>

<file path=xl/charts/_rels/chart37.xml.rels><?xml version="1.0" encoding="UTF-8" standalone="yes"?>
<Relationships xmlns="http://schemas.openxmlformats.org/package/2006/relationships"><Relationship Id="rId2" Type="http://schemas.microsoft.com/office/2011/relationships/chartColorStyle" Target="colors37.xml"/><Relationship Id="rId1" Type="http://schemas.microsoft.com/office/2011/relationships/chartStyle" Target="style37.xml"/></Relationships>
</file>

<file path=xl/charts/_rels/chart38.xml.rels><?xml version="1.0" encoding="UTF-8" standalone="yes"?>
<Relationships xmlns="http://schemas.openxmlformats.org/package/2006/relationships"><Relationship Id="rId2" Type="http://schemas.microsoft.com/office/2011/relationships/chartColorStyle" Target="colors38.xml"/><Relationship Id="rId1" Type="http://schemas.microsoft.com/office/2011/relationships/chartStyle" Target="style38.xml"/></Relationships>
</file>

<file path=xl/charts/_rels/chart39.xml.rels><?xml version="1.0" encoding="UTF-8" standalone="yes"?>
<Relationships xmlns="http://schemas.openxmlformats.org/package/2006/relationships"><Relationship Id="rId2" Type="http://schemas.microsoft.com/office/2011/relationships/chartColorStyle" Target="colors39.xml"/><Relationship Id="rId1" Type="http://schemas.microsoft.com/office/2011/relationships/chartStyle" Target="style39.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u-H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accent1"/>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FD7E-A747-BD50-D68374CEF290}"/>
              </c:ext>
            </c:extLst>
          </c:dPt>
          <c:dPt>
            <c:idx val="1"/>
            <c:bubble3D val="0"/>
            <c:spPr>
              <a:solidFill>
                <a:schemeClr val="accent3"/>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2-FD7E-A747-BD50-D68374CEF290}"/>
              </c:ext>
            </c:extLst>
          </c:dPt>
          <c:dPt>
            <c:idx val="2"/>
            <c:bubble3D val="0"/>
            <c:spPr>
              <a:solidFill>
                <a:schemeClr val="accent5"/>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FD7E-A747-BD50-D68374CEF290}"/>
              </c:ext>
            </c:extLst>
          </c:dPt>
          <c:dPt>
            <c:idx val="3"/>
            <c:bubble3D val="0"/>
            <c:spPr>
              <a:solidFill>
                <a:schemeClr val="accent1">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4-FD7E-A747-BD50-D68374CEF290}"/>
              </c:ext>
            </c:extLst>
          </c:dPt>
          <c:dPt>
            <c:idx val="4"/>
            <c:bubble3D val="0"/>
            <c:spPr>
              <a:solidFill>
                <a:schemeClr val="accent3">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5-FD7E-A747-BD50-D68374CEF290}"/>
              </c:ext>
            </c:extLst>
          </c:dPt>
          <c:dPt>
            <c:idx val="5"/>
            <c:bubble3D val="0"/>
            <c:spPr>
              <a:solidFill>
                <a:schemeClr val="accent5">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6-FD7E-A747-BD50-D68374CEF290}"/>
              </c:ext>
            </c:extLst>
          </c:dPt>
          <c:dLbls>
            <c:dLbl>
              <c:idx val="0"/>
              <c:tx>
                <c:rich>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fld id="{82EBCB70-3D04-1041-B879-15A57E355EFB}" type="CATEGORYNAME">
                      <a:rPr lang="en-US">
                        <a:solidFill>
                          <a:schemeClr val="accent5">
                            <a:lumMod val="75000"/>
                          </a:schemeClr>
                        </a:solidFill>
                      </a:rPr>
                      <a:pPr>
                        <a:defRPr/>
                      </a:pPr>
                      <a:t>[KATEGÓRIA NEVE]</a:t>
                    </a:fld>
                    <a:r>
                      <a:rPr lang="en-US" baseline="0">
                        <a:solidFill>
                          <a:schemeClr val="accent5">
                            <a:lumMod val="75000"/>
                          </a:schemeClr>
                        </a:solidFill>
                      </a:rPr>
                      <a:t>
</a:t>
                    </a:r>
                    <a:fld id="{94C43B47-0AB0-FC4A-9ED2-EBA83107DD87}" type="PERCENTAGE">
                      <a:rPr lang="en-US" baseline="0">
                        <a:solidFill>
                          <a:schemeClr val="accent5">
                            <a:lumMod val="75000"/>
                          </a:schemeClr>
                        </a:solidFill>
                      </a:rPr>
                      <a:pPr>
                        <a:defRPr/>
                      </a:pPr>
                      <a:t>[SZÁZALÉK]</a:t>
                    </a:fld>
                    <a:endParaRPr lang="en-US" baseline="0">
                      <a:solidFill>
                        <a:schemeClr val="accent5">
                          <a:lumMod val="75000"/>
                        </a:schemeClr>
                      </a:solidFill>
                    </a:endParaRPr>
                  </a:p>
                </c:rich>
              </c:tx>
              <c:spPr>
                <a:solidFill>
                  <a:schemeClr val="accent4">
                    <a:lumMod val="75000"/>
                  </a:schemeClr>
                </a:solid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hu-HU"/>
                </a:p>
              </c:txPr>
              <c:dLblPos val="outEnd"/>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1-FD7E-A747-BD50-D68374CEF290}"/>
                </c:ext>
              </c:extLst>
            </c:dLbl>
            <c:dLbl>
              <c:idx val="1"/>
              <c:tx>
                <c:rich>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fld id="{C989AD69-51D5-DD43-9BDC-1BF69D57C80D}" type="CATEGORYNAME">
                      <a:rPr lang="en-US">
                        <a:solidFill>
                          <a:schemeClr val="tx1">
                            <a:lumMod val="75000"/>
                            <a:lumOff val="25000"/>
                          </a:schemeClr>
                        </a:solidFill>
                      </a:rPr>
                      <a:pPr>
                        <a:defRPr>
                          <a:solidFill>
                            <a:schemeClr val="accent1"/>
                          </a:solidFill>
                        </a:defRPr>
                      </a:pPr>
                      <a:t>[KATEGÓRIA NEVE]</a:t>
                    </a:fld>
                    <a:r>
                      <a:rPr lang="en-US" baseline="0">
                        <a:solidFill>
                          <a:schemeClr val="tx1">
                            <a:lumMod val="75000"/>
                            <a:lumOff val="25000"/>
                          </a:schemeClr>
                        </a:solidFill>
                      </a:rPr>
                      <a:t>
</a:t>
                    </a:r>
                    <a:fld id="{EA7C4842-354D-D14B-A525-A328F6225EB8}" type="PERCENTAGE">
                      <a:rPr lang="en-US" baseline="0">
                        <a:solidFill>
                          <a:schemeClr val="tx1">
                            <a:lumMod val="75000"/>
                            <a:lumOff val="25000"/>
                          </a:schemeClr>
                        </a:solidFill>
                      </a:rPr>
                      <a:pPr>
                        <a:defRPr>
                          <a:solidFill>
                            <a:schemeClr val="accent1"/>
                          </a:solidFill>
                        </a:defRPr>
                      </a:pPr>
                      <a:t>[SZÁZALÉK]</a:t>
                    </a:fld>
                    <a:endParaRPr lang="en-US" baseline="0">
                      <a:solidFill>
                        <a:schemeClr val="tx1">
                          <a:lumMod val="75000"/>
                          <a:lumOff val="25000"/>
                        </a:schemeClr>
                      </a:solidFill>
                    </a:endParaRPr>
                  </a:p>
                </c:rich>
              </c:tx>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hu-HU"/>
                </a:p>
              </c:txPr>
              <c:dLblPos val="outEnd"/>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2-FD7E-A747-BD50-D68374CEF290}"/>
                </c:ext>
              </c:extLst>
            </c:dLbl>
            <c:dLbl>
              <c:idx val="2"/>
              <c:tx>
                <c:rich>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fld id="{44A6C122-3E83-6C49-85CF-79F622F7798B}" type="CATEGORYNAME">
                      <a:rPr lang="en-US">
                        <a:solidFill>
                          <a:schemeClr val="accent5">
                            <a:lumMod val="75000"/>
                          </a:schemeClr>
                        </a:solidFill>
                      </a:rPr>
                      <a:pPr>
                        <a:defRPr>
                          <a:solidFill>
                            <a:schemeClr val="accent1"/>
                          </a:solidFill>
                        </a:defRPr>
                      </a:pPr>
                      <a:t>[KATEGÓRIA NEVE]</a:t>
                    </a:fld>
                    <a:r>
                      <a:rPr lang="en-US" baseline="0">
                        <a:solidFill>
                          <a:schemeClr val="accent5">
                            <a:lumMod val="75000"/>
                          </a:schemeClr>
                        </a:solidFill>
                      </a:rPr>
                      <a:t>
</a:t>
                    </a:r>
                    <a:fld id="{3461B46F-178F-0F48-AE7E-E412B9639359}" type="PERCENTAGE">
                      <a:rPr lang="en-US" baseline="0">
                        <a:solidFill>
                          <a:schemeClr val="accent5">
                            <a:lumMod val="75000"/>
                          </a:schemeClr>
                        </a:solidFill>
                      </a:rPr>
                      <a:pPr>
                        <a:defRPr>
                          <a:solidFill>
                            <a:schemeClr val="accent1"/>
                          </a:solidFill>
                        </a:defRPr>
                      </a:pPr>
                      <a:t>[SZÁZALÉK]</a:t>
                    </a:fld>
                    <a:endParaRPr lang="en-US" baseline="0">
                      <a:solidFill>
                        <a:schemeClr val="accent5">
                          <a:lumMod val="75000"/>
                        </a:schemeClr>
                      </a:solidFill>
                    </a:endParaRPr>
                  </a:p>
                </c:rich>
              </c:tx>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hu-HU"/>
                </a:p>
              </c:txPr>
              <c:dLblPos val="outEnd"/>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3-FD7E-A747-BD50-D68374CEF290}"/>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4-FD7E-A747-BD50-D68374CEF290}"/>
                </c:ext>
              </c:extLst>
            </c:dLbl>
            <c:dLbl>
              <c:idx val="4"/>
              <c:layout>
                <c:manualLayout>
                  <c:x val="-7.192312553804954E-2"/>
                  <c:y val="0"/>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60000"/>
                        </a:schemeClr>
                      </a:solidFill>
                      <a:latin typeface="+mn-lt"/>
                      <a:ea typeface="+mn-ea"/>
                      <a:cs typeface="+mn-cs"/>
                    </a:defRPr>
                  </a:pPr>
                  <a:endParaRPr lang="hu-HU"/>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FD7E-A747-BD50-D68374CEF290}"/>
                </c:ext>
              </c:extLst>
            </c:dLbl>
            <c:dLbl>
              <c:idx val="5"/>
              <c:layout>
                <c:manualLayout>
                  <c:x val="0"/>
                  <c:y val="0"/>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lumMod val="60000"/>
                        </a:schemeClr>
                      </a:solidFill>
                      <a:latin typeface="+mn-lt"/>
                      <a:ea typeface="+mn-ea"/>
                      <a:cs typeface="+mn-cs"/>
                    </a:defRPr>
                  </a:pPr>
                  <a:endParaRPr lang="hu-HU"/>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FD7E-A747-BD50-D68374CEF290}"/>
                </c:ext>
              </c:extLst>
            </c:dLbl>
            <c:spPr>
              <a:noFill/>
              <a:ln>
                <a:noFill/>
              </a:ln>
              <a:effectLst/>
            </c:sp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'Eredeti Terv 23'!$D$93:$D$98</c:f>
              <c:numCache>
                <c:formatCode>#\ ##0\ _F_t</c:formatCode>
                <c:ptCount val="6"/>
                <c:pt idx="0">
                  <c:v>78000</c:v>
                </c:pt>
                <c:pt idx="1">
                  <c:v>60000</c:v>
                </c:pt>
                <c:pt idx="2">
                  <c:v>200000</c:v>
                </c:pt>
                <c:pt idx="3">
                  <c:v>190000</c:v>
                </c:pt>
                <c:pt idx="4">
                  <c:v>1500</c:v>
                </c:pt>
                <c:pt idx="5">
                  <c:v>4000</c:v>
                </c:pt>
              </c:numCache>
            </c:numRef>
          </c:val>
          <c:extLst>
            <c:ext xmlns:c16="http://schemas.microsoft.com/office/drawing/2014/chart" uri="{C3380CC4-5D6E-409C-BE32-E72D297353CC}">
              <c16:uniqueId val="{00000000-FD7E-A747-BD50-D68374CEF290}"/>
            </c:ext>
          </c:extLst>
        </c:ser>
        <c:dLbls>
          <c:dLblPos val="outEnd"/>
          <c:showLegendKey val="0"/>
          <c:showVal val="0"/>
          <c:showCatName val="0"/>
          <c:showSerName val="0"/>
          <c:showPercent val="1"/>
          <c:showBubbleSize val="0"/>
          <c:showLeaderLines val="1"/>
        </c:dLbls>
      </c:pie3D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lumMod val="75000"/>
      </a:schemeClr>
    </a:solidFill>
    <a:ln w="9525" cap="flat" cmpd="sng" algn="ctr">
      <a:noFill/>
      <a:round/>
    </a:ln>
    <a:effectLst/>
  </c:spPr>
  <c:txPr>
    <a:bodyPr/>
    <a:lstStyle/>
    <a:p>
      <a:pPr>
        <a:defRPr/>
      </a:pPr>
      <a:endParaRPr lang="hu-HU"/>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u-H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accent1"/>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FD7E-A747-BD50-D68374CEF290}"/>
              </c:ext>
            </c:extLst>
          </c:dPt>
          <c:dPt>
            <c:idx val="1"/>
            <c:bubble3D val="0"/>
            <c:spPr>
              <a:solidFill>
                <a:schemeClr val="accent3"/>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2-FD7E-A747-BD50-D68374CEF290}"/>
              </c:ext>
            </c:extLst>
          </c:dPt>
          <c:dPt>
            <c:idx val="2"/>
            <c:bubble3D val="0"/>
            <c:spPr>
              <a:solidFill>
                <a:schemeClr val="accent5"/>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FD7E-A747-BD50-D68374CEF290}"/>
              </c:ext>
            </c:extLst>
          </c:dPt>
          <c:dPt>
            <c:idx val="3"/>
            <c:bubble3D val="0"/>
            <c:spPr>
              <a:solidFill>
                <a:schemeClr val="accent1">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4-FD7E-A747-BD50-D68374CEF290}"/>
              </c:ext>
            </c:extLst>
          </c:dPt>
          <c:dPt>
            <c:idx val="4"/>
            <c:bubble3D val="0"/>
            <c:spPr>
              <a:solidFill>
                <a:schemeClr val="accent3">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5-FD7E-A747-BD50-D68374CEF290}"/>
              </c:ext>
            </c:extLst>
          </c:dPt>
          <c:dPt>
            <c:idx val="5"/>
            <c:bubble3D val="0"/>
            <c:spPr>
              <a:solidFill>
                <a:schemeClr val="accent5">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6-FD7E-A747-BD50-D68374CEF290}"/>
              </c:ext>
            </c:extLst>
          </c:dPt>
          <c:dLbls>
            <c:dLbl>
              <c:idx val="0"/>
              <c:tx>
                <c:rich>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fld id="{82EBCB70-3D04-1041-B879-15A57E355EFB}" type="CATEGORYNAME">
                      <a:rPr lang="en-US">
                        <a:solidFill>
                          <a:schemeClr val="accent5">
                            <a:lumMod val="75000"/>
                          </a:schemeClr>
                        </a:solidFill>
                      </a:rPr>
                      <a:pPr>
                        <a:defRPr/>
                      </a:pPr>
                      <a:t>[KATEGÓRIA NEVE]</a:t>
                    </a:fld>
                    <a:r>
                      <a:rPr lang="en-US" baseline="0">
                        <a:solidFill>
                          <a:schemeClr val="accent5">
                            <a:lumMod val="75000"/>
                          </a:schemeClr>
                        </a:solidFill>
                      </a:rPr>
                      <a:t>
</a:t>
                    </a:r>
                    <a:fld id="{94C43B47-0AB0-FC4A-9ED2-EBA83107DD87}" type="PERCENTAGE">
                      <a:rPr lang="en-US" baseline="0">
                        <a:solidFill>
                          <a:schemeClr val="accent5">
                            <a:lumMod val="75000"/>
                          </a:schemeClr>
                        </a:solidFill>
                      </a:rPr>
                      <a:pPr>
                        <a:defRPr/>
                      </a:pPr>
                      <a:t>[SZÁZALÉK]</a:t>
                    </a:fld>
                    <a:endParaRPr lang="en-US" baseline="0">
                      <a:solidFill>
                        <a:schemeClr val="accent5">
                          <a:lumMod val="75000"/>
                        </a:schemeClr>
                      </a:solidFill>
                    </a:endParaRPr>
                  </a:p>
                </c:rich>
              </c:tx>
              <c:spPr>
                <a:solidFill>
                  <a:schemeClr val="accent4">
                    <a:lumMod val="75000"/>
                  </a:schemeClr>
                </a:solid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hu-HU"/>
                </a:p>
              </c:txPr>
              <c:dLblPos val="outEnd"/>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1-FD7E-A747-BD50-D68374CEF290}"/>
                </c:ext>
              </c:extLst>
            </c:dLbl>
            <c:dLbl>
              <c:idx val="1"/>
              <c:tx>
                <c:rich>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fld id="{C989AD69-51D5-DD43-9BDC-1BF69D57C80D}" type="CATEGORYNAME">
                      <a:rPr lang="en-US">
                        <a:solidFill>
                          <a:schemeClr val="tx1">
                            <a:lumMod val="75000"/>
                            <a:lumOff val="25000"/>
                          </a:schemeClr>
                        </a:solidFill>
                      </a:rPr>
                      <a:pPr>
                        <a:defRPr>
                          <a:solidFill>
                            <a:schemeClr val="accent1"/>
                          </a:solidFill>
                        </a:defRPr>
                      </a:pPr>
                      <a:t>[KATEGÓRIA NEVE]</a:t>
                    </a:fld>
                    <a:r>
                      <a:rPr lang="en-US" baseline="0">
                        <a:solidFill>
                          <a:schemeClr val="tx1">
                            <a:lumMod val="75000"/>
                            <a:lumOff val="25000"/>
                          </a:schemeClr>
                        </a:solidFill>
                      </a:rPr>
                      <a:t>
</a:t>
                    </a:r>
                    <a:fld id="{EA7C4842-354D-D14B-A525-A328F6225EB8}" type="PERCENTAGE">
                      <a:rPr lang="en-US" baseline="0">
                        <a:solidFill>
                          <a:schemeClr val="tx1">
                            <a:lumMod val="75000"/>
                            <a:lumOff val="25000"/>
                          </a:schemeClr>
                        </a:solidFill>
                      </a:rPr>
                      <a:pPr>
                        <a:defRPr>
                          <a:solidFill>
                            <a:schemeClr val="accent1"/>
                          </a:solidFill>
                        </a:defRPr>
                      </a:pPr>
                      <a:t>[SZÁZALÉK]</a:t>
                    </a:fld>
                    <a:endParaRPr lang="en-US" baseline="0">
                      <a:solidFill>
                        <a:schemeClr val="tx1">
                          <a:lumMod val="75000"/>
                          <a:lumOff val="25000"/>
                        </a:schemeClr>
                      </a:solidFill>
                    </a:endParaRPr>
                  </a:p>
                </c:rich>
              </c:tx>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hu-HU"/>
                </a:p>
              </c:txPr>
              <c:dLblPos val="outEnd"/>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2-FD7E-A747-BD50-D68374CEF290}"/>
                </c:ext>
              </c:extLst>
            </c:dLbl>
            <c:dLbl>
              <c:idx val="2"/>
              <c:tx>
                <c:rich>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fld id="{44A6C122-3E83-6C49-85CF-79F622F7798B}" type="CATEGORYNAME">
                      <a:rPr lang="en-US">
                        <a:solidFill>
                          <a:schemeClr val="accent5">
                            <a:lumMod val="75000"/>
                          </a:schemeClr>
                        </a:solidFill>
                      </a:rPr>
                      <a:pPr>
                        <a:defRPr>
                          <a:solidFill>
                            <a:schemeClr val="accent1"/>
                          </a:solidFill>
                        </a:defRPr>
                      </a:pPr>
                      <a:t>[KATEGÓRIA NEVE]</a:t>
                    </a:fld>
                    <a:r>
                      <a:rPr lang="en-US" baseline="0">
                        <a:solidFill>
                          <a:schemeClr val="accent5">
                            <a:lumMod val="75000"/>
                          </a:schemeClr>
                        </a:solidFill>
                      </a:rPr>
                      <a:t>
</a:t>
                    </a:r>
                    <a:fld id="{3461B46F-178F-0F48-AE7E-E412B9639359}" type="PERCENTAGE">
                      <a:rPr lang="en-US" baseline="0">
                        <a:solidFill>
                          <a:schemeClr val="accent5">
                            <a:lumMod val="75000"/>
                          </a:schemeClr>
                        </a:solidFill>
                      </a:rPr>
                      <a:pPr>
                        <a:defRPr>
                          <a:solidFill>
                            <a:schemeClr val="accent1"/>
                          </a:solidFill>
                        </a:defRPr>
                      </a:pPr>
                      <a:t>[SZÁZALÉK]</a:t>
                    </a:fld>
                    <a:endParaRPr lang="en-US" baseline="0">
                      <a:solidFill>
                        <a:schemeClr val="accent5">
                          <a:lumMod val="75000"/>
                        </a:schemeClr>
                      </a:solidFill>
                    </a:endParaRPr>
                  </a:p>
                </c:rich>
              </c:tx>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hu-HU"/>
                </a:p>
              </c:txPr>
              <c:dLblPos val="outEnd"/>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3-FD7E-A747-BD50-D68374CEF290}"/>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4-FD7E-A747-BD50-D68374CEF290}"/>
                </c:ext>
              </c:extLst>
            </c:dLbl>
            <c:dLbl>
              <c:idx val="4"/>
              <c:layout>
                <c:manualLayout>
                  <c:x val="-7.192312553804954E-2"/>
                  <c:y val="0"/>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60000"/>
                        </a:schemeClr>
                      </a:solidFill>
                      <a:latin typeface="+mn-lt"/>
                      <a:ea typeface="+mn-ea"/>
                      <a:cs typeface="+mn-cs"/>
                    </a:defRPr>
                  </a:pPr>
                  <a:endParaRPr lang="hu-HU"/>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FD7E-A747-BD50-D68374CEF290}"/>
                </c:ext>
              </c:extLst>
            </c:dLbl>
            <c:dLbl>
              <c:idx val="5"/>
              <c:layout>
                <c:manualLayout>
                  <c:x val="0"/>
                  <c:y val="0"/>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lumMod val="60000"/>
                        </a:schemeClr>
                      </a:solidFill>
                      <a:latin typeface="+mn-lt"/>
                      <a:ea typeface="+mn-ea"/>
                      <a:cs typeface="+mn-cs"/>
                    </a:defRPr>
                  </a:pPr>
                  <a:endParaRPr lang="hu-HU"/>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FD7E-A747-BD50-D68374CEF290}"/>
                </c:ext>
              </c:extLst>
            </c:dLbl>
            <c:spPr>
              <a:noFill/>
              <a:ln>
                <a:noFill/>
              </a:ln>
              <a:effectLst/>
            </c:sp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'KV MÓD III. 23'!$D$95:$D$100</c:f>
              <c:numCache>
                <c:formatCode>#\ ##0\ _F_t</c:formatCode>
                <c:ptCount val="6"/>
                <c:pt idx="0">
                  <c:v>78000</c:v>
                </c:pt>
                <c:pt idx="1">
                  <c:v>60000</c:v>
                </c:pt>
                <c:pt idx="2">
                  <c:v>200000</c:v>
                </c:pt>
                <c:pt idx="3">
                  <c:v>190000</c:v>
                </c:pt>
                <c:pt idx="4">
                  <c:v>1500</c:v>
                </c:pt>
                <c:pt idx="5">
                  <c:v>4000</c:v>
                </c:pt>
              </c:numCache>
            </c:numRef>
          </c:val>
          <c:extLst>
            <c:ext xmlns:c16="http://schemas.microsoft.com/office/drawing/2014/chart" uri="{C3380CC4-5D6E-409C-BE32-E72D297353CC}">
              <c16:uniqueId val="{00000000-FD7E-A747-BD50-D68374CEF290}"/>
            </c:ext>
          </c:extLst>
        </c:ser>
        <c:dLbls>
          <c:dLblPos val="outEnd"/>
          <c:showLegendKey val="0"/>
          <c:showVal val="0"/>
          <c:showCatName val="0"/>
          <c:showSerName val="0"/>
          <c:showPercent val="1"/>
          <c:showBubbleSize val="0"/>
          <c:showLeaderLines val="1"/>
        </c:dLbls>
      </c:pie3D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lumMod val="75000"/>
      </a:schemeClr>
    </a:solidFill>
    <a:ln w="9525" cap="flat" cmpd="sng" algn="ctr">
      <a:noFill/>
      <a:round/>
    </a:ln>
    <a:effectLst/>
  </c:spPr>
  <c:txPr>
    <a:bodyPr/>
    <a:lstStyle/>
    <a:p>
      <a:pPr>
        <a:defRPr/>
      </a:pPr>
      <a:endParaRPr lang="hu-HU"/>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u-H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accent1"/>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BC84-3049-A5D4-E2D1989AD9DD}"/>
              </c:ext>
            </c:extLst>
          </c:dPt>
          <c:dPt>
            <c:idx val="1"/>
            <c:bubble3D val="0"/>
            <c:spPr>
              <a:solidFill>
                <a:schemeClr val="accent3"/>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2-BC84-3049-A5D4-E2D1989AD9DD}"/>
              </c:ext>
            </c:extLst>
          </c:dPt>
          <c:dPt>
            <c:idx val="2"/>
            <c:bubble3D val="0"/>
            <c:spPr>
              <a:solidFill>
                <a:schemeClr val="accent5"/>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BC84-3049-A5D4-E2D1989AD9DD}"/>
              </c:ext>
            </c:extLst>
          </c:dPt>
          <c:dPt>
            <c:idx val="3"/>
            <c:bubble3D val="0"/>
            <c:spPr>
              <a:solidFill>
                <a:schemeClr val="accent1">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4-BC84-3049-A5D4-E2D1989AD9DD}"/>
              </c:ext>
            </c:extLst>
          </c:dPt>
          <c:dPt>
            <c:idx val="4"/>
            <c:bubble3D val="0"/>
            <c:spPr>
              <a:solidFill>
                <a:schemeClr val="accent3">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5-BC84-3049-A5D4-E2D1989AD9DD}"/>
              </c:ext>
            </c:extLst>
          </c:dPt>
          <c:dPt>
            <c:idx val="5"/>
            <c:bubble3D val="0"/>
            <c:spPr>
              <a:solidFill>
                <a:schemeClr val="accent5">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6-BC84-3049-A5D4-E2D1989AD9DD}"/>
              </c:ext>
            </c:extLst>
          </c:dPt>
          <c:dPt>
            <c:idx val="6"/>
            <c:bubble3D val="0"/>
            <c:spPr>
              <a:solidFill>
                <a:schemeClr val="accent1">
                  <a:lumMod val="80000"/>
                  <a:lumOff val="2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7-BC84-3049-A5D4-E2D1989AD9DD}"/>
              </c:ext>
            </c:extLst>
          </c:dPt>
          <c:dPt>
            <c:idx val="7"/>
            <c:bubble3D val="0"/>
            <c:spPr>
              <a:solidFill>
                <a:schemeClr val="accent3">
                  <a:lumMod val="80000"/>
                  <a:lumOff val="2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8-BC84-3049-A5D4-E2D1989AD9DD}"/>
              </c:ext>
            </c:extLst>
          </c:dPt>
          <c:dPt>
            <c:idx val="8"/>
            <c:bubble3D val="0"/>
            <c:spPr>
              <a:solidFill>
                <a:schemeClr val="accent5">
                  <a:lumMod val="80000"/>
                  <a:lumOff val="2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9-BC84-3049-A5D4-E2D1989AD9DD}"/>
              </c:ext>
            </c:extLst>
          </c:dPt>
          <c:dPt>
            <c:idx val="9"/>
            <c:bubble3D val="0"/>
            <c:spPr>
              <a:solidFill>
                <a:schemeClr val="accent1">
                  <a:lumMod val="8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A-BC84-3049-A5D4-E2D1989AD9DD}"/>
              </c:ext>
            </c:extLst>
          </c:dPt>
          <c:dLbls>
            <c:dLbl>
              <c:idx val="0"/>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1-BC84-3049-A5D4-E2D1989AD9DD}"/>
                </c:ext>
              </c:extLst>
            </c:dLbl>
            <c:dLbl>
              <c:idx val="1"/>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2-BC84-3049-A5D4-E2D1989AD9DD}"/>
                </c:ext>
              </c:extLst>
            </c:dLbl>
            <c:dLbl>
              <c:idx val="2"/>
              <c:layout>
                <c:manualLayout>
                  <c:x val="2.6919275451804003E-2"/>
                  <c:y val="-2.3530309818216313E-2"/>
                </c:manualLayout>
              </c:layout>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hu-HU"/>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BC84-3049-A5D4-E2D1989AD9DD}"/>
                </c:ext>
              </c:extLst>
            </c:dLbl>
            <c:dLbl>
              <c:idx val="3"/>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4-BC84-3049-A5D4-E2D1989AD9DD}"/>
                </c:ext>
              </c:extLst>
            </c:dLbl>
            <c:dLbl>
              <c:idx val="4"/>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60000"/>
                        </a:schemeClr>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5-BC84-3049-A5D4-E2D1989AD9DD}"/>
                </c:ext>
              </c:extLst>
            </c:dLbl>
            <c:dLbl>
              <c:idx val="5"/>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lumMod val="60000"/>
                        </a:schemeClr>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6-BC84-3049-A5D4-E2D1989AD9DD}"/>
                </c:ext>
              </c:extLst>
            </c:dLbl>
            <c:dLbl>
              <c:idx val="6"/>
              <c:layout>
                <c:manualLayout>
                  <c:x val="-1.0767710180721602E-2"/>
                  <c:y val="0"/>
                </c:manualLayout>
              </c:layout>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80000"/>
                          <a:lumOff val="20000"/>
                        </a:schemeClr>
                      </a:solidFill>
                      <a:latin typeface="+mn-lt"/>
                      <a:ea typeface="+mn-ea"/>
                      <a:cs typeface="+mn-cs"/>
                    </a:defRPr>
                  </a:pPr>
                  <a:endParaRPr lang="hu-HU"/>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BC84-3049-A5D4-E2D1989AD9DD}"/>
                </c:ext>
              </c:extLst>
            </c:dLbl>
            <c:dLbl>
              <c:idx val="7"/>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80000"/>
                          <a:lumOff val="20000"/>
                        </a:schemeClr>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8-BC84-3049-A5D4-E2D1989AD9DD}"/>
                </c:ext>
              </c:extLst>
            </c:dLbl>
            <c:dLbl>
              <c:idx val="8"/>
              <c:layout>
                <c:manualLayout>
                  <c:x val="-1.6151565271082451E-2"/>
                  <c:y val="0"/>
                </c:manualLayout>
              </c:layout>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lumMod val="80000"/>
                          <a:lumOff val="20000"/>
                        </a:schemeClr>
                      </a:solidFill>
                      <a:latin typeface="+mn-lt"/>
                      <a:ea typeface="+mn-ea"/>
                      <a:cs typeface="+mn-cs"/>
                    </a:defRPr>
                  </a:pPr>
                  <a:endParaRPr lang="hu-HU"/>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BC84-3049-A5D4-E2D1989AD9DD}"/>
                </c:ext>
              </c:extLst>
            </c:dLbl>
            <c:dLbl>
              <c:idx val="9"/>
              <c:layout>
                <c:manualLayout>
                  <c:x val="3.8116210300162642E-2"/>
                  <c:y val="0"/>
                </c:manualLayout>
              </c:layout>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80000"/>
                        </a:schemeClr>
                      </a:solidFill>
                      <a:latin typeface="+mn-lt"/>
                      <a:ea typeface="+mn-ea"/>
                      <a:cs typeface="+mn-cs"/>
                    </a:defRPr>
                  </a:pPr>
                  <a:endParaRPr lang="hu-HU"/>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A-BC84-3049-A5D4-E2D1989AD9DD}"/>
                </c:ext>
              </c:extLst>
            </c:dLbl>
            <c:numFmt formatCode="0.00%" sourceLinked="0"/>
            <c:spPr>
              <a:noFill/>
              <a:ln>
                <a:noFill/>
              </a:ln>
              <a:effectLst/>
            </c:sp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'KV MÓD III. 23'!$E$103:$E$112</c:f>
              <c:numCache>
                <c:formatCode>#\ ##0\ _F_t</c:formatCode>
                <c:ptCount val="10"/>
                <c:pt idx="0">
                  <c:v>345641</c:v>
                </c:pt>
                <c:pt idx="1">
                  <c:v>110246</c:v>
                </c:pt>
                <c:pt idx="2">
                  <c:v>460044</c:v>
                </c:pt>
                <c:pt idx="3">
                  <c:v>63872</c:v>
                </c:pt>
                <c:pt idx="4">
                  <c:v>79212</c:v>
                </c:pt>
                <c:pt idx="5">
                  <c:v>212374</c:v>
                </c:pt>
                <c:pt idx="6">
                  <c:v>57127</c:v>
                </c:pt>
                <c:pt idx="7">
                  <c:v>107143</c:v>
                </c:pt>
                <c:pt idx="8">
                  <c:v>22130</c:v>
                </c:pt>
                <c:pt idx="9">
                  <c:v>10000</c:v>
                </c:pt>
              </c:numCache>
            </c:numRef>
          </c:val>
          <c:extLst>
            <c:ext xmlns:c16="http://schemas.microsoft.com/office/drawing/2014/chart" uri="{C3380CC4-5D6E-409C-BE32-E72D297353CC}">
              <c16:uniqueId val="{00000000-BC84-3049-A5D4-E2D1989AD9DD}"/>
            </c:ext>
          </c:extLst>
        </c:ser>
        <c:dLbls>
          <c:dLblPos val="outEnd"/>
          <c:showLegendKey val="0"/>
          <c:showVal val="0"/>
          <c:showCatName val="0"/>
          <c:showSerName val="0"/>
          <c:showPercent val="1"/>
          <c:showBubbleSize val="0"/>
          <c:showLeaderLines val="1"/>
        </c:dLbls>
      </c:pie3D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hu-HU"/>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u-H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spPr>
            <a:ln>
              <a:noFill/>
            </a:ln>
          </c:spPr>
          <c:dPt>
            <c:idx val="0"/>
            <c:bubble3D val="0"/>
            <c:spPr>
              <a:solidFill>
                <a:schemeClr val="accent1"/>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2-67D6-114B-9E32-E6A90BF107C4}"/>
              </c:ext>
            </c:extLst>
          </c:dPt>
          <c:dPt>
            <c:idx val="1"/>
            <c:bubble3D val="0"/>
            <c:spPr>
              <a:solidFill>
                <a:schemeClr val="accent3"/>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67D6-114B-9E32-E6A90BF107C4}"/>
              </c:ext>
            </c:extLst>
          </c:dPt>
          <c:dPt>
            <c:idx val="2"/>
            <c:bubble3D val="0"/>
            <c:spPr>
              <a:solidFill>
                <a:schemeClr val="accent5"/>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4-67D6-114B-9E32-E6A90BF107C4}"/>
              </c:ext>
            </c:extLst>
          </c:dPt>
          <c:dPt>
            <c:idx val="3"/>
            <c:bubble3D val="0"/>
            <c:spPr>
              <a:solidFill>
                <a:schemeClr val="accent1">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5-67D6-114B-9E32-E6A90BF107C4}"/>
              </c:ext>
            </c:extLst>
          </c:dPt>
          <c:dLbls>
            <c:dLbl>
              <c:idx val="0"/>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2-67D6-114B-9E32-E6A90BF107C4}"/>
                </c:ext>
              </c:extLst>
            </c:dLbl>
            <c:dLbl>
              <c:idx val="1"/>
              <c:layout>
                <c:manualLayout>
                  <c:x val="-2.5088792050486312E-2"/>
                  <c:y val="1.869272199596966E-2"/>
                </c:manualLayout>
              </c:layout>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hu-HU"/>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67D6-114B-9E32-E6A90BF107C4}"/>
                </c:ext>
              </c:extLst>
            </c:dLbl>
            <c:dLbl>
              <c:idx val="2"/>
              <c:layout>
                <c:manualLayout>
                  <c:x val="3.9111785785189375E-2"/>
                  <c:y val="-7.7919903970034982E-2"/>
                </c:manualLayout>
              </c:layout>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hu-HU"/>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67D6-114B-9E32-E6A90BF107C4}"/>
                </c:ext>
              </c:extLst>
            </c:dLbl>
            <c:dLbl>
              <c:idx val="3"/>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5-67D6-114B-9E32-E6A90BF107C4}"/>
                </c:ext>
              </c:extLst>
            </c:dLbl>
            <c:numFmt formatCode="0.00%" sourceLinked="0"/>
            <c:spPr>
              <a:noFill/>
              <a:ln>
                <a:noFill/>
              </a:ln>
              <a:effectLst/>
            </c:sp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'KV MÓD III. 23'!$I$109:$I$112</c:f>
              <c:numCache>
                <c:formatCode>#\ ##0\ _F_t</c:formatCode>
                <c:ptCount val="4"/>
                <c:pt idx="0">
                  <c:v>1467789</c:v>
                </c:pt>
                <c:pt idx="1">
                  <c:v>104772</c:v>
                </c:pt>
                <c:pt idx="2">
                  <c:v>182029</c:v>
                </c:pt>
                <c:pt idx="3">
                  <c:v>562118</c:v>
                </c:pt>
              </c:numCache>
            </c:numRef>
          </c:val>
          <c:extLst>
            <c:ext xmlns:c16="http://schemas.microsoft.com/office/drawing/2014/chart" uri="{C3380CC4-5D6E-409C-BE32-E72D297353CC}">
              <c16:uniqueId val="{00000000-67D6-114B-9E32-E6A90BF107C4}"/>
            </c:ext>
          </c:extLst>
        </c:ser>
        <c:ser>
          <c:idx val="1"/>
          <c:order val="1"/>
          <c:dPt>
            <c:idx val="0"/>
            <c:bubble3D val="0"/>
            <c:spPr>
              <a:solidFill>
                <a:schemeClr val="accent1"/>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6-67D6-114B-9E32-E6A90BF107C4}"/>
              </c:ext>
            </c:extLst>
          </c:dPt>
          <c:dPt>
            <c:idx val="1"/>
            <c:bubble3D val="0"/>
            <c:spPr>
              <a:solidFill>
                <a:schemeClr val="accent3"/>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7-67D6-114B-9E32-E6A90BF107C4}"/>
              </c:ext>
            </c:extLst>
          </c:dPt>
          <c:dPt>
            <c:idx val="2"/>
            <c:bubble3D val="0"/>
            <c:spPr>
              <a:solidFill>
                <a:schemeClr val="accent5"/>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8-67D6-114B-9E32-E6A90BF107C4}"/>
              </c:ext>
            </c:extLst>
          </c:dPt>
          <c:dPt>
            <c:idx val="3"/>
            <c:bubble3D val="0"/>
            <c:spPr>
              <a:solidFill>
                <a:schemeClr val="accent1">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9-67D6-114B-9E32-E6A90BF107C4}"/>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6-67D6-114B-9E32-E6A90BF107C4}"/>
                </c:ext>
              </c:extLst>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7-67D6-114B-9E32-E6A90BF107C4}"/>
                </c:ext>
              </c:extLst>
            </c:dLbl>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8-67D6-114B-9E32-E6A90BF107C4}"/>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9-67D6-114B-9E32-E6A90BF107C4}"/>
                </c:ext>
              </c:extLst>
            </c:dLbl>
            <c:spPr>
              <a:noFill/>
              <a:ln>
                <a:noFill/>
              </a:ln>
              <a:effectLst/>
            </c:sp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'KV MÓD III. 23'!$J$109:$J$112</c:f>
              <c:numCache>
                <c:formatCode>#\ ##0\ _F_t</c:formatCode>
                <c:ptCount val="4"/>
              </c:numCache>
            </c:numRef>
          </c:val>
          <c:extLst>
            <c:ext xmlns:c16="http://schemas.microsoft.com/office/drawing/2014/chart" uri="{C3380CC4-5D6E-409C-BE32-E72D297353CC}">
              <c16:uniqueId val="{00000001-67D6-114B-9E32-E6A90BF107C4}"/>
            </c:ext>
          </c:extLst>
        </c:ser>
        <c:dLbls>
          <c:dLblPos val="outEnd"/>
          <c:showLegendKey val="0"/>
          <c:showVal val="0"/>
          <c:showCatName val="1"/>
          <c:showSerName val="0"/>
          <c:showPercent val="0"/>
          <c:showBubbleSize val="0"/>
          <c:showLeaderLines val="1"/>
        </c:dLbls>
      </c:pie3D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hu-HU"/>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u-H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accent1"/>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FD7E-A747-BD50-D68374CEF290}"/>
              </c:ext>
            </c:extLst>
          </c:dPt>
          <c:dPt>
            <c:idx val="1"/>
            <c:bubble3D val="0"/>
            <c:spPr>
              <a:solidFill>
                <a:schemeClr val="accent3"/>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2-FD7E-A747-BD50-D68374CEF290}"/>
              </c:ext>
            </c:extLst>
          </c:dPt>
          <c:dPt>
            <c:idx val="2"/>
            <c:bubble3D val="0"/>
            <c:spPr>
              <a:solidFill>
                <a:schemeClr val="accent5"/>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FD7E-A747-BD50-D68374CEF290}"/>
              </c:ext>
            </c:extLst>
          </c:dPt>
          <c:dPt>
            <c:idx val="3"/>
            <c:bubble3D val="0"/>
            <c:spPr>
              <a:solidFill>
                <a:schemeClr val="accent1">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4-FD7E-A747-BD50-D68374CEF290}"/>
              </c:ext>
            </c:extLst>
          </c:dPt>
          <c:dPt>
            <c:idx val="4"/>
            <c:bubble3D val="0"/>
            <c:spPr>
              <a:solidFill>
                <a:schemeClr val="accent3">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5-FD7E-A747-BD50-D68374CEF290}"/>
              </c:ext>
            </c:extLst>
          </c:dPt>
          <c:dPt>
            <c:idx val="5"/>
            <c:bubble3D val="0"/>
            <c:spPr>
              <a:solidFill>
                <a:schemeClr val="accent5">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6-FD7E-A747-BD50-D68374CEF290}"/>
              </c:ext>
            </c:extLst>
          </c:dPt>
          <c:dLbls>
            <c:dLbl>
              <c:idx val="0"/>
              <c:tx>
                <c:rich>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fld id="{82EBCB70-3D04-1041-B879-15A57E355EFB}" type="CATEGORYNAME">
                      <a:rPr lang="en-US">
                        <a:solidFill>
                          <a:schemeClr val="accent5">
                            <a:lumMod val="75000"/>
                          </a:schemeClr>
                        </a:solidFill>
                      </a:rPr>
                      <a:pPr>
                        <a:defRPr/>
                      </a:pPr>
                      <a:t>[KATEGÓRIA NEVE]</a:t>
                    </a:fld>
                    <a:r>
                      <a:rPr lang="en-US" baseline="0">
                        <a:solidFill>
                          <a:schemeClr val="accent5">
                            <a:lumMod val="75000"/>
                          </a:schemeClr>
                        </a:solidFill>
                      </a:rPr>
                      <a:t>
</a:t>
                    </a:r>
                    <a:fld id="{94C43B47-0AB0-FC4A-9ED2-EBA83107DD87}" type="PERCENTAGE">
                      <a:rPr lang="en-US" baseline="0">
                        <a:solidFill>
                          <a:schemeClr val="accent5">
                            <a:lumMod val="75000"/>
                          </a:schemeClr>
                        </a:solidFill>
                      </a:rPr>
                      <a:pPr>
                        <a:defRPr/>
                      </a:pPr>
                      <a:t>[SZÁZALÉK]</a:t>
                    </a:fld>
                    <a:endParaRPr lang="en-US" baseline="0">
                      <a:solidFill>
                        <a:schemeClr val="accent5">
                          <a:lumMod val="75000"/>
                        </a:schemeClr>
                      </a:solidFill>
                    </a:endParaRPr>
                  </a:p>
                </c:rich>
              </c:tx>
              <c:spPr>
                <a:solidFill>
                  <a:schemeClr val="accent4">
                    <a:lumMod val="75000"/>
                  </a:schemeClr>
                </a:solid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hu-HU"/>
                </a:p>
              </c:txPr>
              <c:dLblPos val="outEnd"/>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1-FD7E-A747-BD50-D68374CEF290}"/>
                </c:ext>
              </c:extLst>
            </c:dLbl>
            <c:dLbl>
              <c:idx val="1"/>
              <c:tx>
                <c:rich>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fld id="{C989AD69-51D5-DD43-9BDC-1BF69D57C80D}" type="CATEGORYNAME">
                      <a:rPr lang="en-US">
                        <a:solidFill>
                          <a:schemeClr val="tx1">
                            <a:lumMod val="75000"/>
                            <a:lumOff val="25000"/>
                          </a:schemeClr>
                        </a:solidFill>
                      </a:rPr>
                      <a:pPr>
                        <a:defRPr>
                          <a:solidFill>
                            <a:schemeClr val="accent1"/>
                          </a:solidFill>
                        </a:defRPr>
                      </a:pPr>
                      <a:t>[KATEGÓRIA NEVE]</a:t>
                    </a:fld>
                    <a:r>
                      <a:rPr lang="en-US" baseline="0">
                        <a:solidFill>
                          <a:schemeClr val="tx1">
                            <a:lumMod val="75000"/>
                            <a:lumOff val="25000"/>
                          </a:schemeClr>
                        </a:solidFill>
                      </a:rPr>
                      <a:t>
</a:t>
                    </a:r>
                    <a:fld id="{EA7C4842-354D-D14B-A525-A328F6225EB8}" type="PERCENTAGE">
                      <a:rPr lang="en-US" baseline="0">
                        <a:solidFill>
                          <a:schemeClr val="tx1">
                            <a:lumMod val="75000"/>
                            <a:lumOff val="25000"/>
                          </a:schemeClr>
                        </a:solidFill>
                      </a:rPr>
                      <a:pPr>
                        <a:defRPr>
                          <a:solidFill>
                            <a:schemeClr val="accent1"/>
                          </a:solidFill>
                        </a:defRPr>
                      </a:pPr>
                      <a:t>[SZÁZALÉK]</a:t>
                    </a:fld>
                    <a:endParaRPr lang="en-US" baseline="0">
                      <a:solidFill>
                        <a:schemeClr val="tx1">
                          <a:lumMod val="75000"/>
                          <a:lumOff val="25000"/>
                        </a:schemeClr>
                      </a:solidFill>
                    </a:endParaRPr>
                  </a:p>
                </c:rich>
              </c:tx>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hu-HU"/>
                </a:p>
              </c:txPr>
              <c:dLblPos val="outEnd"/>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2-FD7E-A747-BD50-D68374CEF290}"/>
                </c:ext>
              </c:extLst>
            </c:dLbl>
            <c:dLbl>
              <c:idx val="2"/>
              <c:tx>
                <c:rich>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fld id="{44A6C122-3E83-6C49-85CF-79F622F7798B}" type="CATEGORYNAME">
                      <a:rPr lang="en-US">
                        <a:solidFill>
                          <a:schemeClr val="accent5">
                            <a:lumMod val="75000"/>
                          </a:schemeClr>
                        </a:solidFill>
                      </a:rPr>
                      <a:pPr>
                        <a:defRPr>
                          <a:solidFill>
                            <a:schemeClr val="accent1"/>
                          </a:solidFill>
                        </a:defRPr>
                      </a:pPr>
                      <a:t>[KATEGÓRIA NEVE]</a:t>
                    </a:fld>
                    <a:r>
                      <a:rPr lang="en-US" baseline="0">
                        <a:solidFill>
                          <a:schemeClr val="accent5">
                            <a:lumMod val="75000"/>
                          </a:schemeClr>
                        </a:solidFill>
                      </a:rPr>
                      <a:t>
</a:t>
                    </a:r>
                    <a:fld id="{3461B46F-178F-0F48-AE7E-E412B9639359}" type="PERCENTAGE">
                      <a:rPr lang="en-US" baseline="0">
                        <a:solidFill>
                          <a:schemeClr val="accent5">
                            <a:lumMod val="75000"/>
                          </a:schemeClr>
                        </a:solidFill>
                      </a:rPr>
                      <a:pPr>
                        <a:defRPr>
                          <a:solidFill>
                            <a:schemeClr val="accent1"/>
                          </a:solidFill>
                        </a:defRPr>
                      </a:pPr>
                      <a:t>[SZÁZALÉK]</a:t>
                    </a:fld>
                    <a:endParaRPr lang="en-US" baseline="0">
                      <a:solidFill>
                        <a:schemeClr val="accent5">
                          <a:lumMod val="75000"/>
                        </a:schemeClr>
                      </a:solidFill>
                    </a:endParaRPr>
                  </a:p>
                </c:rich>
              </c:tx>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hu-HU"/>
                </a:p>
              </c:txPr>
              <c:dLblPos val="outEnd"/>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3-FD7E-A747-BD50-D68374CEF290}"/>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4-FD7E-A747-BD50-D68374CEF290}"/>
                </c:ext>
              </c:extLst>
            </c:dLbl>
            <c:dLbl>
              <c:idx val="4"/>
              <c:layout>
                <c:manualLayout>
                  <c:x val="-7.192312553804954E-2"/>
                  <c:y val="0"/>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60000"/>
                        </a:schemeClr>
                      </a:solidFill>
                      <a:latin typeface="+mn-lt"/>
                      <a:ea typeface="+mn-ea"/>
                      <a:cs typeface="+mn-cs"/>
                    </a:defRPr>
                  </a:pPr>
                  <a:endParaRPr lang="hu-HU"/>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FD7E-A747-BD50-D68374CEF290}"/>
                </c:ext>
              </c:extLst>
            </c:dLbl>
            <c:dLbl>
              <c:idx val="5"/>
              <c:layout>
                <c:manualLayout>
                  <c:x val="0"/>
                  <c:y val="0"/>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lumMod val="60000"/>
                        </a:schemeClr>
                      </a:solidFill>
                      <a:latin typeface="+mn-lt"/>
                      <a:ea typeface="+mn-ea"/>
                      <a:cs typeface="+mn-cs"/>
                    </a:defRPr>
                  </a:pPr>
                  <a:endParaRPr lang="hu-HU"/>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FD7E-A747-BD50-D68374CEF290}"/>
                </c:ext>
              </c:extLst>
            </c:dLbl>
            <c:spPr>
              <a:noFill/>
              <a:ln>
                <a:noFill/>
              </a:ln>
              <a:effectLst/>
            </c:sp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'KONCEPCIÓ 24'!$D$95:$D$100</c:f>
              <c:numCache>
                <c:formatCode>#\ ##0\ _F_t</c:formatCode>
                <c:ptCount val="6"/>
                <c:pt idx="0">
                  <c:v>85000</c:v>
                </c:pt>
                <c:pt idx="1">
                  <c:v>60000</c:v>
                </c:pt>
                <c:pt idx="2">
                  <c:v>210000</c:v>
                </c:pt>
                <c:pt idx="3">
                  <c:v>267000</c:v>
                </c:pt>
                <c:pt idx="4">
                  <c:v>1500</c:v>
                </c:pt>
                <c:pt idx="5">
                  <c:v>4000</c:v>
                </c:pt>
              </c:numCache>
            </c:numRef>
          </c:val>
          <c:extLst>
            <c:ext xmlns:c16="http://schemas.microsoft.com/office/drawing/2014/chart" uri="{C3380CC4-5D6E-409C-BE32-E72D297353CC}">
              <c16:uniqueId val="{00000000-FD7E-A747-BD50-D68374CEF290}"/>
            </c:ext>
          </c:extLst>
        </c:ser>
        <c:dLbls>
          <c:dLblPos val="outEnd"/>
          <c:showLegendKey val="0"/>
          <c:showVal val="0"/>
          <c:showCatName val="0"/>
          <c:showSerName val="0"/>
          <c:showPercent val="1"/>
          <c:showBubbleSize val="0"/>
          <c:showLeaderLines val="1"/>
        </c:dLbls>
      </c:pie3D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lumMod val="75000"/>
      </a:schemeClr>
    </a:solidFill>
    <a:ln w="9525" cap="flat" cmpd="sng" algn="ctr">
      <a:noFill/>
      <a:round/>
    </a:ln>
    <a:effectLst/>
  </c:spPr>
  <c:txPr>
    <a:bodyPr/>
    <a:lstStyle/>
    <a:p>
      <a:pPr>
        <a:defRPr/>
      </a:pPr>
      <a:endParaRPr lang="hu-HU"/>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u-H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accent1"/>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BC84-3049-A5D4-E2D1989AD9DD}"/>
              </c:ext>
            </c:extLst>
          </c:dPt>
          <c:dPt>
            <c:idx val="1"/>
            <c:bubble3D val="0"/>
            <c:spPr>
              <a:solidFill>
                <a:schemeClr val="accent3"/>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2-BC84-3049-A5D4-E2D1989AD9DD}"/>
              </c:ext>
            </c:extLst>
          </c:dPt>
          <c:dPt>
            <c:idx val="2"/>
            <c:bubble3D val="0"/>
            <c:spPr>
              <a:solidFill>
                <a:schemeClr val="accent5"/>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BC84-3049-A5D4-E2D1989AD9DD}"/>
              </c:ext>
            </c:extLst>
          </c:dPt>
          <c:dPt>
            <c:idx val="3"/>
            <c:bubble3D val="0"/>
            <c:spPr>
              <a:solidFill>
                <a:schemeClr val="accent1">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4-BC84-3049-A5D4-E2D1989AD9DD}"/>
              </c:ext>
            </c:extLst>
          </c:dPt>
          <c:dPt>
            <c:idx val="4"/>
            <c:bubble3D val="0"/>
            <c:spPr>
              <a:solidFill>
                <a:schemeClr val="accent3">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5-BC84-3049-A5D4-E2D1989AD9DD}"/>
              </c:ext>
            </c:extLst>
          </c:dPt>
          <c:dPt>
            <c:idx val="5"/>
            <c:bubble3D val="0"/>
            <c:spPr>
              <a:solidFill>
                <a:schemeClr val="accent5">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6-BC84-3049-A5D4-E2D1989AD9DD}"/>
              </c:ext>
            </c:extLst>
          </c:dPt>
          <c:dPt>
            <c:idx val="6"/>
            <c:bubble3D val="0"/>
            <c:spPr>
              <a:solidFill>
                <a:schemeClr val="accent1">
                  <a:lumMod val="80000"/>
                  <a:lumOff val="2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7-BC84-3049-A5D4-E2D1989AD9DD}"/>
              </c:ext>
            </c:extLst>
          </c:dPt>
          <c:dPt>
            <c:idx val="7"/>
            <c:bubble3D val="0"/>
            <c:spPr>
              <a:solidFill>
                <a:schemeClr val="accent3">
                  <a:lumMod val="80000"/>
                  <a:lumOff val="2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8-BC84-3049-A5D4-E2D1989AD9DD}"/>
              </c:ext>
            </c:extLst>
          </c:dPt>
          <c:dPt>
            <c:idx val="8"/>
            <c:bubble3D val="0"/>
            <c:spPr>
              <a:solidFill>
                <a:schemeClr val="accent5">
                  <a:lumMod val="80000"/>
                  <a:lumOff val="2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9-BC84-3049-A5D4-E2D1989AD9DD}"/>
              </c:ext>
            </c:extLst>
          </c:dPt>
          <c:dPt>
            <c:idx val="9"/>
            <c:bubble3D val="0"/>
            <c:spPr>
              <a:solidFill>
                <a:schemeClr val="accent1">
                  <a:lumMod val="8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A-BC84-3049-A5D4-E2D1989AD9DD}"/>
              </c:ext>
            </c:extLst>
          </c:dPt>
          <c:dLbls>
            <c:dLbl>
              <c:idx val="0"/>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1-BC84-3049-A5D4-E2D1989AD9DD}"/>
                </c:ext>
              </c:extLst>
            </c:dLbl>
            <c:dLbl>
              <c:idx val="1"/>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2-BC84-3049-A5D4-E2D1989AD9DD}"/>
                </c:ext>
              </c:extLst>
            </c:dLbl>
            <c:dLbl>
              <c:idx val="2"/>
              <c:layout>
                <c:manualLayout>
                  <c:x val="2.6919275451804003E-2"/>
                  <c:y val="-2.3530309818216313E-2"/>
                </c:manualLayout>
              </c:layout>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hu-HU"/>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BC84-3049-A5D4-E2D1989AD9DD}"/>
                </c:ext>
              </c:extLst>
            </c:dLbl>
            <c:dLbl>
              <c:idx val="3"/>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4-BC84-3049-A5D4-E2D1989AD9DD}"/>
                </c:ext>
              </c:extLst>
            </c:dLbl>
            <c:dLbl>
              <c:idx val="4"/>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60000"/>
                        </a:schemeClr>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5-BC84-3049-A5D4-E2D1989AD9DD}"/>
                </c:ext>
              </c:extLst>
            </c:dLbl>
            <c:dLbl>
              <c:idx val="5"/>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lumMod val="60000"/>
                        </a:schemeClr>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6-BC84-3049-A5D4-E2D1989AD9DD}"/>
                </c:ext>
              </c:extLst>
            </c:dLbl>
            <c:dLbl>
              <c:idx val="6"/>
              <c:layout>
                <c:manualLayout>
                  <c:x val="-1.0767710180721602E-2"/>
                  <c:y val="0"/>
                </c:manualLayout>
              </c:layout>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80000"/>
                          <a:lumOff val="20000"/>
                        </a:schemeClr>
                      </a:solidFill>
                      <a:latin typeface="+mn-lt"/>
                      <a:ea typeface="+mn-ea"/>
                      <a:cs typeface="+mn-cs"/>
                    </a:defRPr>
                  </a:pPr>
                  <a:endParaRPr lang="hu-HU"/>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BC84-3049-A5D4-E2D1989AD9DD}"/>
                </c:ext>
              </c:extLst>
            </c:dLbl>
            <c:dLbl>
              <c:idx val="7"/>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80000"/>
                          <a:lumOff val="20000"/>
                        </a:schemeClr>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8-BC84-3049-A5D4-E2D1989AD9DD}"/>
                </c:ext>
              </c:extLst>
            </c:dLbl>
            <c:dLbl>
              <c:idx val="8"/>
              <c:layout>
                <c:manualLayout>
                  <c:x val="-1.6151565271082451E-2"/>
                  <c:y val="0"/>
                </c:manualLayout>
              </c:layout>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lumMod val="80000"/>
                          <a:lumOff val="20000"/>
                        </a:schemeClr>
                      </a:solidFill>
                      <a:latin typeface="+mn-lt"/>
                      <a:ea typeface="+mn-ea"/>
                      <a:cs typeface="+mn-cs"/>
                    </a:defRPr>
                  </a:pPr>
                  <a:endParaRPr lang="hu-HU"/>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BC84-3049-A5D4-E2D1989AD9DD}"/>
                </c:ext>
              </c:extLst>
            </c:dLbl>
            <c:dLbl>
              <c:idx val="9"/>
              <c:layout>
                <c:manualLayout>
                  <c:x val="3.8116210300162642E-2"/>
                  <c:y val="0"/>
                </c:manualLayout>
              </c:layout>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80000"/>
                        </a:schemeClr>
                      </a:solidFill>
                      <a:latin typeface="+mn-lt"/>
                      <a:ea typeface="+mn-ea"/>
                      <a:cs typeface="+mn-cs"/>
                    </a:defRPr>
                  </a:pPr>
                  <a:endParaRPr lang="hu-HU"/>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A-BC84-3049-A5D4-E2D1989AD9DD}"/>
                </c:ext>
              </c:extLst>
            </c:dLbl>
            <c:numFmt formatCode="0.00%" sourceLinked="0"/>
            <c:spPr>
              <a:noFill/>
              <a:ln>
                <a:noFill/>
              </a:ln>
              <a:effectLst/>
            </c:sp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'KONCEPCIÓ 24'!$E$103:$E$112</c:f>
              <c:numCache>
                <c:formatCode>#\ ##0\ _F_t</c:formatCode>
                <c:ptCount val="10"/>
                <c:pt idx="0">
                  <c:v>374826</c:v>
                </c:pt>
                <c:pt idx="1">
                  <c:v>96087</c:v>
                </c:pt>
                <c:pt idx="2">
                  <c:v>468115</c:v>
                </c:pt>
                <c:pt idx="3">
                  <c:v>136811</c:v>
                </c:pt>
                <c:pt idx="4">
                  <c:v>40660</c:v>
                </c:pt>
                <c:pt idx="5">
                  <c:v>179514</c:v>
                </c:pt>
                <c:pt idx="6">
                  <c:v>19790</c:v>
                </c:pt>
                <c:pt idx="7">
                  <c:v>121797</c:v>
                </c:pt>
                <c:pt idx="8">
                  <c:v>21700</c:v>
                </c:pt>
                <c:pt idx="9">
                  <c:v>10000</c:v>
                </c:pt>
              </c:numCache>
            </c:numRef>
          </c:val>
          <c:extLst>
            <c:ext xmlns:c16="http://schemas.microsoft.com/office/drawing/2014/chart" uri="{C3380CC4-5D6E-409C-BE32-E72D297353CC}">
              <c16:uniqueId val="{00000000-BC84-3049-A5D4-E2D1989AD9DD}"/>
            </c:ext>
          </c:extLst>
        </c:ser>
        <c:dLbls>
          <c:dLblPos val="outEnd"/>
          <c:showLegendKey val="0"/>
          <c:showVal val="0"/>
          <c:showCatName val="0"/>
          <c:showSerName val="0"/>
          <c:showPercent val="1"/>
          <c:showBubbleSize val="0"/>
          <c:showLeaderLines val="1"/>
        </c:dLbls>
      </c:pie3D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hu-HU"/>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u-H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spPr>
            <a:ln>
              <a:noFill/>
            </a:ln>
          </c:spPr>
          <c:dPt>
            <c:idx val="0"/>
            <c:bubble3D val="0"/>
            <c:spPr>
              <a:solidFill>
                <a:schemeClr val="accent1"/>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2-67D6-114B-9E32-E6A90BF107C4}"/>
              </c:ext>
            </c:extLst>
          </c:dPt>
          <c:dPt>
            <c:idx val="1"/>
            <c:bubble3D val="0"/>
            <c:spPr>
              <a:solidFill>
                <a:schemeClr val="accent3"/>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67D6-114B-9E32-E6A90BF107C4}"/>
              </c:ext>
            </c:extLst>
          </c:dPt>
          <c:dPt>
            <c:idx val="2"/>
            <c:bubble3D val="0"/>
            <c:spPr>
              <a:solidFill>
                <a:schemeClr val="accent5"/>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4-67D6-114B-9E32-E6A90BF107C4}"/>
              </c:ext>
            </c:extLst>
          </c:dPt>
          <c:dPt>
            <c:idx val="3"/>
            <c:bubble3D val="0"/>
            <c:spPr>
              <a:solidFill>
                <a:schemeClr val="accent1">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5-67D6-114B-9E32-E6A90BF107C4}"/>
              </c:ext>
            </c:extLst>
          </c:dPt>
          <c:dLbls>
            <c:dLbl>
              <c:idx val="0"/>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2-67D6-114B-9E32-E6A90BF107C4}"/>
                </c:ext>
              </c:extLst>
            </c:dLbl>
            <c:dLbl>
              <c:idx val="1"/>
              <c:layout>
                <c:manualLayout>
                  <c:x val="-2.5088792050486312E-2"/>
                  <c:y val="1.869272199596966E-2"/>
                </c:manualLayout>
              </c:layout>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hu-HU"/>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67D6-114B-9E32-E6A90BF107C4}"/>
                </c:ext>
              </c:extLst>
            </c:dLbl>
            <c:dLbl>
              <c:idx val="2"/>
              <c:layout>
                <c:manualLayout>
                  <c:x val="3.9111785785189375E-2"/>
                  <c:y val="-7.7919903970034982E-2"/>
                </c:manualLayout>
              </c:layout>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hu-HU"/>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67D6-114B-9E32-E6A90BF107C4}"/>
                </c:ext>
              </c:extLst>
            </c:dLbl>
            <c:dLbl>
              <c:idx val="3"/>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5-67D6-114B-9E32-E6A90BF107C4}"/>
                </c:ext>
              </c:extLst>
            </c:dLbl>
            <c:numFmt formatCode="0.00%" sourceLinked="0"/>
            <c:spPr>
              <a:noFill/>
              <a:ln>
                <a:noFill/>
              </a:ln>
              <a:effectLst/>
            </c:sp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'KONCEPCIÓ 24'!$I$109:$I$112</c:f>
              <c:numCache>
                <c:formatCode>#\ ##0\ _F_t</c:formatCode>
                <c:ptCount val="4"/>
                <c:pt idx="0">
                  <c:v>1469300</c:v>
                </c:pt>
                <c:pt idx="1">
                  <c:v>9736</c:v>
                </c:pt>
                <c:pt idx="2">
                  <c:v>25000</c:v>
                </c:pt>
                <c:pt idx="3">
                  <c:v>0</c:v>
                </c:pt>
              </c:numCache>
            </c:numRef>
          </c:val>
          <c:extLst>
            <c:ext xmlns:c16="http://schemas.microsoft.com/office/drawing/2014/chart" uri="{C3380CC4-5D6E-409C-BE32-E72D297353CC}">
              <c16:uniqueId val="{00000000-67D6-114B-9E32-E6A90BF107C4}"/>
            </c:ext>
          </c:extLst>
        </c:ser>
        <c:ser>
          <c:idx val="1"/>
          <c:order val="1"/>
          <c:dPt>
            <c:idx val="0"/>
            <c:bubble3D val="0"/>
            <c:spPr>
              <a:solidFill>
                <a:schemeClr val="accent1"/>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6-67D6-114B-9E32-E6A90BF107C4}"/>
              </c:ext>
            </c:extLst>
          </c:dPt>
          <c:dPt>
            <c:idx val="1"/>
            <c:bubble3D val="0"/>
            <c:spPr>
              <a:solidFill>
                <a:schemeClr val="accent3"/>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7-67D6-114B-9E32-E6A90BF107C4}"/>
              </c:ext>
            </c:extLst>
          </c:dPt>
          <c:dPt>
            <c:idx val="2"/>
            <c:bubble3D val="0"/>
            <c:spPr>
              <a:solidFill>
                <a:schemeClr val="accent5"/>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8-67D6-114B-9E32-E6A90BF107C4}"/>
              </c:ext>
            </c:extLst>
          </c:dPt>
          <c:dPt>
            <c:idx val="3"/>
            <c:bubble3D val="0"/>
            <c:spPr>
              <a:solidFill>
                <a:schemeClr val="accent1">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9-67D6-114B-9E32-E6A90BF107C4}"/>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6-67D6-114B-9E32-E6A90BF107C4}"/>
                </c:ext>
              </c:extLst>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7-67D6-114B-9E32-E6A90BF107C4}"/>
                </c:ext>
              </c:extLst>
            </c:dLbl>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8-67D6-114B-9E32-E6A90BF107C4}"/>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9-67D6-114B-9E32-E6A90BF107C4}"/>
                </c:ext>
              </c:extLst>
            </c:dLbl>
            <c:spPr>
              <a:noFill/>
              <a:ln>
                <a:noFill/>
              </a:ln>
              <a:effectLst/>
            </c:sp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'KONCEPCIÓ 24'!$J$109:$J$112</c:f>
              <c:numCache>
                <c:formatCode>#\ ##0\ _F_t</c:formatCode>
                <c:ptCount val="4"/>
              </c:numCache>
            </c:numRef>
          </c:val>
          <c:extLst>
            <c:ext xmlns:c16="http://schemas.microsoft.com/office/drawing/2014/chart" uri="{C3380CC4-5D6E-409C-BE32-E72D297353CC}">
              <c16:uniqueId val="{00000001-67D6-114B-9E32-E6A90BF107C4}"/>
            </c:ext>
          </c:extLst>
        </c:ser>
        <c:dLbls>
          <c:dLblPos val="outEnd"/>
          <c:showLegendKey val="0"/>
          <c:showVal val="0"/>
          <c:showCatName val="1"/>
          <c:showSerName val="0"/>
          <c:showPercent val="0"/>
          <c:showBubbleSize val="0"/>
          <c:showLeaderLines val="1"/>
        </c:dLbls>
      </c:pie3D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hu-HU"/>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u-H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accent1"/>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133C-46E7-A895-9C0CC5009F1C}"/>
              </c:ext>
            </c:extLst>
          </c:dPt>
          <c:dPt>
            <c:idx val="1"/>
            <c:bubble3D val="0"/>
            <c:spPr>
              <a:solidFill>
                <a:schemeClr val="accent3"/>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133C-46E7-A895-9C0CC5009F1C}"/>
              </c:ext>
            </c:extLst>
          </c:dPt>
          <c:dPt>
            <c:idx val="2"/>
            <c:bubble3D val="0"/>
            <c:spPr>
              <a:solidFill>
                <a:schemeClr val="accent5"/>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5-133C-46E7-A895-9C0CC5009F1C}"/>
              </c:ext>
            </c:extLst>
          </c:dPt>
          <c:dPt>
            <c:idx val="3"/>
            <c:bubble3D val="0"/>
            <c:spPr>
              <a:solidFill>
                <a:schemeClr val="accent1">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7-133C-46E7-A895-9C0CC5009F1C}"/>
              </c:ext>
            </c:extLst>
          </c:dPt>
          <c:dPt>
            <c:idx val="4"/>
            <c:bubble3D val="0"/>
            <c:spPr>
              <a:solidFill>
                <a:schemeClr val="accent3">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9-133C-46E7-A895-9C0CC5009F1C}"/>
              </c:ext>
            </c:extLst>
          </c:dPt>
          <c:dPt>
            <c:idx val="5"/>
            <c:bubble3D val="0"/>
            <c:spPr>
              <a:solidFill>
                <a:schemeClr val="accent5">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B-133C-46E7-A895-9C0CC5009F1C}"/>
              </c:ext>
            </c:extLst>
          </c:dPt>
          <c:dLbls>
            <c:dLbl>
              <c:idx val="0"/>
              <c:tx>
                <c:rich>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fld id="{82EBCB70-3D04-1041-B879-15A57E355EFB}" type="CATEGORYNAME">
                      <a:rPr lang="en-US">
                        <a:solidFill>
                          <a:schemeClr val="accent5">
                            <a:lumMod val="75000"/>
                          </a:schemeClr>
                        </a:solidFill>
                      </a:rPr>
                      <a:pPr>
                        <a:defRPr/>
                      </a:pPr>
                      <a:t>[KATEGÓRIA NEVE]</a:t>
                    </a:fld>
                    <a:r>
                      <a:rPr lang="en-US" baseline="0">
                        <a:solidFill>
                          <a:schemeClr val="accent5">
                            <a:lumMod val="75000"/>
                          </a:schemeClr>
                        </a:solidFill>
                      </a:rPr>
                      <a:t>
</a:t>
                    </a:r>
                    <a:fld id="{94C43B47-0AB0-FC4A-9ED2-EBA83107DD87}" type="PERCENTAGE">
                      <a:rPr lang="en-US" baseline="0">
                        <a:solidFill>
                          <a:schemeClr val="accent5">
                            <a:lumMod val="75000"/>
                          </a:schemeClr>
                        </a:solidFill>
                      </a:rPr>
                      <a:pPr>
                        <a:defRPr/>
                      </a:pPr>
                      <a:t>[SZÁZALÉK]</a:t>
                    </a:fld>
                    <a:endParaRPr lang="en-US" baseline="0">
                      <a:solidFill>
                        <a:schemeClr val="accent5">
                          <a:lumMod val="75000"/>
                        </a:schemeClr>
                      </a:solidFill>
                    </a:endParaRPr>
                  </a:p>
                </c:rich>
              </c:tx>
              <c:spPr>
                <a:solidFill>
                  <a:schemeClr val="accent4">
                    <a:lumMod val="75000"/>
                  </a:schemeClr>
                </a:solid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hu-HU"/>
                </a:p>
              </c:txPr>
              <c:dLblPos val="outEnd"/>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1-133C-46E7-A895-9C0CC5009F1C}"/>
                </c:ext>
              </c:extLst>
            </c:dLbl>
            <c:dLbl>
              <c:idx val="1"/>
              <c:tx>
                <c:rich>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fld id="{C989AD69-51D5-DD43-9BDC-1BF69D57C80D}" type="CATEGORYNAME">
                      <a:rPr lang="en-US">
                        <a:solidFill>
                          <a:schemeClr val="tx1">
                            <a:lumMod val="75000"/>
                            <a:lumOff val="25000"/>
                          </a:schemeClr>
                        </a:solidFill>
                      </a:rPr>
                      <a:pPr>
                        <a:defRPr>
                          <a:solidFill>
                            <a:schemeClr val="accent1"/>
                          </a:solidFill>
                        </a:defRPr>
                      </a:pPr>
                      <a:t>[KATEGÓRIA NEVE]</a:t>
                    </a:fld>
                    <a:r>
                      <a:rPr lang="en-US" baseline="0">
                        <a:solidFill>
                          <a:schemeClr val="tx1">
                            <a:lumMod val="75000"/>
                            <a:lumOff val="25000"/>
                          </a:schemeClr>
                        </a:solidFill>
                      </a:rPr>
                      <a:t>
</a:t>
                    </a:r>
                    <a:fld id="{EA7C4842-354D-D14B-A525-A328F6225EB8}" type="PERCENTAGE">
                      <a:rPr lang="en-US" baseline="0">
                        <a:solidFill>
                          <a:schemeClr val="tx1">
                            <a:lumMod val="75000"/>
                            <a:lumOff val="25000"/>
                          </a:schemeClr>
                        </a:solidFill>
                      </a:rPr>
                      <a:pPr>
                        <a:defRPr>
                          <a:solidFill>
                            <a:schemeClr val="accent1"/>
                          </a:solidFill>
                        </a:defRPr>
                      </a:pPr>
                      <a:t>[SZÁZALÉK]</a:t>
                    </a:fld>
                    <a:endParaRPr lang="en-US" baseline="0">
                      <a:solidFill>
                        <a:schemeClr val="tx1">
                          <a:lumMod val="75000"/>
                          <a:lumOff val="25000"/>
                        </a:schemeClr>
                      </a:solidFill>
                    </a:endParaRPr>
                  </a:p>
                </c:rich>
              </c:tx>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hu-HU"/>
                </a:p>
              </c:txPr>
              <c:dLblPos val="outEnd"/>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3-133C-46E7-A895-9C0CC5009F1C}"/>
                </c:ext>
              </c:extLst>
            </c:dLbl>
            <c:dLbl>
              <c:idx val="2"/>
              <c:tx>
                <c:rich>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fld id="{44A6C122-3E83-6C49-85CF-79F622F7798B}" type="CATEGORYNAME">
                      <a:rPr lang="en-US">
                        <a:solidFill>
                          <a:schemeClr val="accent5">
                            <a:lumMod val="75000"/>
                          </a:schemeClr>
                        </a:solidFill>
                      </a:rPr>
                      <a:pPr>
                        <a:defRPr>
                          <a:solidFill>
                            <a:schemeClr val="accent1"/>
                          </a:solidFill>
                        </a:defRPr>
                      </a:pPr>
                      <a:t>[KATEGÓRIA NEVE]</a:t>
                    </a:fld>
                    <a:r>
                      <a:rPr lang="en-US" baseline="0">
                        <a:solidFill>
                          <a:schemeClr val="accent5">
                            <a:lumMod val="75000"/>
                          </a:schemeClr>
                        </a:solidFill>
                      </a:rPr>
                      <a:t>
</a:t>
                    </a:r>
                    <a:fld id="{3461B46F-178F-0F48-AE7E-E412B9639359}" type="PERCENTAGE">
                      <a:rPr lang="en-US" baseline="0">
                        <a:solidFill>
                          <a:schemeClr val="accent5">
                            <a:lumMod val="75000"/>
                          </a:schemeClr>
                        </a:solidFill>
                      </a:rPr>
                      <a:pPr>
                        <a:defRPr>
                          <a:solidFill>
                            <a:schemeClr val="accent1"/>
                          </a:solidFill>
                        </a:defRPr>
                      </a:pPr>
                      <a:t>[SZÁZALÉK]</a:t>
                    </a:fld>
                    <a:endParaRPr lang="en-US" baseline="0">
                      <a:solidFill>
                        <a:schemeClr val="accent5">
                          <a:lumMod val="75000"/>
                        </a:schemeClr>
                      </a:solidFill>
                    </a:endParaRPr>
                  </a:p>
                </c:rich>
              </c:tx>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hu-HU"/>
                </a:p>
              </c:txPr>
              <c:dLblPos val="outEnd"/>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5-133C-46E7-A895-9C0CC5009F1C}"/>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7-133C-46E7-A895-9C0CC5009F1C}"/>
                </c:ext>
              </c:extLst>
            </c:dLbl>
            <c:dLbl>
              <c:idx val="4"/>
              <c:layout>
                <c:manualLayout>
                  <c:x val="-7.192312553804954E-2"/>
                  <c:y val="0"/>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60000"/>
                        </a:schemeClr>
                      </a:solidFill>
                      <a:latin typeface="+mn-lt"/>
                      <a:ea typeface="+mn-ea"/>
                      <a:cs typeface="+mn-cs"/>
                    </a:defRPr>
                  </a:pPr>
                  <a:endParaRPr lang="hu-HU"/>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133C-46E7-A895-9C0CC5009F1C}"/>
                </c:ext>
              </c:extLst>
            </c:dLbl>
            <c:dLbl>
              <c:idx val="5"/>
              <c:layout>
                <c:manualLayout>
                  <c:x val="0"/>
                  <c:y val="0"/>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lumMod val="60000"/>
                        </a:schemeClr>
                      </a:solidFill>
                      <a:latin typeface="+mn-lt"/>
                      <a:ea typeface="+mn-ea"/>
                      <a:cs typeface="+mn-cs"/>
                    </a:defRPr>
                  </a:pPr>
                  <a:endParaRPr lang="hu-HU"/>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B-133C-46E7-A895-9C0CC5009F1C}"/>
                </c:ext>
              </c:extLst>
            </c:dLbl>
            <c:spPr>
              <a:noFill/>
              <a:ln>
                <a:noFill/>
              </a:ln>
              <a:effectLst/>
            </c:sp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'2024.I. módosítás'!$D$95:$D$100</c:f>
              <c:numCache>
                <c:formatCode>#\ ##0\ _F_t</c:formatCode>
                <c:ptCount val="6"/>
                <c:pt idx="0">
                  <c:v>85000</c:v>
                </c:pt>
                <c:pt idx="1">
                  <c:v>60000</c:v>
                </c:pt>
                <c:pt idx="2">
                  <c:v>210000</c:v>
                </c:pt>
                <c:pt idx="3">
                  <c:v>267000</c:v>
                </c:pt>
                <c:pt idx="4">
                  <c:v>1500</c:v>
                </c:pt>
                <c:pt idx="5">
                  <c:v>4000</c:v>
                </c:pt>
              </c:numCache>
            </c:numRef>
          </c:val>
          <c:extLst>
            <c:ext xmlns:c16="http://schemas.microsoft.com/office/drawing/2014/chart" uri="{C3380CC4-5D6E-409C-BE32-E72D297353CC}">
              <c16:uniqueId val="{0000000C-133C-46E7-A895-9C0CC5009F1C}"/>
            </c:ext>
          </c:extLst>
        </c:ser>
        <c:dLbls>
          <c:dLblPos val="outEnd"/>
          <c:showLegendKey val="0"/>
          <c:showVal val="0"/>
          <c:showCatName val="0"/>
          <c:showSerName val="0"/>
          <c:showPercent val="1"/>
          <c:showBubbleSize val="0"/>
          <c:showLeaderLines val="1"/>
        </c:dLbls>
      </c:pie3D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lumMod val="75000"/>
      </a:schemeClr>
    </a:solidFill>
    <a:ln w="9525" cap="flat" cmpd="sng" algn="ctr">
      <a:noFill/>
      <a:round/>
    </a:ln>
    <a:effectLst/>
  </c:spPr>
  <c:txPr>
    <a:bodyPr/>
    <a:lstStyle/>
    <a:p>
      <a:pPr>
        <a:defRPr/>
      </a:pPr>
      <a:endParaRPr lang="hu-HU"/>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u-H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accent1"/>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8792-4372-B43C-E9E79971FB74}"/>
              </c:ext>
            </c:extLst>
          </c:dPt>
          <c:dPt>
            <c:idx val="1"/>
            <c:bubble3D val="0"/>
            <c:spPr>
              <a:solidFill>
                <a:schemeClr val="accent3"/>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8792-4372-B43C-E9E79971FB74}"/>
              </c:ext>
            </c:extLst>
          </c:dPt>
          <c:dPt>
            <c:idx val="2"/>
            <c:bubble3D val="0"/>
            <c:spPr>
              <a:solidFill>
                <a:schemeClr val="accent5"/>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5-8792-4372-B43C-E9E79971FB74}"/>
              </c:ext>
            </c:extLst>
          </c:dPt>
          <c:dPt>
            <c:idx val="3"/>
            <c:bubble3D val="0"/>
            <c:spPr>
              <a:solidFill>
                <a:schemeClr val="accent1">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7-8792-4372-B43C-E9E79971FB74}"/>
              </c:ext>
            </c:extLst>
          </c:dPt>
          <c:dPt>
            <c:idx val="4"/>
            <c:bubble3D val="0"/>
            <c:spPr>
              <a:solidFill>
                <a:schemeClr val="accent3">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9-8792-4372-B43C-E9E79971FB74}"/>
              </c:ext>
            </c:extLst>
          </c:dPt>
          <c:dPt>
            <c:idx val="5"/>
            <c:bubble3D val="0"/>
            <c:spPr>
              <a:solidFill>
                <a:schemeClr val="accent5">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B-8792-4372-B43C-E9E79971FB74}"/>
              </c:ext>
            </c:extLst>
          </c:dPt>
          <c:dPt>
            <c:idx val="6"/>
            <c:bubble3D val="0"/>
            <c:spPr>
              <a:solidFill>
                <a:schemeClr val="accent1">
                  <a:lumMod val="80000"/>
                  <a:lumOff val="2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D-8792-4372-B43C-E9E79971FB74}"/>
              </c:ext>
            </c:extLst>
          </c:dPt>
          <c:dPt>
            <c:idx val="7"/>
            <c:bubble3D val="0"/>
            <c:spPr>
              <a:solidFill>
                <a:schemeClr val="accent3">
                  <a:lumMod val="80000"/>
                  <a:lumOff val="2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F-8792-4372-B43C-E9E79971FB74}"/>
              </c:ext>
            </c:extLst>
          </c:dPt>
          <c:dPt>
            <c:idx val="8"/>
            <c:bubble3D val="0"/>
            <c:spPr>
              <a:solidFill>
                <a:schemeClr val="accent5">
                  <a:lumMod val="80000"/>
                  <a:lumOff val="2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1-8792-4372-B43C-E9E79971FB74}"/>
              </c:ext>
            </c:extLst>
          </c:dPt>
          <c:dPt>
            <c:idx val="9"/>
            <c:bubble3D val="0"/>
            <c:spPr>
              <a:solidFill>
                <a:schemeClr val="accent1">
                  <a:lumMod val="8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3-8792-4372-B43C-E9E79971FB74}"/>
              </c:ext>
            </c:extLst>
          </c:dPt>
          <c:dLbls>
            <c:dLbl>
              <c:idx val="0"/>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1-8792-4372-B43C-E9E79971FB74}"/>
                </c:ext>
              </c:extLst>
            </c:dLbl>
            <c:dLbl>
              <c:idx val="1"/>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3-8792-4372-B43C-E9E79971FB74}"/>
                </c:ext>
              </c:extLst>
            </c:dLbl>
            <c:dLbl>
              <c:idx val="2"/>
              <c:layout>
                <c:manualLayout>
                  <c:x val="2.6919275451804003E-2"/>
                  <c:y val="-2.3530309818216313E-2"/>
                </c:manualLayout>
              </c:layout>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hu-HU"/>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8792-4372-B43C-E9E79971FB74}"/>
                </c:ext>
              </c:extLst>
            </c:dLbl>
            <c:dLbl>
              <c:idx val="3"/>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7-8792-4372-B43C-E9E79971FB74}"/>
                </c:ext>
              </c:extLst>
            </c:dLbl>
            <c:dLbl>
              <c:idx val="4"/>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60000"/>
                        </a:schemeClr>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9-8792-4372-B43C-E9E79971FB74}"/>
                </c:ext>
              </c:extLst>
            </c:dLbl>
            <c:dLbl>
              <c:idx val="5"/>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lumMod val="60000"/>
                        </a:schemeClr>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B-8792-4372-B43C-E9E79971FB74}"/>
                </c:ext>
              </c:extLst>
            </c:dLbl>
            <c:dLbl>
              <c:idx val="6"/>
              <c:layout>
                <c:manualLayout>
                  <c:x val="-1.0767710180721602E-2"/>
                  <c:y val="0"/>
                </c:manualLayout>
              </c:layout>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80000"/>
                          <a:lumOff val="20000"/>
                        </a:schemeClr>
                      </a:solidFill>
                      <a:latin typeface="+mn-lt"/>
                      <a:ea typeface="+mn-ea"/>
                      <a:cs typeface="+mn-cs"/>
                    </a:defRPr>
                  </a:pPr>
                  <a:endParaRPr lang="hu-HU"/>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D-8792-4372-B43C-E9E79971FB74}"/>
                </c:ext>
              </c:extLst>
            </c:dLbl>
            <c:dLbl>
              <c:idx val="7"/>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80000"/>
                          <a:lumOff val="20000"/>
                        </a:schemeClr>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F-8792-4372-B43C-E9E79971FB74}"/>
                </c:ext>
              </c:extLst>
            </c:dLbl>
            <c:dLbl>
              <c:idx val="8"/>
              <c:layout>
                <c:manualLayout>
                  <c:x val="-1.6151565271082451E-2"/>
                  <c:y val="0"/>
                </c:manualLayout>
              </c:layout>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lumMod val="80000"/>
                          <a:lumOff val="20000"/>
                        </a:schemeClr>
                      </a:solidFill>
                      <a:latin typeface="+mn-lt"/>
                      <a:ea typeface="+mn-ea"/>
                      <a:cs typeface="+mn-cs"/>
                    </a:defRPr>
                  </a:pPr>
                  <a:endParaRPr lang="hu-HU"/>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1-8792-4372-B43C-E9E79971FB74}"/>
                </c:ext>
              </c:extLst>
            </c:dLbl>
            <c:dLbl>
              <c:idx val="9"/>
              <c:layout>
                <c:manualLayout>
                  <c:x val="3.8116210300162642E-2"/>
                  <c:y val="0"/>
                </c:manualLayout>
              </c:layout>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80000"/>
                        </a:schemeClr>
                      </a:solidFill>
                      <a:latin typeface="+mn-lt"/>
                      <a:ea typeface="+mn-ea"/>
                      <a:cs typeface="+mn-cs"/>
                    </a:defRPr>
                  </a:pPr>
                  <a:endParaRPr lang="hu-HU"/>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3-8792-4372-B43C-E9E79971FB74}"/>
                </c:ext>
              </c:extLst>
            </c:dLbl>
            <c:numFmt formatCode="0.00%" sourceLinked="0"/>
            <c:spPr>
              <a:noFill/>
              <a:ln>
                <a:noFill/>
              </a:ln>
              <a:effectLst/>
            </c:sp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'2024.I. módosítás'!$E$103:$E$112</c:f>
              <c:numCache>
                <c:formatCode>#\ ##0\ _F_t</c:formatCode>
                <c:ptCount val="10"/>
                <c:pt idx="0">
                  <c:v>385369</c:v>
                </c:pt>
                <c:pt idx="1">
                  <c:v>133378</c:v>
                </c:pt>
                <c:pt idx="2">
                  <c:v>501901</c:v>
                </c:pt>
                <c:pt idx="3">
                  <c:v>143087</c:v>
                </c:pt>
                <c:pt idx="4">
                  <c:v>42616</c:v>
                </c:pt>
                <c:pt idx="5">
                  <c:v>207294</c:v>
                </c:pt>
                <c:pt idx="6">
                  <c:v>31548</c:v>
                </c:pt>
                <c:pt idx="7">
                  <c:v>119048</c:v>
                </c:pt>
                <c:pt idx="8">
                  <c:v>28680</c:v>
                </c:pt>
                <c:pt idx="9">
                  <c:v>10000</c:v>
                </c:pt>
              </c:numCache>
            </c:numRef>
          </c:val>
          <c:extLst>
            <c:ext xmlns:c16="http://schemas.microsoft.com/office/drawing/2014/chart" uri="{C3380CC4-5D6E-409C-BE32-E72D297353CC}">
              <c16:uniqueId val="{00000014-8792-4372-B43C-E9E79971FB74}"/>
            </c:ext>
          </c:extLst>
        </c:ser>
        <c:dLbls>
          <c:dLblPos val="outEnd"/>
          <c:showLegendKey val="0"/>
          <c:showVal val="0"/>
          <c:showCatName val="0"/>
          <c:showSerName val="0"/>
          <c:showPercent val="1"/>
          <c:showBubbleSize val="0"/>
          <c:showLeaderLines val="1"/>
        </c:dLbls>
      </c:pie3D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hu-HU"/>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u-H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spPr>
            <a:ln>
              <a:noFill/>
            </a:ln>
          </c:spPr>
          <c:dPt>
            <c:idx val="0"/>
            <c:bubble3D val="0"/>
            <c:spPr>
              <a:solidFill>
                <a:schemeClr val="accent1"/>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8359-42B3-9E90-1267D9D99E38}"/>
              </c:ext>
            </c:extLst>
          </c:dPt>
          <c:dPt>
            <c:idx val="1"/>
            <c:bubble3D val="0"/>
            <c:spPr>
              <a:solidFill>
                <a:schemeClr val="accent3"/>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8359-42B3-9E90-1267D9D99E38}"/>
              </c:ext>
            </c:extLst>
          </c:dPt>
          <c:dPt>
            <c:idx val="2"/>
            <c:bubble3D val="0"/>
            <c:spPr>
              <a:solidFill>
                <a:schemeClr val="accent5"/>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5-8359-42B3-9E90-1267D9D99E38}"/>
              </c:ext>
            </c:extLst>
          </c:dPt>
          <c:dPt>
            <c:idx val="3"/>
            <c:bubble3D val="0"/>
            <c:spPr>
              <a:solidFill>
                <a:schemeClr val="accent1">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7-8359-42B3-9E90-1267D9D99E38}"/>
              </c:ext>
            </c:extLst>
          </c:dPt>
          <c:dLbls>
            <c:dLbl>
              <c:idx val="0"/>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1-8359-42B3-9E90-1267D9D99E38}"/>
                </c:ext>
              </c:extLst>
            </c:dLbl>
            <c:dLbl>
              <c:idx val="1"/>
              <c:layout>
                <c:manualLayout>
                  <c:x val="-2.5088792050486312E-2"/>
                  <c:y val="1.869272199596966E-2"/>
                </c:manualLayout>
              </c:layout>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hu-HU"/>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8359-42B3-9E90-1267D9D99E38}"/>
                </c:ext>
              </c:extLst>
            </c:dLbl>
            <c:dLbl>
              <c:idx val="2"/>
              <c:layout>
                <c:manualLayout>
                  <c:x val="3.9111785785189375E-2"/>
                  <c:y val="-7.7919903970034982E-2"/>
                </c:manualLayout>
              </c:layout>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hu-HU"/>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8359-42B3-9E90-1267D9D99E38}"/>
                </c:ext>
              </c:extLst>
            </c:dLbl>
            <c:dLbl>
              <c:idx val="3"/>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7-8359-42B3-9E90-1267D9D99E38}"/>
                </c:ext>
              </c:extLst>
            </c:dLbl>
            <c:numFmt formatCode="0.00%" sourceLinked="0"/>
            <c:spPr>
              <a:noFill/>
              <a:ln>
                <a:noFill/>
              </a:ln>
              <a:effectLst/>
            </c:sp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'2024.I. módosítás'!$I$109:$I$112</c:f>
              <c:numCache>
                <c:formatCode>#\ ##0\ _F_t</c:formatCode>
                <c:ptCount val="4"/>
                <c:pt idx="0">
                  <c:v>1602921</c:v>
                </c:pt>
                <c:pt idx="1">
                  <c:v>381332</c:v>
                </c:pt>
                <c:pt idx="2">
                  <c:v>332974</c:v>
                </c:pt>
                <c:pt idx="3">
                  <c:v>1533310</c:v>
                </c:pt>
              </c:numCache>
            </c:numRef>
          </c:val>
          <c:extLst>
            <c:ext xmlns:c16="http://schemas.microsoft.com/office/drawing/2014/chart" uri="{C3380CC4-5D6E-409C-BE32-E72D297353CC}">
              <c16:uniqueId val="{00000008-8359-42B3-9E90-1267D9D99E38}"/>
            </c:ext>
          </c:extLst>
        </c:ser>
        <c:ser>
          <c:idx val="1"/>
          <c:order val="1"/>
          <c:dPt>
            <c:idx val="0"/>
            <c:bubble3D val="0"/>
            <c:spPr>
              <a:solidFill>
                <a:schemeClr val="accent1"/>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A-8359-42B3-9E90-1267D9D99E38}"/>
              </c:ext>
            </c:extLst>
          </c:dPt>
          <c:dPt>
            <c:idx val="1"/>
            <c:bubble3D val="0"/>
            <c:spPr>
              <a:solidFill>
                <a:schemeClr val="accent3"/>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C-8359-42B3-9E90-1267D9D99E38}"/>
              </c:ext>
            </c:extLst>
          </c:dPt>
          <c:dPt>
            <c:idx val="2"/>
            <c:bubble3D val="0"/>
            <c:spPr>
              <a:solidFill>
                <a:schemeClr val="accent5"/>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E-8359-42B3-9E90-1267D9D99E38}"/>
              </c:ext>
            </c:extLst>
          </c:dPt>
          <c:dPt>
            <c:idx val="3"/>
            <c:bubble3D val="0"/>
            <c:spPr>
              <a:solidFill>
                <a:schemeClr val="accent1">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0-8359-42B3-9E90-1267D9D99E38}"/>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A-8359-42B3-9E90-1267D9D99E38}"/>
                </c:ext>
              </c:extLst>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C-8359-42B3-9E90-1267D9D99E38}"/>
                </c:ext>
              </c:extLst>
            </c:dLbl>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E-8359-42B3-9E90-1267D9D99E38}"/>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10-8359-42B3-9E90-1267D9D99E38}"/>
                </c:ext>
              </c:extLst>
            </c:dLbl>
            <c:spPr>
              <a:noFill/>
              <a:ln>
                <a:noFill/>
              </a:ln>
              <a:effectLst/>
            </c:sp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'2024.I. módosítás'!$J$109:$J$112</c:f>
              <c:numCache>
                <c:formatCode>#\ ##0\ _F_t</c:formatCode>
                <c:ptCount val="4"/>
              </c:numCache>
            </c:numRef>
          </c:val>
          <c:extLst>
            <c:ext xmlns:c16="http://schemas.microsoft.com/office/drawing/2014/chart" uri="{C3380CC4-5D6E-409C-BE32-E72D297353CC}">
              <c16:uniqueId val="{00000011-8359-42B3-9E90-1267D9D99E38}"/>
            </c:ext>
          </c:extLst>
        </c:ser>
        <c:dLbls>
          <c:dLblPos val="outEnd"/>
          <c:showLegendKey val="0"/>
          <c:showVal val="0"/>
          <c:showCatName val="1"/>
          <c:showSerName val="0"/>
          <c:showPercent val="0"/>
          <c:showBubbleSize val="0"/>
          <c:showLeaderLines val="1"/>
        </c:dLbls>
      </c:pie3D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hu-HU"/>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u-H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accent1"/>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FD7E-A747-BD50-D68374CEF290}"/>
              </c:ext>
            </c:extLst>
          </c:dPt>
          <c:dPt>
            <c:idx val="1"/>
            <c:bubble3D val="0"/>
            <c:spPr>
              <a:solidFill>
                <a:schemeClr val="accent3"/>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2-FD7E-A747-BD50-D68374CEF290}"/>
              </c:ext>
            </c:extLst>
          </c:dPt>
          <c:dPt>
            <c:idx val="2"/>
            <c:bubble3D val="0"/>
            <c:spPr>
              <a:solidFill>
                <a:schemeClr val="accent5"/>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FD7E-A747-BD50-D68374CEF290}"/>
              </c:ext>
            </c:extLst>
          </c:dPt>
          <c:dPt>
            <c:idx val="3"/>
            <c:bubble3D val="0"/>
            <c:spPr>
              <a:solidFill>
                <a:schemeClr val="accent1">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4-FD7E-A747-BD50-D68374CEF290}"/>
              </c:ext>
            </c:extLst>
          </c:dPt>
          <c:dPt>
            <c:idx val="4"/>
            <c:bubble3D val="0"/>
            <c:spPr>
              <a:solidFill>
                <a:schemeClr val="accent3">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5-FD7E-A747-BD50-D68374CEF290}"/>
              </c:ext>
            </c:extLst>
          </c:dPt>
          <c:dPt>
            <c:idx val="5"/>
            <c:bubble3D val="0"/>
            <c:spPr>
              <a:solidFill>
                <a:schemeClr val="accent5">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6-FD7E-A747-BD50-D68374CEF290}"/>
              </c:ext>
            </c:extLst>
          </c:dPt>
          <c:dLbls>
            <c:dLbl>
              <c:idx val="0"/>
              <c:tx>
                <c:rich>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fld id="{82EBCB70-3D04-1041-B879-15A57E355EFB}" type="CATEGORYNAME">
                      <a:rPr lang="en-US">
                        <a:solidFill>
                          <a:schemeClr val="accent5">
                            <a:lumMod val="75000"/>
                          </a:schemeClr>
                        </a:solidFill>
                      </a:rPr>
                      <a:pPr>
                        <a:defRPr/>
                      </a:pPr>
                      <a:t>[KATEGÓRIA NEVE]</a:t>
                    </a:fld>
                    <a:r>
                      <a:rPr lang="en-US" baseline="0">
                        <a:solidFill>
                          <a:schemeClr val="accent5">
                            <a:lumMod val="75000"/>
                          </a:schemeClr>
                        </a:solidFill>
                      </a:rPr>
                      <a:t>
</a:t>
                    </a:r>
                    <a:fld id="{94C43B47-0AB0-FC4A-9ED2-EBA83107DD87}" type="PERCENTAGE">
                      <a:rPr lang="en-US" baseline="0">
                        <a:solidFill>
                          <a:schemeClr val="accent5">
                            <a:lumMod val="75000"/>
                          </a:schemeClr>
                        </a:solidFill>
                      </a:rPr>
                      <a:pPr>
                        <a:defRPr/>
                      </a:pPr>
                      <a:t>[SZÁZALÉK]</a:t>
                    </a:fld>
                    <a:endParaRPr lang="en-US" baseline="0">
                      <a:solidFill>
                        <a:schemeClr val="accent5">
                          <a:lumMod val="75000"/>
                        </a:schemeClr>
                      </a:solidFill>
                    </a:endParaRPr>
                  </a:p>
                </c:rich>
              </c:tx>
              <c:spPr>
                <a:solidFill>
                  <a:schemeClr val="accent4">
                    <a:lumMod val="75000"/>
                  </a:schemeClr>
                </a:solid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hu-HU"/>
                </a:p>
              </c:txPr>
              <c:dLblPos val="outEnd"/>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1-FD7E-A747-BD50-D68374CEF290}"/>
                </c:ext>
              </c:extLst>
            </c:dLbl>
            <c:dLbl>
              <c:idx val="1"/>
              <c:tx>
                <c:rich>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fld id="{C989AD69-51D5-DD43-9BDC-1BF69D57C80D}" type="CATEGORYNAME">
                      <a:rPr lang="en-US">
                        <a:solidFill>
                          <a:schemeClr val="tx1">
                            <a:lumMod val="75000"/>
                            <a:lumOff val="25000"/>
                          </a:schemeClr>
                        </a:solidFill>
                      </a:rPr>
                      <a:pPr>
                        <a:defRPr>
                          <a:solidFill>
                            <a:schemeClr val="accent1"/>
                          </a:solidFill>
                        </a:defRPr>
                      </a:pPr>
                      <a:t>[KATEGÓRIA NEVE]</a:t>
                    </a:fld>
                    <a:r>
                      <a:rPr lang="en-US" baseline="0">
                        <a:solidFill>
                          <a:schemeClr val="tx1">
                            <a:lumMod val="75000"/>
                            <a:lumOff val="25000"/>
                          </a:schemeClr>
                        </a:solidFill>
                      </a:rPr>
                      <a:t>
</a:t>
                    </a:r>
                    <a:fld id="{EA7C4842-354D-D14B-A525-A328F6225EB8}" type="PERCENTAGE">
                      <a:rPr lang="en-US" baseline="0">
                        <a:solidFill>
                          <a:schemeClr val="tx1">
                            <a:lumMod val="75000"/>
                            <a:lumOff val="25000"/>
                          </a:schemeClr>
                        </a:solidFill>
                      </a:rPr>
                      <a:pPr>
                        <a:defRPr>
                          <a:solidFill>
                            <a:schemeClr val="accent1"/>
                          </a:solidFill>
                        </a:defRPr>
                      </a:pPr>
                      <a:t>[SZÁZALÉK]</a:t>
                    </a:fld>
                    <a:endParaRPr lang="en-US" baseline="0">
                      <a:solidFill>
                        <a:schemeClr val="tx1">
                          <a:lumMod val="75000"/>
                          <a:lumOff val="25000"/>
                        </a:schemeClr>
                      </a:solidFill>
                    </a:endParaRPr>
                  </a:p>
                </c:rich>
              </c:tx>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hu-HU"/>
                </a:p>
              </c:txPr>
              <c:dLblPos val="outEnd"/>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2-FD7E-A747-BD50-D68374CEF290}"/>
                </c:ext>
              </c:extLst>
            </c:dLbl>
            <c:dLbl>
              <c:idx val="2"/>
              <c:tx>
                <c:rich>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fld id="{44A6C122-3E83-6C49-85CF-79F622F7798B}" type="CATEGORYNAME">
                      <a:rPr lang="en-US">
                        <a:solidFill>
                          <a:schemeClr val="accent5">
                            <a:lumMod val="75000"/>
                          </a:schemeClr>
                        </a:solidFill>
                      </a:rPr>
                      <a:pPr>
                        <a:defRPr>
                          <a:solidFill>
                            <a:schemeClr val="accent1"/>
                          </a:solidFill>
                        </a:defRPr>
                      </a:pPr>
                      <a:t>[KATEGÓRIA NEVE]</a:t>
                    </a:fld>
                    <a:r>
                      <a:rPr lang="en-US" baseline="0">
                        <a:solidFill>
                          <a:schemeClr val="accent5">
                            <a:lumMod val="75000"/>
                          </a:schemeClr>
                        </a:solidFill>
                      </a:rPr>
                      <a:t>
</a:t>
                    </a:r>
                    <a:fld id="{3461B46F-178F-0F48-AE7E-E412B9639359}" type="PERCENTAGE">
                      <a:rPr lang="en-US" baseline="0">
                        <a:solidFill>
                          <a:schemeClr val="accent5">
                            <a:lumMod val="75000"/>
                          </a:schemeClr>
                        </a:solidFill>
                      </a:rPr>
                      <a:pPr>
                        <a:defRPr>
                          <a:solidFill>
                            <a:schemeClr val="accent1"/>
                          </a:solidFill>
                        </a:defRPr>
                      </a:pPr>
                      <a:t>[SZÁZALÉK]</a:t>
                    </a:fld>
                    <a:endParaRPr lang="en-US" baseline="0">
                      <a:solidFill>
                        <a:schemeClr val="accent5">
                          <a:lumMod val="75000"/>
                        </a:schemeClr>
                      </a:solidFill>
                    </a:endParaRPr>
                  </a:p>
                </c:rich>
              </c:tx>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hu-HU"/>
                </a:p>
              </c:txPr>
              <c:dLblPos val="outEnd"/>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3-FD7E-A747-BD50-D68374CEF290}"/>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4-FD7E-A747-BD50-D68374CEF290}"/>
                </c:ext>
              </c:extLst>
            </c:dLbl>
            <c:dLbl>
              <c:idx val="4"/>
              <c:layout>
                <c:manualLayout>
                  <c:x val="-7.192312553804954E-2"/>
                  <c:y val="0"/>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60000"/>
                        </a:schemeClr>
                      </a:solidFill>
                      <a:latin typeface="+mn-lt"/>
                      <a:ea typeface="+mn-ea"/>
                      <a:cs typeface="+mn-cs"/>
                    </a:defRPr>
                  </a:pPr>
                  <a:endParaRPr lang="hu-HU"/>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FD7E-A747-BD50-D68374CEF290}"/>
                </c:ext>
              </c:extLst>
            </c:dLbl>
            <c:dLbl>
              <c:idx val="5"/>
              <c:layout>
                <c:manualLayout>
                  <c:x val="0"/>
                  <c:y val="0"/>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lumMod val="60000"/>
                        </a:schemeClr>
                      </a:solidFill>
                      <a:latin typeface="+mn-lt"/>
                      <a:ea typeface="+mn-ea"/>
                      <a:cs typeface="+mn-cs"/>
                    </a:defRPr>
                  </a:pPr>
                  <a:endParaRPr lang="hu-HU"/>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FD7E-A747-BD50-D68374CEF290}"/>
                </c:ext>
              </c:extLst>
            </c:dLbl>
            <c:spPr>
              <a:noFill/>
              <a:ln>
                <a:noFill/>
              </a:ln>
              <a:effectLst/>
            </c:sp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'KV 24'!$D$95:$D$100</c:f>
              <c:numCache>
                <c:formatCode>#\ ##0\ _F_t</c:formatCode>
                <c:ptCount val="6"/>
                <c:pt idx="0">
                  <c:v>85000</c:v>
                </c:pt>
                <c:pt idx="1">
                  <c:v>60000</c:v>
                </c:pt>
                <c:pt idx="2">
                  <c:v>210000</c:v>
                </c:pt>
                <c:pt idx="3">
                  <c:v>267000</c:v>
                </c:pt>
                <c:pt idx="4">
                  <c:v>1500</c:v>
                </c:pt>
                <c:pt idx="5">
                  <c:v>4000</c:v>
                </c:pt>
              </c:numCache>
            </c:numRef>
          </c:val>
          <c:extLst>
            <c:ext xmlns:c16="http://schemas.microsoft.com/office/drawing/2014/chart" uri="{C3380CC4-5D6E-409C-BE32-E72D297353CC}">
              <c16:uniqueId val="{00000000-FD7E-A747-BD50-D68374CEF290}"/>
            </c:ext>
          </c:extLst>
        </c:ser>
        <c:dLbls>
          <c:dLblPos val="outEnd"/>
          <c:showLegendKey val="0"/>
          <c:showVal val="0"/>
          <c:showCatName val="0"/>
          <c:showSerName val="0"/>
          <c:showPercent val="1"/>
          <c:showBubbleSize val="0"/>
          <c:showLeaderLines val="1"/>
        </c:dLbls>
      </c:pie3D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lumMod val="75000"/>
      </a:schemeClr>
    </a:solidFill>
    <a:ln w="9525" cap="flat" cmpd="sng" algn="ctr">
      <a:noFill/>
      <a:round/>
    </a:ln>
    <a:effectLst/>
  </c:spPr>
  <c:txPr>
    <a:bodyPr/>
    <a:lstStyle/>
    <a:p>
      <a:pPr>
        <a:defRPr/>
      </a:pPr>
      <a:endParaRPr lang="hu-HU"/>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u-H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accent1"/>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BC84-3049-A5D4-E2D1989AD9DD}"/>
              </c:ext>
            </c:extLst>
          </c:dPt>
          <c:dPt>
            <c:idx val="1"/>
            <c:bubble3D val="0"/>
            <c:spPr>
              <a:solidFill>
                <a:schemeClr val="accent3"/>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2-BC84-3049-A5D4-E2D1989AD9DD}"/>
              </c:ext>
            </c:extLst>
          </c:dPt>
          <c:dPt>
            <c:idx val="2"/>
            <c:bubble3D val="0"/>
            <c:spPr>
              <a:solidFill>
                <a:schemeClr val="accent5"/>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BC84-3049-A5D4-E2D1989AD9DD}"/>
              </c:ext>
            </c:extLst>
          </c:dPt>
          <c:dPt>
            <c:idx val="3"/>
            <c:bubble3D val="0"/>
            <c:spPr>
              <a:solidFill>
                <a:schemeClr val="accent1">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4-BC84-3049-A5D4-E2D1989AD9DD}"/>
              </c:ext>
            </c:extLst>
          </c:dPt>
          <c:dPt>
            <c:idx val="4"/>
            <c:bubble3D val="0"/>
            <c:spPr>
              <a:solidFill>
                <a:schemeClr val="accent3">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5-BC84-3049-A5D4-E2D1989AD9DD}"/>
              </c:ext>
            </c:extLst>
          </c:dPt>
          <c:dPt>
            <c:idx val="5"/>
            <c:bubble3D val="0"/>
            <c:spPr>
              <a:solidFill>
                <a:schemeClr val="accent5">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6-BC84-3049-A5D4-E2D1989AD9DD}"/>
              </c:ext>
            </c:extLst>
          </c:dPt>
          <c:dPt>
            <c:idx val="6"/>
            <c:bubble3D val="0"/>
            <c:spPr>
              <a:solidFill>
                <a:schemeClr val="accent1">
                  <a:lumMod val="80000"/>
                  <a:lumOff val="2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7-BC84-3049-A5D4-E2D1989AD9DD}"/>
              </c:ext>
            </c:extLst>
          </c:dPt>
          <c:dPt>
            <c:idx val="7"/>
            <c:bubble3D val="0"/>
            <c:spPr>
              <a:solidFill>
                <a:schemeClr val="accent3">
                  <a:lumMod val="80000"/>
                  <a:lumOff val="2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8-BC84-3049-A5D4-E2D1989AD9DD}"/>
              </c:ext>
            </c:extLst>
          </c:dPt>
          <c:dPt>
            <c:idx val="8"/>
            <c:bubble3D val="0"/>
            <c:spPr>
              <a:solidFill>
                <a:schemeClr val="accent5">
                  <a:lumMod val="80000"/>
                  <a:lumOff val="2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9-BC84-3049-A5D4-E2D1989AD9DD}"/>
              </c:ext>
            </c:extLst>
          </c:dPt>
          <c:dPt>
            <c:idx val="9"/>
            <c:bubble3D val="0"/>
            <c:spPr>
              <a:solidFill>
                <a:schemeClr val="accent1">
                  <a:lumMod val="8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A-BC84-3049-A5D4-E2D1989AD9DD}"/>
              </c:ext>
            </c:extLst>
          </c:dPt>
          <c:dLbls>
            <c:dLbl>
              <c:idx val="0"/>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1-BC84-3049-A5D4-E2D1989AD9DD}"/>
                </c:ext>
              </c:extLst>
            </c:dLbl>
            <c:dLbl>
              <c:idx val="1"/>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2-BC84-3049-A5D4-E2D1989AD9DD}"/>
                </c:ext>
              </c:extLst>
            </c:dLbl>
            <c:dLbl>
              <c:idx val="2"/>
              <c:layout>
                <c:manualLayout>
                  <c:x val="2.6919275451804003E-2"/>
                  <c:y val="-2.3530309818216313E-2"/>
                </c:manualLayout>
              </c:layout>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hu-HU"/>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BC84-3049-A5D4-E2D1989AD9DD}"/>
                </c:ext>
              </c:extLst>
            </c:dLbl>
            <c:dLbl>
              <c:idx val="3"/>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4-BC84-3049-A5D4-E2D1989AD9DD}"/>
                </c:ext>
              </c:extLst>
            </c:dLbl>
            <c:dLbl>
              <c:idx val="4"/>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60000"/>
                        </a:schemeClr>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5-BC84-3049-A5D4-E2D1989AD9DD}"/>
                </c:ext>
              </c:extLst>
            </c:dLbl>
            <c:dLbl>
              <c:idx val="5"/>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lumMod val="60000"/>
                        </a:schemeClr>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6-BC84-3049-A5D4-E2D1989AD9DD}"/>
                </c:ext>
              </c:extLst>
            </c:dLbl>
            <c:dLbl>
              <c:idx val="6"/>
              <c:layout>
                <c:manualLayout>
                  <c:x val="-1.0767710180721602E-2"/>
                  <c:y val="0"/>
                </c:manualLayout>
              </c:layout>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80000"/>
                          <a:lumOff val="20000"/>
                        </a:schemeClr>
                      </a:solidFill>
                      <a:latin typeface="+mn-lt"/>
                      <a:ea typeface="+mn-ea"/>
                      <a:cs typeface="+mn-cs"/>
                    </a:defRPr>
                  </a:pPr>
                  <a:endParaRPr lang="hu-HU"/>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BC84-3049-A5D4-E2D1989AD9DD}"/>
                </c:ext>
              </c:extLst>
            </c:dLbl>
            <c:dLbl>
              <c:idx val="7"/>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80000"/>
                          <a:lumOff val="20000"/>
                        </a:schemeClr>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8-BC84-3049-A5D4-E2D1989AD9DD}"/>
                </c:ext>
              </c:extLst>
            </c:dLbl>
            <c:dLbl>
              <c:idx val="8"/>
              <c:layout>
                <c:manualLayout>
                  <c:x val="-1.6151565271082451E-2"/>
                  <c:y val="0"/>
                </c:manualLayout>
              </c:layout>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lumMod val="80000"/>
                          <a:lumOff val="20000"/>
                        </a:schemeClr>
                      </a:solidFill>
                      <a:latin typeface="+mn-lt"/>
                      <a:ea typeface="+mn-ea"/>
                      <a:cs typeface="+mn-cs"/>
                    </a:defRPr>
                  </a:pPr>
                  <a:endParaRPr lang="hu-HU"/>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BC84-3049-A5D4-E2D1989AD9DD}"/>
                </c:ext>
              </c:extLst>
            </c:dLbl>
            <c:dLbl>
              <c:idx val="9"/>
              <c:layout>
                <c:manualLayout>
                  <c:x val="3.8116210300162642E-2"/>
                  <c:y val="0"/>
                </c:manualLayout>
              </c:layout>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80000"/>
                        </a:schemeClr>
                      </a:solidFill>
                      <a:latin typeface="+mn-lt"/>
                      <a:ea typeface="+mn-ea"/>
                      <a:cs typeface="+mn-cs"/>
                    </a:defRPr>
                  </a:pPr>
                  <a:endParaRPr lang="hu-HU"/>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A-BC84-3049-A5D4-E2D1989AD9DD}"/>
                </c:ext>
              </c:extLst>
            </c:dLbl>
            <c:numFmt formatCode="0.00%" sourceLinked="0"/>
            <c:spPr>
              <a:noFill/>
              <a:ln>
                <a:noFill/>
              </a:ln>
              <a:effectLst/>
            </c:sp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'Eredeti Terv 23'!$E$101:$E$110</c:f>
              <c:numCache>
                <c:formatCode>#\ ##0\ _F_t</c:formatCode>
                <c:ptCount val="10"/>
                <c:pt idx="0">
                  <c:v>322181</c:v>
                </c:pt>
                <c:pt idx="1">
                  <c:v>70446</c:v>
                </c:pt>
                <c:pt idx="2">
                  <c:v>433663</c:v>
                </c:pt>
                <c:pt idx="3">
                  <c:v>63872</c:v>
                </c:pt>
                <c:pt idx="4">
                  <c:v>79212</c:v>
                </c:pt>
                <c:pt idx="5">
                  <c:v>163785</c:v>
                </c:pt>
                <c:pt idx="6">
                  <c:v>53418</c:v>
                </c:pt>
                <c:pt idx="7">
                  <c:v>99143</c:v>
                </c:pt>
                <c:pt idx="8">
                  <c:v>11400</c:v>
                </c:pt>
                <c:pt idx="9">
                  <c:v>10000</c:v>
                </c:pt>
              </c:numCache>
            </c:numRef>
          </c:val>
          <c:extLst>
            <c:ext xmlns:c16="http://schemas.microsoft.com/office/drawing/2014/chart" uri="{C3380CC4-5D6E-409C-BE32-E72D297353CC}">
              <c16:uniqueId val="{00000000-BC84-3049-A5D4-E2D1989AD9DD}"/>
            </c:ext>
          </c:extLst>
        </c:ser>
        <c:dLbls>
          <c:dLblPos val="outEnd"/>
          <c:showLegendKey val="0"/>
          <c:showVal val="0"/>
          <c:showCatName val="0"/>
          <c:showSerName val="0"/>
          <c:showPercent val="1"/>
          <c:showBubbleSize val="0"/>
          <c:showLeaderLines val="1"/>
        </c:dLbls>
      </c:pie3D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hu-HU"/>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u-H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accent1"/>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BC84-3049-A5D4-E2D1989AD9DD}"/>
              </c:ext>
            </c:extLst>
          </c:dPt>
          <c:dPt>
            <c:idx val="1"/>
            <c:bubble3D val="0"/>
            <c:spPr>
              <a:solidFill>
                <a:schemeClr val="accent3"/>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2-BC84-3049-A5D4-E2D1989AD9DD}"/>
              </c:ext>
            </c:extLst>
          </c:dPt>
          <c:dPt>
            <c:idx val="2"/>
            <c:bubble3D val="0"/>
            <c:spPr>
              <a:solidFill>
                <a:schemeClr val="accent5"/>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BC84-3049-A5D4-E2D1989AD9DD}"/>
              </c:ext>
            </c:extLst>
          </c:dPt>
          <c:dPt>
            <c:idx val="3"/>
            <c:bubble3D val="0"/>
            <c:spPr>
              <a:solidFill>
                <a:schemeClr val="accent1">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4-BC84-3049-A5D4-E2D1989AD9DD}"/>
              </c:ext>
            </c:extLst>
          </c:dPt>
          <c:dPt>
            <c:idx val="4"/>
            <c:bubble3D val="0"/>
            <c:spPr>
              <a:solidFill>
                <a:schemeClr val="accent3">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5-BC84-3049-A5D4-E2D1989AD9DD}"/>
              </c:ext>
            </c:extLst>
          </c:dPt>
          <c:dPt>
            <c:idx val="5"/>
            <c:bubble3D val="0"/>
            <c:spPr>
              <a:solidFill>
                <a:schemeClr val="accent5">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6-BC84-3049-A5D4-E2D1989AD9DD}"/>
              </c:ext>
            </c:extLst>
          </c:dPt>
          <c:dPt>
            <c:idx val="6"/>
            <c:bubble3D val="0"/>
            <c:spPr>
              <a:solidFill>
                <a:schemeClr val="accent1">
                  <a:lumMod val="80000"/>
                  <a:lumOff val="2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7-BC84-3049-A5D4-E2D1989AD9DD}"/>
              </c:ext>
            </c:extLst>
          </c:dPt>
          <c:dPt>
            <c:idx val="7"/>
            <c:bubble3D val="0"/>
            <c:spPr>
              <a:solidFill>
                <a:schemeClr val="accent3">
                  <a:lumMod val="80000"/>
                  <a:lumOff val="2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8-BC84-3049-A5D4-E2D1989AD9DD}"/>
              </c:ext>
            </c:extLst>
          </c:dPt>
          <c:dPt>
            <c:idx val="8"/>
            <c:bubble3D val="0"/>
            <c:spPr>
              <a:solidFill>
                <a:schemeClr val="accent5">
                  <a:lumMod val="80000"/>
                  <a:lumOff val="2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9-BC84-3049-A5D4-E2D1989AD9DD}"/>
              </c:ext>
            </c:extLst>
          </c:dPt>
          <c:dPt>
            <c:idx val="9"/>
            <c:bubble3D val="0"/>
            <c:spPr>
              <a:solidFill>
                <a:schemeClr val="accent1">
                  <a:lumMod val="8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A-BC84-3049-A5D4-E2D1989AD9DD}"/>
              </c:ext>
            </c:extLst>
          </c:dPt>
          <c:dLbls>
            <c:dLbl>
              <c:idx val="0"/>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1-BC84-3049-A5D4-E2D1989AD9DD}"/>
                </c:ext>
              </c:extLst>
            </c:dLbl>
            <c:dLbl>
              <c:idx val="1"/>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2-BC84-3049-A5D4-E2D1989AD9DD}"/>
                </c:ext>
              </c:extLst>
            </c:dLbl>
            <c:dLbl>
              <c:idx val="2"/>
              <c:layout>
                <c:manualLayout>
                  <c:x val="2.6919275451804003E-2"/>
                  <c:y val="-2.3530309818216313E-2"/>
                </c:manualLayout>
              </c:layout>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hu-HU"/>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BC84-3049-A5D4-E2D1989AD9DD}"/>
                </c:ext>
              </c:extLst>
            </c:dLbl>
            <c:dLbl>
              <c:idx val="3"/>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4-BC84-3049-A5D4-E2D1989AD9DD}"/>
                </c:ext>
              </c:extLst>
            </c:dLbl>
            <c:dLbl>
              <c:idx val="4"/>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60000"/>
                        </a:schemeClr>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5-BC84-3049-A5D4-E2D1989AD9DD}"/>
                </c:ext>
              </c:extLst>
            </c:dLbl>
            <c:dLbl>
              <c:idx val="5"/>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lumMod val="60000"/>
                        </a:schemeClr>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6-BC84-3049-A5D4-E2D1989AD9DD}"/>
                </c:ext>
              </c:extLst>
            </c:dLbl>
            <c:dLbl>
              <c:idx val="6"/>
              <c:layout>
                <c:manualLayout>
                  <c:x val="-1.0767710180721602E-2"/>
                  <c:y val="0"/>
                </c:manualLayout>
              </c:layout>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80000"/>
                          <a:lumOff val="20000"/>
                        </a:schemeClr>
                      </a:solidFill>
                      <a:latin typeface="+mn-lt"/>
                      <a:ea typeface="+mn-ea"/>
                      <a:cs typeface="+mn-cs"/>
                    </a:defRPr>
                  </a:pPr>
                  <a:endParaRPr lang="hu-HU"/>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BC84-3049-A5D4-E2D1989AD9DD}"/>
                </c:ext>
              </c:extLst>
            </c:dLbl>
            <c:dLbl>
              <c:idx val="7"/>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80000"/>
                          <a:lumOff val="20000"/>
                        </a:schemeClr>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8-BC84-3049-A5D4-E2D1989AD9DD}"/>
                </c:ext>
              </c:extLst>
            </c:dLbl>
            <c:dLbl>
              <c:idx val="8"/>
              <c:layout>
                <c:manualLayout>
                  <c:x val="-1.6151565271082451E-2"/>
                  <c:y val="0"/>
                </c:manualLayout>
              </c:layout>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lumMod val="80000"/>
                          <a:lumOff val="20000"/>
                        </a:schemeClr>
                      </a:solidFill>
                      <a:latin typeface="+mn-lt"/>
                      <a:ea typeface="+mn-ea"/>
                      <a:cs typeface="+mn-cs"/>
                    </a:defRPr>
                  </a:pPr>
                  <a:endParaRPr lang="hu-HU"/>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BC84-3049-A5D4-E2D1989AD9DD}"/>
                </c:ext>
              </c:extLst>
            </c:dLbl>
            <c:dLbl>
              <c:idx val="9"/>
              <c:layout>
                <c:manualLayout>
                  <c:x val="3.8116210300162642E-2"/>
                  <c:y val="0"/>
                </c:manualLayout>
              </c:layout>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80000"/>
                        </a:schemeClr>
                      </a:solidFill>
                      <a:latin typeface="+mn-lt"/>
                      <a:ea typeface="+mn-ea"/>
                      <a:cs typeface="+mn-cs"/>
                    </a:defRPr>
                  </a:pPr>
                  <a:endParaRPr lang="hu-HU"/>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A-BC84-3049-A5D4-E2D1989AD9DD}"/>
                </c:ext>
              </c:extLst>
            </c:dLbl>
            <c:numFmt formatCode="0.00%" sourceLinked="0"/>
            <c:spPr>
              <a:noFill/>
              <a:ln>
                <a:noFill/>
              </a:ln>
              <a:effectLst/>
            </c:sp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'KV 24'!$E$103:$E$112</c:f>
              <c:numCache>
                <c:formatCode>#\ ##0\ _F_t</c:formatCode>
                <c:ptCount val="10"/>
                <c:pt idx="0">
                  <c:v>383051</c:v>
                </c:pt>
                <c:pt idx="1">
                  <c:v>128696</c:v>
                </c:pt>
                <c:pt idx="2">
                  <c:v>496119</c:v>
                </c:pt>
                <c:pt idx="3">
                  <c:v>143087</c:v>
                </c:pt>
                <c:pt idx="4">
                  <c:v>42616</c:v>
                </c:pt>
                <c:pt idx="5">
                  <c:v>195260</c:v>
                </c:pt>
                <c:pt idx="6">
                  <c:v>30532</c:v>
                </c:pt>
                <c:pt idx="7">
                  <c:v>119048</c:v>
                </c:pt>
                <c:pt idx="8">
                  <c:v>26700</c:v>
                </c:pt>
                <c:pt idx="9">
                  <c:v>10000</c:v>
                </c:pt>
              </c:numCache>
            </c:numRef>
          </c:val>
          <c:extLst>
            <c:ext xmlns:c16="http://schemas.microsoft.com/office/drawing/2014/chart" uri="{C3380CC4-5D6E-409C-BE32-E72D297353CC}">
              <c16:uniqueId val="{00000000-BC84-3049-A5D4-E2D1989AD9DD}"/>
            </c:ext>
          </c:extLst>
        </c:ser>
        <c:dLbls>
          <c:dLblPos val="outEnd"/>
          <c:showLegendKey val="0"/>
          <c:showVal val="0"/>
          <c:showCatName val="0"/>
          <c:showSerName val="0"/>
          <c:showPercent val="1"/>
          <c:showBubbleSize val="0"/>
          <c:showLeaderLines val="1"/>
        </c:dLbls>
      </c:pie3D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hu-HU"/>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u-H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spPr>
            <a:ln>
              <a:noFill/>
            </a:ln>
          </c:spPr>
          <c:dPt>
            <c:idx val="0"/>
            <c:bubble3D val="0"/>
            <c:spPr>
              <a:solidFill>
                <a:schemeClr val="accent1"/>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2-67D6-114B-9E32-E6A90BF107C4}"/>
              </c:ext>
            </c:extLst>
          </c:dPt>
          <c:dPt>
            <c:idx val="1"/>
            <c:bubble3D val="0"/>
            <c:spPr>
              <a:solidFill>
                <a:schemeClr val="accent3"/>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67D6-114B-9E32-E6A90BF107C4}"/>
              </c:ext>
            </c:extLst>
          </c:dPt>
          <c:dPt>
            <c:idx val="2"/>
            <c:bubble3D val="0"/>
            <c:spPr>
              <a:solidFill>
                <a:schemeClr val="accent5"/>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4-67D6-114B-9E32-E6A90BF107C4}"/>
              </c:ext>
            </c:extLst>
          </c:dPt>
          <c:dPt>
            <c:idx val="3"/>
            <c:bubble3D val="0"/>
            <c:spPr>
              <a:solidFill>
                <a:schemeClr val="accent1">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5-67D6-114B-9E32-E6A90BF107C4}"/>
              </c:ext>
            </c:extLst>
          </c:dPt>
          <c:dLbls>
            <c:dLbl>
              <c:idx val="0"/>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2-67D6-114B-9E32-E6A90BF107C4}"/>
                </c:ext>
              </c:extLst>
            </c:dLbl>
            <c:dLbl>
              <c:idx val="1"/>
              <c:layout>
                <c:manualLayout>
                  <c:x val="-2.5088792050486312E-2"/>
                  <c:y val="1.869272199596966E-2"/>
                </c:manualLayout>
              </c:layout>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hu-HU"/>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67D6-114B-9E32-E6A90BF107C4}"/>
                </c:ext>
              </c:extLst>
            </c:dLbl>
            <c:dLbl>
              <c:idx val="2"/>
              <c:layout>
                <c:manualLayout>
                  <c:x val="3.9111785785189375E-2"/>
                  <c:y val="-7.7919903970034982E-2"/>
                </c:manualLayout>
              </c:layout>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hu-HU"/>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67D6-114B-9E32-E6A90BF107C4}"/>
                </c:ext>
              </c:extLst>
            </c:dLbl>
            <c:dLbl>
              <c:idx val="3"/>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5-67D6-114B-9E32-E6A90BF107C4}"/>
                </c:ext>
              </c:extLst>
            </c:dLbl>
            <c:numFmt formatCode="0.00%" sourceLinked="0"/>
            <c:spPr>
              <a:noFill/>
              <a:ln>
                <a:noFill/>
              </a:ln>
              <a:effectLst/>
            </c:sp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'KV 24'!$I$109:$I$112</c:f>
              <c:numCache>
                <c:formatCode>#\ ##0\ _F_t</c:formatCode>
                <c:ptCount val="4"/>
                <c:pt idx="0">
                  <c:v>1575109</c:v>
                </c:pt>
                <c:pt idx="1">
                  <c:v>127244</c:v>
                </c:pt>
                <c:pt idx="2">
                  <c:v>311024</c:v>
                </c:pt>
                <c:pt idx="3">
                  <c:v>1519969</c:v>
                </c:pt>
              </c:numCache>
            </c:numRef>
          </c:val>
          <c:extLst>
            <c:ext xmlns:c16="http://schemas.microsoft.com/office/drawing/2014/chart" uri="{C3380CC4-5D6E-409C-BE32-E72D297353CC}">
              <c16:uniqueId val="{00000000-67D6-114B-9E32-E6A90BF107C4}"/>
            </c:ext>
          </c:extLst>
        </c:ser>
        <c:ser>
          <c:idx val="1"/>
          <c:order val="1"/>
          <c:dPt>
            <c:idx val="0"/>
            <c:bubble3D val="0"/>
            <c:spPr>
              <a:solidFill>
                <a:schemeClr val="accent1"/>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6-67D6-114B-9E32-E6A90BF107C4}"/>
              </c:ext>
            </c:extLst>
          </c:dPt>
          <c:dPt>
            <c:idx val="1"/>
            <c:bubble3D val="0"/>
            <c:spPr>
              <a:solidFill>
                <a:schemeClr val="accent3"/>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7-67D6-114B-9E32-E6A90BF107C4}"/>
              </c:ext>
            </c:extLst>
          </c:dPt>
          <c:dPt>
            <c:idx val="2"/>
            <c:bubble3D val="0"/>
            <c:spPr>
              <a:solidFill>
                <a:schemeClr val="accent5"/>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8-67D6-114B-9E32-E6A90BF107C4}"/>
              </c:ext>
            </c:extLst>
          </c:dPt>
          <c:dPt>
            <c:idx val="3"/>
            <c:bubble3D val="0"/>
            <c:spPr>
              <a:solidFill>
                <a:schemeClr val="accent1">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9-67D6-114B-9E32-E6A90BF107C4}"/>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6-67D6-114B-9E32-E6A90BF107C4}"/>
                </c:ext>
              </c:extLst>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7-67D6-114B-9E32-E6A90BF107C4}"/>
                </c:ext>
              </c:extLst>
            </c:dLbl>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8-67D6-114B-9E32-E6A90BF107C4}"/>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9-67D6-114B-9E32-E6A90BF107C4}"/>
                </c:ext>
              </c:extLst>
            </c:dLbl>
            <c:spPr>
              <a:noFill/>
              <a:ln>
                <a:noFill/>
              </a:ln>
              <a:effectLst/>
            </c:sp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'KV 24'!$J$109:$J$112</c:f>
              <c:numCache>
                <c:formatCode>#\ ##0\ _F_t</c:formatCode>
                <c:ptCount val="4"/>
              </c:numCache>
            </c:numRef>
          </c:val>
          <c:extLst>
            <c:ext xmlns:c16="http://schemas.microsoft.com/office/drawing/2014/chart" uri="{C3380CC4-5D6E-409C-BE32-E72D297353CC}">
              <c16:uniqueId val="{00000001-67D6-114B-9E32-E6A90BF107C4}"/>
            </c:ext>
          </c:extLst>
        </c:ser>
        <c:dLbls>
          <c:dLblPos val="outEnd"/>
          <c:showLegendKey val="0"/>
          <c:showVal val="0"/>
          <c:showCatName val="1"/>
          <c:showSerName val="0"/>
          <c:showPercent val="0"/>
          <c:showBubbleSize val="0"/>
          <c:showLeaderLines val="1"/>
        </c:dLbls>
      </c:pie3D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hu-HU"/>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u-H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accent1"/>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7BD6-4B16-A376-2B0301C9CA6E}"/>
              </c:ext>
            </c:extLst>
          </c:dPt>
          <c:dPt>
            <c:idx val="1"/>
            <c:bubble3D val="0"/>
            <c:spPr>
              <a:solidFill>
                <a:schemeClr val="accent3"/>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7BD6-4B16-A376-2B0301C9CA6E}"/>
              </c:ext>
            </c:extLst>
          </c:dPt>
          <c:dPt>
            <c:idx val="2"/>
            <c:bubble3D val="0"/>
            <c:spPr>
              <a:solidFill>
                <a:schemeClr val="accent5"/>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5-7BD6-4B16-A376-2B0301C9CA6E}"/>
              </c:ext>
            </c:extLst>
          </c:dPt>
          <c:dPt>
            <c:idx val="3"/>
            <c:bubble3D val="0"/>
            <c:spPr>
              <a:solidFill>
                <a:schemeClr val="accent1">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7-7BD6-4B16-A376-2B0301C9CA6E}"/>
              </c:ext>
            </c:extLst>
          </c:dPt>
          <c:dPt>
            <c:idx val="4"/>
            <c:bubble3D val="0"/>
            <c:spPr>
              <a:solidFill>
                <a:schemeClr val="accent3">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9-7BD6-4B16-A376-2B0301C9CA6E}"/>
              </c:ext>
            </c:extLst>
          </c:dPt>
          <c:dPt>
            <c:idx val="5"/>
            <c:bubble3D val="0"/>
            <c:spPr>
              <a:solidFill>
                <a:schemeClr val="accent5">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B-7BD6-4B16-A376-2B0301C9CA6E}"/>
              </c:ext>
            </c:extLst>
          </c:dPt>
          <c:dLbls>
            <c:dLbl>
              <c:idx val="0"/>
              <c:tx>
                <c:rich>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fld id="{82EBCB70-3D04-1041-B879-15A57E355EFB}" type="CATEGORYNAME">
                      <a:rPr lang="en-US">
                        <a:solidFill>
                          <a:schemeClr val="accent5">
                            <a:lumMod val="75000"/>
                          </a:schemeClr>
                        </a:solidFill>
                      </a:rPr>
                      <a:pPr>
                        <a:defRPr/>
                      </a:pPr>
                      <a:t>[KATEGÓRIA NEVE]</a:t>
                    </a:fld>
                    <a:r>
                      <a:rPr lang="en-US" baseline="0">
                        <a:solidFill>
                          <a:schemeClr val="accent5">
                            <a:lumMod val="75000"/>
                          </a:schemeClr>
                        </a:solidFill>
                      </a:rPr>
                      <a:t>
</a:t>
                    </a:r>
                    <a:fld id="{94C43B47-0AB0-FC4A-9ED2-EBA83107DD87}" type="PERCENTAGE">
                      <a:rPr lang="en-US" baseline="0">
                        <a:solidFill>
                          <a:schemeClr val="accent5">
                            <a:lumMod val="75000"/>
                          </a:schemeClr>
                        </a:solidFill>
                      </a:rPr>
                      <a:pPr>
                        <a:defRPr/>
                      </a:pPr>
                      <a:t>[SZÁZALÉK]</a:t>
                    </a:fld>
                    <a:endParaRPr lang="en-US" baseline="0">
                      <a:solidFill>
                        <a:schemeClr val="accent5">
                          <a:lumMod val="75000"/>
                        </a:schemeClr>
                      </a:solidFill>
                    </a:endParaRPr>
                  </a:p>
                </c:rich>
              </c:tx>
              <c:spPr>
                <a:solidFill>
                  <a:schemeClr val="accent4">
                    <a:lumMod val="75000"/>
                  </a:schemeClr>
                </a:solid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hu-HU"/>
                </a:p>
              </c:txPr>
              <c:dLblPos val="outEnd"/>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1-7BD6-4B16-A376-2B0301C9CA6E}"/>
                </c:ext>
              </c:extLst>
            </c:dLbl>
            <c:dLbl>
              <c:idx val="1"/>
              <c:tx>
                <c:rich>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fld id="{C989AD69-51D5-DD43-9BDC-1BF69D57C80D}" type="CATEGORYNAME">
                      <a:rPr lang="en-US">
                        <a:solidFill>
                          <a:schemeClr val="tx1">
                            <a:lumMod val="75000"/>
                            <a:lumOff val="25000"/>
                          </a:schemeClr>
                        </a:solidFill>
                      </a:rPr>
                      <a:pPr>
                        <a:defRPr>
                          <a:solidFill>
                            <a:schemeClr val="accent1"/>
                          </a:solidFill>
                        </a:defRPr>
                      </a:pPr>
                      <a:t>[KATEGÓRIA NEVE]</a:t>
                    </a:fld>
                    <a:r>
                      <a:rPr lang="en-US" baseline="0">
                        <a:solidFill>
                          <a:schemeClr val="tx1">
                            <a:lumMod val="75000"/>
                            <a:lumOff val="25000"/>
                          </a:schemeClr>
                        </a:solidFill>
                      </a:rPr>
                      <a:t>
</a:t>
                    </a:r>
                    <a:fld id="{EA7C4842-354D-D14B-A525-A328F6225EB8}" type="PERCENTAGE">
                      <a:rPr lang="en-US" baseline="0">
                        <a:solidFill>
                          <a:schemeClr val="tx1">
                            <a:lumMod val="75000"/>
                            <a:lumOff val="25000"/>
                          </a:schemeClr>
                        </a:solidFill>
                      </a:rPr>
                      <a:pPr>
                        <a:defRPr>
                          <a:solidFill>
                            <a:schemeClr val="accent1"/>
                          </a:solidFill>
                        </a:defRPr>
                      </a:pPr>
                      <a:t>[SZÁZALÉK]</a:t>
                    </a:fld>
                    <a:endParaRPr lang="en-US" baseline="0">
                      <a:solidFill>
                        <a:schemeClr val="tx1">
                          <a:lumMod val="75000"/>
                          <a:lumOff val="25000"/>
                        </a:schemeClr>
                      </a:solidFill>
                    </a:endParaRPr>
                  </a:p>
                </c:rich>
              </c:tx>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hu-HU"/>
                </a:p>
              </c:txPr>
              <c:dLblPos val="outEnd"/>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3-7BD6-4B16-A376-2B0301C9CA6E}"/>
                </c:ext>
              </c:extLst>
            </c:dLbl>
            <c:dLbl>
              <c:idx val="2"/>
              <c:tx>
                <c:rich>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fld id="{44A6C122-3E83-6C49-85CF-79F622F7798B}" type="CATEGORYNAME">
                      <a:rPr lang="en-US">
                        <a:solidFill>
                          <a:schemeClr val="accent5">
                            <a:lumMod val="75000"/>
                          </a:schemeClr>
                        </a:solidFill>
                      </a:rPr>
                      <a:pPr>
                        <a:defRPr>
                          <a:solidFill>
                            <a:schemeClr val="accent1"/>
                          </a:solidFill>
                        </a:defRPr>
                      </a:pPr>
                      <a:t>[KATEGÓRIA NEVE]</a:t>
                    </a:fld>
                    <a:r>
                      <a:rPr lang="en-US" baseline="0">
                        <a:solidFill>
                          <a:schemeClr val="accent5">
                            <a:lumMod val="75000"/>
                          </a:schemeClr>
                        </a:solidFill>
                      </a:rPr>
                      <a:t>
</a:t>
                    </a:r>
                    <a:fld id="{3461B46F-178F-0F48-AE7E-E412B9639359}" type="PERCENTAGE">
                      <a:rPr lang="en-US" baseline="0">
                        <a:solidFill>
                          <a:schemeClr val="accent5">
                            <a:lumMod val="75000"/>
                          </a:schemeClr>
                        </a:solidFill>
                      </a:rPr>
                      <a:pPr>
                        <a:defRPr>
                          <a:solidFill>
                            <a:schemeClr val="accent1"/>
                          </a:solidFill>
                        </a:defRPr>
                      </a:pPr>
                      <a:t>[SZÁZALÉK]</a:t>
                    </a:fld>
                    <a:endParaRPr lang="en-US" baseline="0">
                      <a:solidFill>
                        <a:schemeClr val="accent5">
                          <a:lumMod val="75000"/>
                        </a:schemeClr>
                      </a:solidFill>
                    </a:endParaRPr>
                  </a:p>
                </c:rich>
              </c:tx>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hu-HU"/>
                </a:p>
              </c:txPr>
              <c:dLblPos val="outEnd"/>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5-7BD6-4B16-A376-2B0301C9CA6E}"/>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7-7BD6-4B16-A376-2B0301C9CA6E}"/>
                </c:ext>
              </c:extLst>
            </c:dLbl>
            <c:dLbl>
              <c:idx val="4"/>
              <c:layout>
                <c:manualLayout>
                  <c:x val="-7.192312553804954E-2"/>
                  <c:y val="0"/>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60000"/>
                        </a:schemeClr>
                      </a:solidFill>
                      <a:latin typeface="+mn-lt"/>
                      <a:ea typeface="+mn-ea"/>
                      <a:cs typeface="+mn-cs"/>
                    </a:defRPr>
                  </a:pPr>
                  <a:endParaRPr lang="hu-HU"/>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7BD6-4B16-A376-2B0301C9CA6E}"/>
                </c:ext>
              </c:extLst>
            </c:dLbl>
            <c:dLbl>
              <c:idx val="5"/>
              <c:layout>
                <c:manualLayout>
                  <c:x val="0"/>
                  <c:y val="0"/>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lumMod val="60000"/>
                        </a:schemeClr>
                      </a:solidFill>
                      <a:latin typeface="+mn-lt"/>
                      <a:ea typeface="+mn-ea"/>
                      <a:cs typeface="+mn-cs"/>
                    </a:defRPr>
                  </a:pPr>
                  <a:endParaRPr lang="hu-HU"/>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B-7BD6-4B16-A376-2B0301C9CA6E}"/>
                </c:ext>
              </c:extLst>
            </c:dLbl>
            <c:spPr>
              <a:noFill/>
              <a:ln>
                <a:noFill/>
              </a:ln>
              <a:effectLst/>
            </c:sp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'2024 év KV. I. módosítás (2)'!$D$95:$D$100</c:f>
              <c:numCache>
                <c:formatCode>#\ ##0\ _F_t</c:formatCode>
                <c:ptCount val="6"/>
                <c:pt idx="0">
                  <c:v>85000</c:v>
                </c:pt>
                <c:pt idx="1">
                  <c:v>60000</c:v>
                </c:pt>
                <c:pt idx="2">
                  <c:v>210000</c:v>
                </c:pt>
                <c:pt idx="3">
                  <c:v>267000</c:v>
                </c:pt>
                <c:pt idx="4">
                  <c:v>1500</c:v>
                </c:pt>
                <c:pt idx="5">
                  <c:v>4000</c:v>
                </c:pt>
              </c:numCache>
            </c:numRef>
          </c:val>
          <c:extLst>
            <c:ext xmlns:c16="http://schemas.microsoft.com/office/drawing/2014/chart" uri="{C3380CC4-5D6E-409C-BE32-E72D297353CC}">
              <c16:uniqueId val="{0000000C-7BD6-4B16-A376-2B0301C9CA6E}"/>
            </c:ext>
          </c:extLst>
        </c:ser>
        <c:dLbls>
          <c:dLblPos val="outEnd"/>
          <c:showLegendKey val="0"/>
          <c:showVal val="0"/>
          <c:showCatName val="0"/>
          <c:showSerName val="0"/>
          <c:showPercent val="1"/>
          <c:showBubbleSize val="0"/>
          <c:showLeaderLines val="1"/>
        </c:dLbls>
      </c:pie3D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lumMod val="75000"/>
      </a:schemeClr>
    </a:solidFill>
    <a:ln w="9525" cap="flat" cmpd="sng" algn="ctr">
      <a:noFill/>
      <a:round/>
    </a:ln>
    <a:effectLst/>
  </c:spPr>
  <c:txPr>
    <a:bodyPr/>
    <a:lstStyle/>
    <a:p>
      <a:pPr>
        <a:defRPr/>
      </a:pPr>
      <a:endParaRPr lang="hu-HU"/>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u-H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accent1"/>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6883-47BC-984C-C2A520AAB641}"/>
              </c:ext>
            </c:extLst>
          </c:dPt>
          <c:dPt>
            <c:idx val="1"/>
            <c:bubble3D val="0"/>
            <c:spPr>
              <a:solidFill>
                <a:schemeClr val="accent3"/>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6883-47BC-984C-C2A520AAB641}"/>
              </c:ext>
            </c:extLst>
          </c:dPt>
          <c:dPt>
            <c:idx val="2"/>
            <c:bubble3D val="0"/>
            <c:spPr>
              <a:solidFill>
                <a:schemeClr val="accent5"/>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5-6883-47BC-984C-C2A520AAB641}"/>
              </c:ext>
            </c:extLst>
          </c:dPt>
          <c:dPt>
            <c:idx val="3"/>
            <c:bubble3D val="0"/>
            <c:spPr>
              <a:solidFill>
                <a:schemeClr val="accent1">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7-6883-47BC-984C-C2A520AAB641}"/>
              </c:ext>
            </c:extLst>
          </c:dPt>
          <c:dPt>
            <c:idx val="4"/>
            <c:bubble3D val="0"/>
            <c:spPr>
              <a:solidFill>
                <a:schemeClr val="accent3">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9-6883-47BC-984C-C2A520AAB641}"/>
              </c:ext>
            </c:extLst>
          </c:dPt>
          <c:dPt>
            <c:idx val="5"/>
            <c:bubble3D val="0"/>
            <c:spPr>
              <a:solidFill>
                <a:schemeClr val="accent5">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B-6883-47BC-984C-C2A520AAB641}"/>
              </c:ext>
            </c:extLst>
          </c:dPt>
          <c:dPt>
            <c:idx val="6"/>
            <c:bubble3D val="0"/>
            <c:spPr>
              <a:solidFill>
                <a:schemeClr val="accent1">
                  <a:lumMod val="80000"/>
                  <a:lumOff val="2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D-6883-47BC-984C-C2A520AAB641}"/>
              </c:ext>
            </c:extLst>
          </c:dPt>
          <c:dPt>
            <c:idx val="7"/>
            <c:bubble3D val="0"/>
            <c:spPr>
              <a:solidFill>
                <a:schemeClr val="accent3">
                  <a:lumMod val="80000"/>
                  <a:lumOff val="2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F-6883-47BC-984C-C2A520AAB641}"/>
              </c:ext>
            </c:extLst>
          </c:dPt>
          <c:dPt>
            <c:idx val="8"/>
            <c:bubble3D val="0"/>
            <c:spPr>
              <a:solidFill>
                <a:schemeClr val="accent5">
                  <a:lumMod val="80000"/>
                  <a:lumOff val="2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1-6883-47BC-984C-C2A520AAB641}"/>
              </c:ext>
            </c:extLst>
          </c:dPt>
          <c:dPt>
            <c:idx val="9"/>
            <c:bubble3D val="0"/>
            <c:spPr>
              <a:solidFill>
                <a:schemeClr val="accent1">
                  <a:lumMod val="8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3-6883-47BC-984C-C2A520AAB641}"/>
              </c:ext>
            </c:extLst>
          </c:dPt>
          <c:dLbls>
            <c:dLbl>
              <c:idx val="0"/>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1-6883-47BC-984C-C2A520AAB641}"/>
                </c:ext>
              </c:extLst>
            </c:dLbl>
            <c:dLbl>
              <c:idx val="1"/>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3-6883-47BC-984C-C2A520AAB641}"/>
                </c:ext>
              </c:extLst>
            </c:dLbl>
            <c:dLbl>
              <c:idx val="2"/>
              <c:layout>
                <c:manualLayout>
                  <c:x val="2.6919275451804003E-2"/>
                  <c:y val="-2.3530309818216313E-2"/>
                </c:manualLayout>
              </c:layout>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hu-HU"/>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6883-47BC-984C-C2A520AAB641}"/>
                </c:ext>
              </c:extLst>
            </c:dLbl>
            <c:dLbl>
              <c:idx val="3"/>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7-6883-47BC-984C-C2A520AAB641}"/>
                </c:ext>
              </c:extLst>
            </c:dLbl>
            <c:dLbl>
              <c:idx val="4"/>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60000"/>
                        </a:schemeClr>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9-6883-47BC-984C-C2A520AAB641}"/>
                </c:ext>
              </c:extLst>
            </c:dLbl>
            <c:dLbl>
              <c:idx val="5"/>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lumMod val="60000"/>
                        </a:schemeClr>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B-6883-47BC-984C-C2A520AAB641}"/>
                </c:ext>
              </c:extLst>
            </c:dLbl>
            <c:dLbl>
              <c:idx val="6"/>
              <c:layout>
                <c:manualLayout>
                  <c:x val="-1.0767710180721602E-2"/>
                  <c:y val="0"/>
                </c:manualLayout>
              </c:layout>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80000"/>
                          <a:lumOff val="20000"/>
                        </a:schemeClr>
                      </a:solidFill>
                      <a:latin typeface="+mn-lt"/>
                      <a:ea typeface="+mn-ea"/>
                      <a:cs typeface="+mn-cs"/>
                    </a:defRPr>
                  </a:pPr>
                  <a:endParaRPr lang="hu-HU"/>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D-6883-47BC-984C-C2A520AAB641}"/>
                </c:ext>
              </c:extLst>
            </c:dLbl>
            <c:dLbl>
              <c:idx val="7"/>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80000"/>
                          <a:lumOff val="20000"/>
                        </a:schemeClr>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F-6883-47BC-984C-C2A520AAB641}"/>
                </c:ext>
              </c:extLst>
            </c:dLbl>
            <c:dLbl>
              <c:idx val="8"/>
              <c:layout>
                <c:manualLayout>
                  <c:x val="-1.6151565271082451E-2"/>
                  <c:y val="0"/>
                </c:manualLayout>
              </c:layout>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lumMod val="80000"/>
                          <a:lumOff val="20000"/>
                        </a:schemeClr>
                      </a:solidFill>
                      <a:latin typeface="+mn-lt"/>
                      <a:ea typeface="+mn-ea"/>
                      <a:cs typeface="+mn-cs"/>
                    </a:defRPr>
                  </a:pPr>
                  <a:endParaRPr lang="hu-HU"/>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1-6883-47BC-984C-C2A520AAB641}"/>
                </c:ext>
              </c:extLst>
            </c:dLbl>
            <c:dLbl>
              <c:idx val="9"/>
              <c:layout>
                <c:manualLayout>
                  <c:x val="3.8116210300162642E-2"/>
                  <c:y val="0"/>
                </c:manualLayout>
              </c:layout>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80000"/>
                        </a:schemeClr>
                      </a:solidFill>
                      <a:latin typeface="+mn-lt"/>
                      <a:ea typeface="+mn-ea"/>
                      <a:cs typeface="+mn-cs"/>
                    </a:defRPr>
                  </a:pPr>
                  <a:endParaRPr lang="hu-HU"/>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3-6883-47BC-984C-C2A520AAB641}"/>
                </c:ext>
              </c:extLst>
            </c:dLbl>
            <c:numFmt formatCode="0.00%" sourceLinked="0"/>
            <c:spPr>
              <a:noFill/>
              <a:ln>
                <a:noFill/>
              </a:ln>
              <a:effectLst/>
            </c:sp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'2024 év KV. I. módosítás (2)'!$E$103:$E$112</c:f>
              <c:numCache>
                <c:formatCode>#\ ##0\ _F_t</c:formatCode>
                <c:ptCount val="10"/>
                <c:pt idx="0">
                  <c:v>386006</c:v>
                </c:pt>
                <c:pt idx="1">
                  <c:v>128696</c:v>
                </c:pt>
                <c:pt idx="2">
                  <c:v>502251</c:v>
                </c:pt>
                <c:pt idx="3">
                  <c:v>143087</c:v>
                </c:pt>
                <c:pt idx="4">
                  <c:v>42616</c:v>
                </c:pt>
                <c:pt idx="5">
                  <c:v>207294</c:v>
                </c:pt>
                <c:pt idx="6">
                  <c:v>31548</c:v>
                </c:pt>
                <c:pt idx="7">
                  <c:v>119048</c:v>
                </c:pt>
                <c:pt idx="8">
                  <c:v>28680</c:v>
                </c:pt>
                <c:pt idx="9">
                  <c:v>10000</c:v>
                </c:pt>
              </c:numCache>
            </c:numRef>
          </c:val>
          <c:extLst>
            <c:ext xmlns:c16="http://schemas.microsoft.com/office/drawing/2014/chart" uri="{C3380CC4-5D6E-409C-BE32-E72D297353CC}">
              <c16:uniqueId val="{00000014-6883-47BC-984C-C2A520AAB641}"/>
            </c:ext>
          </c:extLst>
        </c:ser>
        <c:dLbls>
          <c:dLblPos val="outEnd"/>
          <c:showLegendKey val="0"/>
          <c:showVal val="0"/>
          <c:showCatName val="0"/>
          <c:showSerName val="0"/>
          <c:showPercent val="1"/>
          <c:showBubbleSize val="0"/>
          <c:showLeaderLines val="1"/>
        </c:dLbls>
      </c:pie3D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hu-HU"/>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u-H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spPr>
            <a:ln>
              <a:noFill/>
            </a:ln>
          </c:spPr>
          <c:dPt>
            <c:idx val="0"/>
            <c:bubble3D val="0"/>
            <c:spPr>
              <a:solidFill>
                <a:schemeClr val="accent1"/>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75A4-4905-85EB-55DD57F0B936}"/>
              </c:ext>
            </c:extLst>
          </c:dPt>
          <c:dPt>
            <c:idx val="1"/>
            <c:bubble3D val="0"/>
            <c:spPr>
              <a:solidFill>
                <a:schemeClr val="accent3"/>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75A4-4905-85EB-55DD57F0B936}"/>
              </c:ext>
            </c:extLst>
          </c:dPt>
          <c:dPt>
            <c:idx val="2"/>
            <c:bubble3D val="0"/>
            <c:spPr>
              <a:solidFill>
                <a:schemeClr val="accent5"/>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5-75A4-4905-85EB-55DD57F0B936}"/>
              </c:ext>
            </c:extLst>
          </c:dPt>
          <c:dPt>
            <c:idx val="3"/>
            <c:bubble3D val="0"/>
            <c:spPr>
              <a:solidFill>
                <a:schemeClr val="accent1">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7-75A4-4905-85EB-55DD57F0B936}"/>
              </c:ext>
            </c:extLst>
          </c:dPt>
          <c:dLbls>
            <c:dLbl>
              <c:idx val="0"/>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1-75A4-4905-85EB-55DD57F0B936}"/>
                </c:ext>
              </c:extLst>
            </c:dLbl>
            <c:dLbl>
              <c:idx val="1"/>
              <c:layout>
                <c:manualLayout>
                  <c:x val="-2.5088792050486312E-2"/>
                  <c:y val="1.869272199596966E-2"/>
                </c:manualLayout>
              </c:layout>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hu-HU"/>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75A4-4905-85EB-55DD57F0B936}"/>
                </c:ext>
              </c:extLst>
            </c:dLbl>
            <c:dLbl>
              <c:idx val="2"/>
              <c:layout>
                <c:manualLayout>
                  <c:x val="3.9111785785189375E-2"/>
                  <c:y val="-7.7919903970034982E-2"/>
                </c:manualLayout>
              </c:layout>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hu-HU"/>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75A4-4905-85EB-55DD57F0B936}"/>
                </c:ext>
              </c:extLst>
            </c:dLbl>
            <c:dLbl>
              <c:idx val="3"/>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7-75A4-4905-85EB-55DD57F0B936}"/>
                </c:ext>
              </c:extLst>
            </c:dLbl>
            <c:numFmt formatCode="0.00%" sourceLinked="0"/>
            <c:spPr>
              <a:noFill/>
              <a:ln>
                <a:noFill/>
              </a:ln>
              <a:effectLst/>
            </c:sp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'2024 év KV. I. módosítás (2)'!$I$109:$I$112</c:f>
              <c:numCache>
                <c:formatCode>#\ ##0\ _F_t</c:formatCode>
                <c:ptCount val="4"/>
                <c:pt idx="0">
                  <c:v>1599226</c:v>
                </c:pt>
                <c:pt idx="1">
                  <c:v>384815</c:v>
                </c:pt>
                <c:pt idx="2">
                  <c:v>337019</c:v>
                </c:pt>
                <c:pt idx="3">
                  <c:v>1533122</c:v>
                </c:pt>
              </c:numCache>
            </c:numRef>
          </c:val>
          <c:extLst>
            <c:ext xmlns:c16="http://schemas.microsoft.com/office/drawing/2014/chart" uri="{C3380CC4-5D6E-409C-BE32-E72D297353CC}">
              <c16:uniqueId val="{00000008-75A4-4905-85EB-55DD57F0B936}"/>
            </c:ext>
          </c:extLst>
        </c:ser>
        <c:ser>
          <c:idx val="1"/>
          <c:order val="1"/>
          <c:dPt>
            <c:idx val="0"/>
            <c:bubble3D val="0"/>
            <c:spPr>
              <a:solidFill>
                <a:schemeClr val="accent1"/>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A-75A4-4905-85EB-55DD57F0B936}"/>
              </c:ext>
            </c:extLst>
          </c:dPt>
          <c:dPt>
            <c:idx val="1"/>
            <c:bubble3D val="0"/>
            <c:spPr>
              <a:solidFill>
                <a:schemeClr val="accent3"/>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C-75A4-4905-85EB-55DD57F0B936}"/>
              </c:ext>
            </c:extLst>
          </c:dPt>
          <c:dPt>
            <c:idx val="2"/>
            <c:bubble3D val="0"/>
            <c:spPr>
              <a:solidFill>
                <a:schemeClr val="accent5"/>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E-75A4-4905-85EB-55DD57F0B936}"/>
              </c:ext>
            </c:extLst>
          </c:dPt>
          <c:dPt>
            <c:idx val="3"/>
            <c:bubble3D val="0"/>
            <c:spPr>
              <a:solidFill>
                <a:schemeClr val="accent1">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0-75A4-4905-85EB-55DD57F0B936}"/>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A-75A4-4905-85EB-55DD57F0B936}"/>
                </c:ext>
              </c:extLst>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C-75A4-4905-85EB-55DD57F0B936}"/>
                </c:ext>
              </c:extLst>
            </c:dLbl>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E-75A4-4905-85EB-55DD57F0B936}"/>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10-75A4-4905-85EB-55DD57F0B936}"/>
                </c:ext>
              </c:extLst>
            </c:dLbl>
            <c:spPr>
              <a:noFill/>
              <a:ln>
                <a:noFill/>
              </a:ln>
              <a:effectLst/>
            </c:sp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'2024 év KV. I. módosítás (2)'!$J$109:$J$112</c:f>
              <c:numCache>
                <c:formatCode>#\ ##0\ _F_t</c:formatCode>
                <c:ptCount val="4"/>
              </c:numCache>
            </c:numRef>
          </c:val>
          <c:extLst>
            <c:ext xmlns:c16="http://schemas.microsoft.com/office/drawing/2014/chart" uri="{C3380CC4-5D6E-409C-BE32-E72D297353CC}">
              <c16:uniqueId val="{00000011-75A4-4905-85EB-55DD57F0B936}"/>
            </c:ext>
          </c:extLst>
        </c:ser>
        <c:dLbls>
          <c:dLblPos val="outEnd"/>
          <c:showLegendKey val="0"/>
          <c:showVal val="0"/>
          <c:showCatName val="1"/>
          <c:showSerName val="0"/>
          <c:showPercent val="0"/>
          <c:showBubbleSize val="0"/>
          <c:showLeaderLines val="1"/>
        </c:dLbls>
      </c:pie3D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hu-HU"/>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u-H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accent1"/>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7BD6-4B16-A376-2B0301C9CA6E}"/>
              </c:ext>
            </c:extLst>
          </c:dPt>
          <c:dPt>
            <c:idx val="1"/>
            <c:bubble3D val="0"/>
            <c:spPr>
              <a:solidFill>
                <a:schemeClr val="accent3"/>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7BD6-4B16-A376-2B0301C9CA6E}"/>
              </c:ext>
            </c:extLst>
          </c:dPt>
          <c:dPt>
            <c:idx val="2"/>
            <c:bubble3D val="0"/>
            <c:spPr>
              <a:solidFill>
                <a:schemeClr val="accent5"/>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5-7BD6-4B16-A376-2B0301C9CA6E}"/>
              </c:ext>
            </c:extLst>
          </c:dPt>
          <c:dPt>
            <c:idx val="3"/>
            <c:bubble3D val="0"/>
            <c:spPr>
              <a:solidFill>
                <a:schemeClr val="accent1">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7-7BD6-4B16-A376-2B0301C9CA6E}"/>
              </c:ext>
            </c:extLst>
          </c:dPt>
          <c:dPt>
            <c:idx val="4"/>
            <c:bubble3D val="0"/>
            <c:spPr>
              <a:solidFill>
                <a:schemeClr val="accent3">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9-7BD6-4B16-A376-2B0301C9CA6E}"/>
              </c:ext>
            </c:extLst>
          </c:dPt>
          <c:dPt>
            <c:idx val="5"/>
            <c:bubble3D val="0"/>
            <c:spPr>
              <a:solidFill>
                <a:schemeClr val="accent5">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B-7BD6-4B16-A376-2B0301C9CA6E}"/>
              </c:ext>
            </c:extLst>
          </c:dPt>
          <c:dLbls>
            <c:dLbl>
              <c:idx val="0"/>
              <c:tx>
                <c:rich>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fld id="{82EBCB70-3D04-1041-B879-15A57E355EFB}" type="CATEGORYNAME">
                      <a:rPr lang="en-US">
                        <a:solidFill>
                          <a:schemeClr val="accent5">
                            <a:lumMod val="75000"/>
                          </a:schemeClr>
                        </a:solidFill>
                      </a:rPr>
                      <a:pPr>
                        <a:defRPr/>
                      </a:pPr>
                      <a:t>[KATEGÓRIA NEVE]</a:t>
                    </a:fld>
                    <a:r>
                      <a:rPr lang="en-US" baseline="0">
                        <a:solidFill>
                          <a:schemeClr val="accent5">
                            <a:lumMod val="75000"/>
                          </a:schemeClr>
                        </a:solidFill>
                      </a:rPr>
                      <a:t>
</a:t>
                    </a:r>
                    <a:fld id="{94C43B47-0AB0-FC4A-9ED2-EBA83107DD87}" type="PERCENTAGE">
                      <a:rPr lang="en-US" baseline="0">
                        <a:solidFill>
                          <a:schemeClr val="accent5">
                            <a:lumMod val="75000"/>
                          </a:schemeClr>
                        </a:solidFill>
                      </a:rPr>
                      <a:pPr>
                        <a:defRPr/>
                      </a:pPr>
                      <a:t>[SZÁZALÉK]</a:t>
                    </a:fld>
                    <a:endParaRPr lang="en-US" baseline="0">
                      <a:solidFill>
                        <a:schemeClr val="accent5">
                          <a:lumMod val="75000"/>
                        </a:schemeClr>
                      </a:solidFill>
                    </a:endParaRPr>
                  </a:p>
                </c:rich>
              </c:tx>
              <c:spPr>
                <a:solidFill>
                  <a:schemeClr val="accent4">
                    <a:lumMod val="75000"/>
                  </a:schemeClr>
                </a:solid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hu-HU"/>
                </a:p>
              </c:txPr>
              <c:dLblPos val="outEnd"/>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1-7BD6-4B16-A376-2B0301C9CA6E}"/>
                </c:ext>
              </c:extLst>
            </c:dLbl>
            <c:dLbl>
              <c:idx val="1"/>
              <c:tx>
                <c:rich>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fld id="{C989AD69-51D5-DD43-9BDC-1BF69D57C80D}" type="CATEGORYNAME">
                      <a:rPr lang="en-US">
                        <a:solidFill>
                          <a:schemeClr val="tx1">
                            <a:lumMod val="75000"/>
                            <a:lumOff val="25000"/>
                          </a:schemeClr>
                        </a:solidFill>
                      </a:rPr>
                      <a:pPr>
                        <a:defRPr>
                          <a:solidFill>
                            <a:schemeClr val="accent1"/>
                          </a:solidFill>
                        </a:defRPr>
                      </a:pPr>
                      <a:t>[KATEGÓRIA NEVE]</a:t>
                    </a:fld>
                    <a:r>
                      <a:rPr lang="en-US" baseline="0">
                        <a:solidFill>
                          <a:schemeClr val="tx1">
                            <a:lumMod val="75000"/>
                            <a:lumOff val="25000"/>
                          </a:schemeClr>
                        </a:solidFill>
                      </a:rPr>
                      <a:t>
</a:t>
                    </a:r>
                    <a:fld id="{EA7C4842-354D-D14B-A525-A328F6225EB8}" type="PERCENTAGE">
                      <a:rPr lang="en-US" baseline="0">
                        <a:solidFill>
                          <a:schemeClr val="tx1">
                            <a:lumMod val="75000"/>
                            <a:lumOff val="25000"/>
                          </a:schemeClr>
                        </a:solidFill>
                      </a:rPr>
                      <a:pPr>
                        <a:defRPr>
                          <a:solidFill>
                            <a:schemeClr val="accent1"/>
                          </a:solidFill>
                        </a:defRPr>
                      </a:pPr>
                      <a:t>[SZÁZALÉK]</a:t>
                    </a:fld>
                    <a:endParaRPr lang="en-US" baseline="0">
                      <a:solidFill>
                        <a:schemeClr val="tx1">
                          <a:lumMod val="75000"/>
                          <a:lumOff val="25000"/>
                        </a:schemeClr>
                      </a:solidFill>
                    </a:endParaRPr>
                  </a:p>
                </c:rich>
              </c:tx>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hu-HU"/>
                </a:p>
              </c:txPr>
              <c:dLblPos val="outEnd"/>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3-7BD6-4B16-A376-2B0301C9CA6E}"/>
                </c:ext>
              </c:extLst>
            </c:dLbl>
            <c:dLbl>
              <c:idx val="2"/>
              <c:tx>
                <c:rich>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fld id="{44A6C122-3E83-6C49-85CF-79F622F7798B}" type="CATEGORYNAME">
                      <a:rPr lang="en-US">
                        <a:solidFill>
                          <a:schemeClr val="accent5">
                            <a:lumMod val="75000"/>
                          </a:schemeClr>
                        </a:solidFill>
                      </a:rPr>
                      <a:pPr>
                        <a:defRPr>
                          <a:solidFill>
                            <a:schemeClr val="accent1"/>
                          </a:solidFill>
                        </a:defRPr>
                      </a:pPr>
                      <a:t>[KATEGÓRIA NEVE]</a:t>
                    </a:fld>
                    <a:r>
                      <a:rPr lang="en-US" baseline="0">
                        <a:solidFill>
                          <a:schemeClr val="accent5">
                            <a:lumMod val="75000"/>
                          </a:schemeClr>
                        </a:solidFill>
                      </a:rPr>
                      <a:t>
</a:t>
                    </a:r>
                    <a:fld id="{3461B46F-178F-0F48-AE7E-E412B9639359}" type="PERCENTAGE">
                      <a:rPr lang="en-US" baseline="0">
                        <a:solidFill>
                          <a:schemeClr val="accent5">
                            <a:lumMod val="75000"/>
                          </a:schemeClr>
                        </a:solidFill>
                      </a:rPr>
                      <a:pPr>
                        <a:defRPr>
                          <a:solidFill>
                            <a:schemeClr val="accent1"/>
                          </a:solidFill>
                        </a:defRPr>
                      </a:pPr>
                      <a:t>[SZÁZALÉK]</a:t>
                    </a:fld>
                    <a:endParaRPr lang="en-US" baseline="0">
                      <a:solidFill>
                        <a:schemeClr val="accent5">
                          <a:lumMod val="75000"/>
                        </a:schemeClr>
                      </a:solidFill>
                    </a:endParaRPr>
                  </a:p>
                </c:rich>
              </c:tx>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hu-HU"/>
                </a:p>
              </c:txPr>
              <c:dLblPos val="outEnd"/>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5-7BD6-4B16-A376-2B0301C9CA6E}"/>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7-7BD6-4B16-A376-2B0301C9CA6E}"/>
                </c:ext>
              </c:extLst>
            </c:dLbl>
            <c:dLbl>
              <c:idx val="4"/>
              <c:layout>
                <c:manualLayout>
                  <c:x val="-7.192312553804954E-2"/>
                  <c:y val="0"/>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60000"/>
                        </a:schemeClr>
                      </a:solidFill>
                      <a:latin typeface="+mn-lt"/>
                      <a:ea typeface="+mn-ea"/>
                      <a:cs typeface="+mn-cs"/>
                    </a:defRPr>
                  </a:pPr>
                  <a:endParaRPr lang="hu-HU"/>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7BD6-4B16-A376-2B0301C9CA6E}"/>
                </c:ext>
              </c:extLst>
            </c:dLbl>
            <c:dLbl>
              <c:idx val="5"/>
              <c:layout>
                <c:manualLayout>
                  <c:x val="0"/>
                  <c:y val="0"/>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lumMod val="60000"/>
                        </a:schemeClr>
                      </a:solidFill>
                      <a:latin typeface="+mn-lt"/>
                      <a:ea typeface="+mn-ea"/>
                      <a:cs typeface="+mn-cs"/>
                    </a:defRPr>
                  </a:pPr>
                  <a:endParaRPr lang="hu-HU"/>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B-7BD6-4B16-A376-2B0301C9CA6E}"/>
                </c:ext>
              </c:extLst>
            </c:dLbl>
            <c:spPr>
              <a:noFill/>
              <a:ln>
                <a:noFill/>
              </a:ln>
              <a:effectLst/>
            </c:sp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'2024 év KV. II. módosítás (3)'!$D$95:$D$100</c:f>
              <c:numCache>
                <c:formatCode>#\ ##0\ _F_t</c:formatCode>
                <c:ptCount val="6"/>
                <c:pt idx="0">
                  <c:v>85000</c:v>
                </c:pt>
                <c:pt idx="1">
                  <c:v>60000</c:v>
                </c:pt>
                <c:pt idx="2">
                  <c:v>210000</c:v>
                </c:pt>
                <c:pt idx="3">
                  <c:v>267000</c:v>
                </c:pt>
                <c:pt idx="4">
                  <c:v>1500</c:v>
                </c:pt>
                <c:pt idx="5">
                  <c:v>4000</c:v>
                </c:pt>
              </c:numCache>
            </c:numRef>
          </c:val>
          <c:extLst>
            <c:ext xmlns:c16="http://schemas.microsoft.com/office/drawing/2014/chart" uri="{C3380CC4-5D6E-409C-BE32-E72D297353CC}">
              <c16:uniqueId val="{0000000C-7BD6-4B16-A376-2B0301C9CA6E}"/>
            </c:ext>
          </c:extLst>
        </c:ser>
        <c:dLbls>
          <c:dLblPos val="outEnd"/>
          <c:showLegendKey val="0"/>
          <c:showVal val="0"/>
          <c:showCatName val="0"/>
          <c:showSerName val="0"/>
          <c:showPercent val="1"/>
          <c:showBubbleSize val="0"/>
          <c:showLeaderLines val="1"/>
        </c:dLbls>
      </c:pie3D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lumMod val="75000"/>
      </a:schemeClr>
    </a:solidFill>
    <a:ln w="9525" cap="flat" cmpd="sng" algn="ctr">
      <a:noFill/>
      <a:round/>
    </a:ln>
    <a:effectLst/>
  </c:spPr>
  <c:txPr>
    <a:bodyPr/>
    <a:lstStyle/>
    <a:p>
      <a:pPr>
        <a:defRPr/>
      </a:pPr>
      <a:endParaRPr lang="hu-HU"/>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u-H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accent1"/>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6883-47BC-984C-C2A520AAB641}"/>
              </c:ext>
            </c:extLst>
          </c:dPt>
          <c:dPt>
            <c:idx val="1"/>
            <c:bubble3D val="0"/>
            <c:spPr>
              <a:solidFill>
                <a:schemeClr val="accent3"/>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6883-47BC-984C-C2A520AAB641}"/>
              </c:ext>
            </c:extLst>
          </c:dPt>
          <c:dPt>
            <c:idx val="2"/>
            <c:bubble3D val="0"/>
            <c:spPr>
              <a:solidFill>
                <a:schemeClr val="accent5"/>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5-6883-47BC-984C-C2A520AAB641}"/>
              </c:ext>
            </c:extLst>
          </c:dPt>
          <c:dPt>
            <c:idx val="3"/>
            <c:bubble3D val="0"/>
            <c:spPr>
              <a:solidFill>
                <a:schemeClr val="accent1">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7-6883-47BC-984C-C2A520AAB641}"/>
              </c:ext>
            </c:extLst>
          </c:dPt>
          <c:dPt>
            <c:idx val="4"/>
            <c:bubble3D val="0"/>
            <c:spPr>
              <a:solidFill>
                <a:schemeClr val="accent3">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9-6883-47BC-984C-C2A520AAB641}"/>
              </c:ext>
            </c:extLst>
          </c:dPt>
          <c:dPt>
            <c:idx val="5"/>
            <c:bubble3D val="0"/>
            <c:spPr>
              <a:solidFill>
                <a:schemeClr val="accent5">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B-6883-47BC-984C-C2A520AAB641}"/>
              </c:ext>
            </c:extLst>
          </c:dPt>
          <c:dPt>
            <c:idx val="6"/>
            <c:bubble3D val="0"/>
            <c:spPr>
              <a:solidFill>
                <a:schemeClr val="accent1">
                  <a:lumMod val="80000"/>
                  <a:lumOff val="2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D-6883-47BC-984C-C2A520AAB641}"/>
              </c:ext>
            </c:extLst>
          </c:dPt>
          <c:dPt>
            <c:idx val="7"/>
            <c:bubble3D val="0"/>
            <c:spPr>
              <a:solidFill>
                <a:schemeClr val="accent3">
                  <a:lumMod val="80000"/>
                  <a:lumOff val="2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F-6883-47BC-984C-C2A520AAB641}"/>
              </c:ext>
            </c:extLst>
          </c:dPt>
          <c:dPt>
            <c:idx val="8"/>
            <c:bubble3D val="0"/>
            <c:spPr>
              <a:solidFill>
                <a:schemeClr val="accent5">
                  <a:lumMod val="80000"/>
                  <a:lumOff val="2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1-6883-47BC-984C-C2A520AAB641}"/>
              </c:ext>
            </c:extLst>
          </c:dPt>
          <c:dPt>
            <c:idx val="9"/>
            <c:bubble3D val="0"/>
            <c:spPr>
              <a:solidFill>
                <a:schemeClr val="accent1">
                  <a:lumMod val="8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3-6883-47BC-984C-C2A520AAB641}"/>
              </c:ext>
            </c:extLst>
          </c:dPt>
          <c:dLbls>
            <c:dLbl>
              <c:idx val="0"/>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1-6883-47BC-984C-C2A520AAB641}"/>
                </c:ext>
              </c:extLst>
            </c:dLbl>
            <c:dLbl>
              <c:idx val="1"/>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3-6883-47BC-984C-C2A520AAB641}"/>
                </c:ext>
              </c:extLst>
            </c:dLbl>
            <c:dLbl>
              <c:idx val="2"/>
              <c:layout>
                <c:manualLayout>
                  <c:x val="2.6919275451804003E-2"/>
                  <c:y val="-2.3530309818216313E-2"/>
                </c:manualLayout>
              </c:layout>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hu-HU"/>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6883-47BC-984C-C2A520AAB641}"/>
                </c:ext>
              </c:extLst>
            </c:dLbl>
            <c:dLbl>
              <c:idx val="3"/>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7-6883-47BC-984C-C2A520AAB641}"/>
                </c:ext>
              </c:extLst>
            </c:dLbl>
            <c:dLbl>
              <c:idx val="4"/>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60000"/>
                        </a:schemeClr>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9-6883-47BC-984C-C2A520AAB641}"/>
                </c:ext>
              </c:extLst>
            </c:dLbl>
            <c:dLbl>
              <c:idx val="5"/>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lumMod val="60000"/>
                        </a:schemeClr>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B-6883-47BC-984C-C2A520AAB641}"/>
                </c:ext>
              </c:extLst>
            </c:dLbl>
            <c:dLbl>
              <c:idx val="6"/>
              <c:layout>
                <c:manualLayout>
                  <c:x val="-1.0767710180721602E-2"/>
                  <c:y val="0"/>
                </c:manualLayout>
              </c:layout>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80000"/>
                          <a:lumOff val="20000"/>
                        </a:schemeClr>
                      </a:solidFill>
                      <a:latin typeface="+mn-lt"/>
                      <a:ea typeface="+mn-ea"/>
                      <a:cs typeface="+mn-cs"/>
                    </a:defRPr>
                  </a:pPr>
                  <a:endParaRPr lang="hu-HU"/>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D-6883-47BC-984C-C2A520AAB641}"/>
                </c:ext>
              </c:extLst>
            </c:dLbl>
            <c:dLbl>
              <c:idx val="7"/>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80000"/>
                          <a:lumOff val="20000"/>
                        </a:schemeClr>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F-6883-47BC-984C-C2A520AAB641}"/>
                </c:ext>
              </c:extLst>
            </c:dLbl>
            <c:dLbl>
              <c:idx val="8"/>
              <c:layout>
                <c:manualLayout>
                  <c:x val="-1.6151565271082451E-2"/>
                  <c:y val="0"/>
                </c:manualLayout>
              </c:layout>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lumMod val="80000"/>
                          <a:lumOff val="20000"/>
                        </a:schemeClr>
                      </a:solidFill>
                      <a:latin typeface="+mn-lt"/>
                      <a:ea typeface="+mn-ea"/>
                      <a:cs typeface="+mn-cs"/>
                    </a:defRPr>
                  </a:pPr>
                  <a:endParaRPr lang="hu-HU"/>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1-6883-47BC-984C-C2A520AAB641}"/>
                </c:ext>
              </c:extLst>
            </c:dLbl>
            <c:dLbl>
              <c:idx val="9"/>
              <c:layout>
                <c:manualLayout>
                  <c:x val="3.8116210300162642E-2"/>
                  <c:y val="0"/>
                </c:manualLayout>
              </c:layout>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80000"/>
                        </a:schemeClr>
                      </a:solidFill>
                      <a:latin typeface="+mn-lt"/>
                      <a:ea typeface="+mn-ea"/>
                      <a:cs typeface="+mn-cs"/>
                    </a:defRPr>
                  </a:pPr>
                  <a:endParaRPr lang="hu-HU"/>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3-6883-47BC-984C-C2A520AAB641}"/>
                </c:ext>
              </c:extLst>
            </c:dLbl>
            <c:numFmt formatCode="0.00%" sourceLinked="0"/>
            <c:spPr>
              <a:noFill/>
              <a:ln>
                <a:noFill/>
              </a:ln>
              <a:effectLst/>
            </c:sp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'2024 év KV. II. módosítás (3)'!$E$103:$E$112</c:f>
              <c:numCache>
                <c:formatCode>#\ ##0\ _F_t</c:formatCode>
                <c:ptCount val="10"/>
                <c:pt idx="0">
                  <c:v>393292</c:v>
                </c:pt>
                <c:pt idx="1">
                  <c:v>128696</c:v>
                </c:pt>
                <c:pt idx="2">
                  <c:v>502251</c:v>
                </c:pt>
                <c:pt idx="3">
                  <c:v>143087</c:v>
                </c:pt>
                <c:pt idx="4">
                  <c:v>42616</c:v>
                </c:pt>
                <c:pt idx="5">
                  <c:v>213807</c:v>
                </c:pt>
                <c:pt idx="6">
                  <c:v>31548</c:v>
                </c:pt>
                <c:pt idx="7">
                  <c:v>119048</c:v>
                </c:pt>
                <c:pt idx="8">
                  <c:v>28680</c:v>
                </c:pt>
                <c:pt idx="9">
                  <c:v>10000</c:v>
                </c:pt>
              </c:numCache>
            </c:numRef>
          </c:val>
          <c:extLst>
            <c:ext xmlns:c16="http://schemas.microsoft.com/office/drawing/2014/chart" uri="{C3380CC4-5D6E-409C-BE32-E72D297353CC}">
              <c16:uniqueId val="{00000014-6883-47BC-984C-C2A520AAB641}"/>
            </c:ext>
          </c:extLst>
        </c:ser>
        <c:dLbls>
          <c:dLblPos val="outEnd"/>
          <c:showLegendKey val="0"/>
          <c:showVal val="0"/>
          <c:showCatName val="0"/>
          <c:showSerName val="0"/>
          <c:showPercent val="1"/>
          <c:showBubbleSize val="0"/>
          <c:showLeaderLines val="1"/>
        </c:dLbls>
      </c:pie3D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hu-HU"/>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u-H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spPr>
            <a:ln>
              <a:noFill/>
            </a:ln>
          </c:spPr>
          <c:dPt>
            <c:idx val="0"/>
            <c:bubble3D val="0"/>
            <c:spPr>
              <a:solidFill>
                <a:schemeClr val="accent1"/>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75A4-4905-85EB-55DD57F0B936}"/>
              </c:ext>
            </c:extLst>
          </c:dPt>
          <c:dPt>
            <c:idx val="1"/>
            <c:bubble3D val="0"/>
            <c:spPr>
              <a:solidFill>
                <a:schemeClr val="accent3"/>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75A4-4905-85EB-55DD57F0B936}"/>
              </c:ext>
            </c:extLst>
          </c:dPt>
          <c:dPt>
            <c:idx val="2"/>
            <c:bubble3D val="0"/>
            <c:spPr>
              <a:solidFill>
                <a:schemeClr val="accent5"/>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5-75A4-4905-85EB-55DD57F0B936}"/>
              </c:ext>
            </c:extLst>
          </c:dPt>
          <c:dPt>
            <c:idx val="3"/>
            <c:bubble3D val="0"/>
            <c:spPr>
              <a:solidFill>
                <a:schemeClr val="accent1">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7-75A4-4905-85EB-55DD57F0B936}"/>
              </c:ext>
            </c:extLst>
          </c:dPt>
          <c:dLbls>
            <c:dLbl>
              <c:idx val="0"/>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1-75A4-4905-85EB-55DD57F0B936}"/>
                </c:ext>
              </c:extLst>
            </c:dLbl>
            <c:dLbl>
              <c:idx val="1"/>
              <c:layout>
                <c:manualLayout>
                  <c:x val="-2.5088792050486312E-2"/>
                  <c:y val="1.869272199596966E-2"/>
                </c:manualLayout>
              </c:layout>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hu-HU"/>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75A4-4905-85EB-55DD57F0B936}"/>
                </c:ext>
              </c:extLst>
            </c:dLbl>
            <c:dLbl>
              <c:idx val="2"/>
              <c:layout>
                <c:manualLayout>
                  <c:x val="3.9111785785189375E-2"/>
                  <c:y val="-7.7919903970034982E-2"/>
                </c:manualLayout>
              </c:layout>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hu-HU"/>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75A4-4905-85EB-55DD57F0B936}"/>
                </c:ext>
              </c:extLst>
            </c:dLbl>
            <c:dLbl>
              <c:idx val="3"/>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7-75A4-4905-85EB-55DD57F0B936}"/>
                </c:ext>
              </c:extLst>
            </c:dLbl>
            <c:numFmt formatCode="0.00%" sourceLinked="0"/>
            <c:spPr>
              <a:noFill/>
              <a:ln>
                <a:noFill/>
              </a:ln>
              <a:effectLst/>
            </c:sp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'2024 év KV. II. módosítás (3)'!$I$109:$I$112</c:f>
              <c:numCache>
                <c:formatCode>#\ ##0\ _F_t</c:formatCode>
                <c:ptCount val="4"/>
                <c:pt idx="0">
                  <c:v>1613025</c:v>
                </c:pt>
                <c:pt idx="1">
                  <c:v>316744</c:v>
                </c:pt>
                <c:pt idx="2">
                  <c:v>391586</c:v>
                </c:pt>
                <c:pt idx="3">
                  <c:v>1544175</c:v>
                </c:pt>
              </c:numCache>
            </c:numRef>
          </c:val>
          <c:extLst>
            <c:ext xmlns:c16="http://schemas.microsoft.com/office/drawing/2014/chart" uri="{C3380CC4-5D6E-409C-BE32-E72D297353CC}">
              <c16:uniqueId val="{00000008-75A4-4905-85EB-55DD57F0B936}"/>
            </c:ext>
          </c:extLst>
        </c:ser>
        <c:ser>
          <c:idx val="1"/>
          <c:order val="1"/>
          <c:dPt>
            <c:idx val="0"/>
            <c:bubble3D val="0"/>
            <c:spPr>
              <a:solidFill>
                <a:schemeClr val="accent1"/>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A-75A4-4905-85EB-55DD57F0B936}"/>
              </c:ext>
            </c:extLst>
          </c:dPt>
          <c:dPt>
            <c:idx val="1"/>
            <c:bubble3D val="0"/>
            <c:spPr>
              <a:solidFill>
                <a:schemeClr val="accent3"/>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C-75A4-4905-85EB-55DD57F0B936}"/>
              </c:ext>
            </c:extLst>
          </c:dPt>
          <c:dPt>
            <c:idx val="2"/>
            <c:bubble3D val="0"/>
            <c:spPr>
              <a:solidFill>
                <a:schemeClr val="accent5"/>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E-75A4-4905-85EB-55DD57F0B936}"/>
              </c:ext>
            </c:extLst>
          </c:dPt>
          <c:dPt>
            <c:idx val="3"/>
            <c:bubble3D val="0"/>
            <c:spPr>
              <a:solidFill>
                <a:schemeClr val="accent1">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0-75A4-4905-85EB-55DD57F0B936}"/>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A-75A4-4905-85EB-55DD57F0B936}"/>
                </c:ext>
              </c:extLst>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C-75A4-4905-85EB-55DD57F0B936}"/>
                </c:ext>
              </c:extLst>
            </c:dLbl>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E-75A4-4905-85EB-55DD57F0B936}"/>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10-75A4-4905-85EB-55DD57F0B936}"/>
                </c:ext>
              </c:extLst>
            </c:dLbl>
            <c:spPr>
              <a:noFill/>
              <a:ln>
                <a:noFill/>
              </a:ln>
              <a:effectLst/>
            </c:sp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'2024 év KV. II. módosítás (3)'!$J$109:$J$112</c:f>
              <c:numCache>
                <c:formatCode>#\ ##0\ _F_t</c:formatCode>
                <c:ptCount val="4"/>
              </c:numCache>
            </c:numRef>
          </c:val>
          <c:extLst>
            <c:ext xmlns:c16="http://schemas.microsoft.com/office/drawing/2014/chart" uri="{C3380CC4-5D6E-409C-BE32-E72D297353CC}">
              <c16:uniqueId val="{00000011-75A4-4905-85EB-55DD57F0B936}"/>
            </c:ext>
          </c:extLst>
        </c:ser>
        <c:dLbls>
          <c:dLblPos val="outEnd"/>
          <c:showLegendKey val="0"/>
          <c:showVal val="0"/>
          <c:showCatName val="1"/>
          <c:showSerName val="0"/>
          <c:showPercent val="0"/>
          <c:showBubbleSize val="0"/>
          <c:showLeaderLines val="1"/>
        </c:dLbls>
      </c:pie3D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hu-HU"/>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u-H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accent1"/>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9CFE-467F-A97F-6450BD7B6D10}"/>
              </c:ext>
            </c:extLst>
          </c:dPt>
          <c:dPt>
            <c:idx val="1"/>
            <c:bubble3D val="0"/>
            <c:spPr>
              <a:solidFill>
                <a:schemeClr val="accent3"/>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9CFE-467F-A97F-6450BD7B6D10}"/>
              </c:ext>
            </c:extLst>
          </c:dPt>
          <c:dPt>
            <c:idx val="2"/>
            <c:bubble3D val="0"/>
            <c:spPr>
              <a:solidFill>
                <a:schemeClr val="accent5"/>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5-9CFE-467F-A97F-6450BD7B6D10}"/>
              </c:ext>
            </c:extLst>
          </c:dPt>
          <c:dPt>
            <c:idx val="3"/>
            <c:bubble3D val="0"/>
            <c:spPr>
              <a:solidFill>
                <a:schemeClr val="accent1">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7-9CFE-467F-A97F-6450BD7B6D10}"/>
              </c:ext>
            </c:extLst>
          </c:dPt>
          <c:dPt>
            <c:idx val="4"/>
            <c:bubble3D val="0"/>
            <c:spPr>
              <a:solidFill>
                <a:schemeClr val="accent3">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9-9CFE-467F-A97F-6450BD7B6D10}"/>
              </c:ext>
            </c:extLst>
          </c:dPt>
          <c:dPt>
            <c:idx val="5"/>
            <c:bubble3D val="0"/>
            <c:spPr>
              <a:solidFill>
                <a:schemeClr val="accent5">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B-9CFE-467F-A97F-6450BD7B6D10}"/>
              </c:ext>
            </c:extLst>
          </c:dPt>
          <c:dLbls>
            <c:dLbl>
              <c:idx val="0"/>
              <c:tx>
                <c:rich>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fld id="{82EBCB70-3D04-1041-B879-15A57E355EFB}" type="CATEGORYNAME">
                      <a:rPr lang="en-US">
                        <a:solidFill>
                          <a:schemeClr val="accent5">
                            <a:lumMod val="75000"/>
                          </a:schemeClr>
                        </a:solidFill>
                      </a:rPr>
                      <a:pPr>
                        <a:defRPr/>
                      </a:pPr>
                      <a:t>[KATEGÓRIA NEVE]</a:t>
                    </a:fld>
                    <a:r>
                      <a:rPr lang="en-US" baseline="0">
                        <a:solidFill>
                          <a:schemeClr val="accent5">
                            <a:lumMod val="75000"/>
                          </a:schemeClr>
                        </a:solidFill>
                      </a:rPr>
                      <a:t>
</a:t>
                    </a:r>
                    <a:fld id="{94C43B47-0AB0-FC4A-9ED2-EBA83107DD87}" type="PERCENTAGE">
                      <a:rPr lang="en-US" baseline="0">
                        <a:solidFill>
                          <a:schemeClr val="accent5">
                            <a:lumMod val="75000"/>
                          </a:schemeClr>
                        </a:solidFill>
                      </a:rPr>
                      <a:pPr>
                        <a:defRPr/>
                      </a:pPr>
                      <a:t>[SZÁZALÉK]</a:t>
                    </a:fld>
                    <a:endParaRPr lang="en-US" baseline="0">
                      <a:solidFill>
                        <a:schemeClr val="accent5">
                          <a:lumMod val="75000"/>
                        </a:schemeClr>
                      </a:solidFill>
                    </a:endParaRPr>
                  </a:p>
                </c:rich>
              </c:tx>
              <c:spPr>
                <a:solidFill>
                  <a:schemeClr val="accent4">
                    <a:lumMod val="75000"/>
                  </a:schemeClr>
                </a:solid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hu-HU"/>
                </a:p>
              </c:txPr>
              <c:dLblPos val="outEnd"/>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1-9CFE-467F-A97F-6450BD7B6D10}"/>
                </c:ext>
              </c:extLst>
            </c:dLbl>
            <c:dLbl>
              <c:idx val="1"/>
              <c:tx>
                <c:rich>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fld id="{C989AD69-51D5-DD43-9BDC-1BF69D57C80D}" type="CATEGORYNAME">
                      <a:rPr lang="en-US">
                        <a:solidFill>
                          <a:schemeClr val="tx1">
                            <a:lumMod val="75000"/>
                            <a:lumOff val="25000"/>
                          </a:schemeClr>
                        </a:solidFill>
                      </a:rPr>
                      <a:pPr>
                        <a:defRPr>
                          <a:solidFill>
                            <a:schemeClr val="accent1"/>
                          </a:solidFill>
                        </a:defRPr>
                      </a:pPr>
                      <a:t>[KATEGÓRIA NEVE]</a:t>
                    </a:fld>
                    <a:r>
                      <a:rPr lang="en-US" baseline="0">
                        <a:solidFill>
                          <a:schemeClr val="tx1">
                            <a:lumMod val="75000"/>
                            <a:lumOff val="25000"/>
                          </a:schemeClr>
                        </a:solidFill>
                      </a:rPr>
                      <a:t>
</a:t>
                    </a:r>
                    <a:fld id="{EA7C4842-354D-D14B-A525-A328F6225EB8}" type="PERCENTAGE">
                      <a:rPr lang="en-US" baseline="0">
                        <a:solidFill>
                          <a:schemeClr val="tx1">
                            <a:lumMod val="75000"/>
                            <a:lumOff val="25000"/>
                          </a:schemeClr>
                        </a:solidFill>
                      </a:rPr>
                      <a:pPr>
                        <a:defRPr>
                          <a:solidFill>
                            <a:schemeClr val="accent1"/>
                          </a:solidFill>
                        </a:defRPr>
                      </a:pPr>
                      <a:t>[SZÁZALÉK]</a:t>
                    </a:fld>
                    <a:endParaRPr lang="en-US" baseline="0">
                      <a:solidFill>
                        <a:schemeClr val="tx1">
                          <a:lumMod val="75000"/>
                          <a:lumOff val="25000"/>
                        </a:schemeClr>
                      </a:solidFill>
                    </a:endParaRPr>
                  </a:p>
                </c:rich>
              </c:tx>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hu-HU"/>
                </a:p>
              </c:txPr>
              <c:dLblPos val="outEnd"/>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3-9CFE-467F-A97F-6450BD7B6D10}"/>
                </c:ext>
              </c:extLst>
            </c:dLbl>
            <c:dLbl>
              <c:idx val="2"/>
              <c:tx>
                <c:rich>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fld id="{44A6C122-3E83-6C49-85CF-79F622F7798B}" type="CATEGORYNAME">
                      <a:rPr lang="en-US">
                        <a:solidFill>
                          <a:schemeClr val="accent5">
                            <a:lumMod val="75000"/>
                          </a:schemeClr>
                        </a:solidFill>
                      </a:rPr>
                      <a:pPr>
                        <a:defRPr>
                          <a:solidFill>
                            <a:schemeClr val="accent1"/>
                          </a:solidFill>
                        </a:defRPr>
                      </a:pPr>
                      <a:t>[KATEGÓRIA NEVE]</a:t>
                    </a:fld>
                    <a:r>
                      <a:rPr lang="en-US" baseline="0">
                        <a:solidFill>
                          <a:schemeClr val="accent5">
                            <a:lumMod val="75000"/>
                          </a:schemeClr>
                        </a:solidFill>
                      </a:rPr>
                      <a:t>
</a:t>
                    </a:r>
                    <a:fld id="{3461B46F-178F-0F48-AE7E-E412B9639359}" type="PERCENTAGE">
                      <a:rPr lang="en-US" baseline="0">
                        <a:solidFill>
                          <a:schemeClr val="accent5">
                            <a:lumMod val="75000"/>
                          </a:schemeClr>
                        </a:solidFill>
                      </a:rPr>
                      <a:pPr>
                        <a:defRPr>
                          <a:solidFill>
                            <a:schemeClr val="accent1"/>
                          </a:solidFill>
                        </a:defRPr>
                      </a:pPr>
                      <a:t>[SZÁZALÉK]</a:t>
                    </a:fld>
                    <a:endParaRPr lang="en-US" baseline="0">
                      <a:solidFill>
                        <a:schemeClr val="accent5">
                          <a:lumMod val="75000"/>
                        </a:schemeClr>
                      </a:solidFill>
                    </a:endParaRPr>
                  </a:p>
                </c:rich>
              </c:tx>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hu-HU"/>
                </a:p>
              </c:txPr>
              <c:dLblPos val="outEnd"/>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5-9CFE-467F-A97F-6450BD7B6D10}"/>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7-9CFE-467F-A97F-6450BD7B6D10}"/>
                </c:ext>
              </c:extLst>
            </c:dLbl>
            <c:dLbl>
              <c:idx val="4"/>
              <c:layout>
                <c:manualLayout>
                  <c:x val="-7.192312553804954E-2"/>
                  <c:y val="0"/>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60000"/>
                        </a:schemeClr>
                      </a:solidFill>
                      <a:latin typeface="+mn-lt"/>
                      <a:ea typeface="+mn-ea"/>
                      <a:cs typeface="+mn-cs"/>
                    </a:defRPr>
                  </a:pPr>
                  <a:endParaRPr lang="hu-HU"/>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9CFE-467F-A97F-6450BD7B6D10}"/>
                </c:ext>
              </c:extLst>
            </c:dLbl>
            <c:dLbl>
              <c:idx val="5"/>
              <c:layout>
                <c:manualLayout>
                  <c:x val="0"/>
                  <c:y val="0"/>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lumMod val="60000"/>
                        </a:schemeClr>
                      </a:solidFill>
                      <a:latin typeface="+mn-lt"/>
                      <a:ea typeface="+mn-ea"/>
                      <a:cs typeface="+mn-cs"/>
                    </a:defRPr>
                  </a:pPr>
                  <a:endParaRPr lang="hu-HU"/>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B-9CFE-467F-A97F-6450BD7B6D10}"/>
                </c:ext>
              </c:extLst>
            </c:dLbl>
            <c:spPr>
              <a:noFill/>
              <a:ln>
                <a:noFill/>
              </a:ln>
              <a:effectLst/>
            </c:sp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'2024 év KV. III. módosítás (4)'!$D$95:$D$100</c:f>
              <c:numCache>
                <c:formatCode>#\ ##0\ _F_t</c:formatCode>
                <c:ptCount val="6"/>
                <c:pt idx="0">
                  <c:v>85000</c:v>
                </c:pt>
                <c:pt idx="1">
                  <c:v>60000</c:v>
                </c:pt>
                <c:pt idx="2">
                  <c:v>210000</c:v>
                </c:pt>
                <c:pt idx="3">
                  <c:v>267000</c:v>
                </c:pt>
                <c:pt idx="4">
                  <c:v>1500</c:v>
                </c:pt>
                <c:pt idx="5">
                  <c:v>4000</c:v>
                </c:pt>
              </c:numCache>
            </c:numRef>
          </c:val>
          <c:extLst>
            <c:ext xmlns:c16="http://schemas.microsoft.com/office/drawing/2014/chart" uri="{C3380CC4-5D6E-409C-BE32-E72D297353CC}">
              <c16:uniqueId val="{0000000C-9CFE-467F-A97F-6450BD7B6D10}"/>
            </c:ext>
          </c:extLst>
        </c:ser>
        <c:dLbls>
          <c:dLblPos val="outEnd"/>
          <c:showLegendKey val="0"/>
          <c:showVal val="0"/>
          <c:showCatName val="0"/>
          <c:showSerName val="0"/>
          <c:showPercent val="1"/>
          <c:showBubbleSize val="0"/>
          <c:showLeaderLines val="1"/>
        </c:dLbls>
      </c:pie3D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lumMod val="75000"/>
      </a:schemeClr>
    </a:solidFill>
    <a:ln w="9525" cap="flat" cmpd="sng" algn="ctr">
      <a:noFill/>
      <a:round/>
    </a:ln>
    <a:effectLst/>
  </c:spPr>
  <c:txPr>
    <a:bodyPr/>
    <a:lstStyle/>
    <a:p>
      <a:pPr>
        <a:defRPr/>
      </a:pPr>
      <a:endParaRPr lang="hu-HU"/>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u-H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accent1"/>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A185-4676-9264-7563EE7DA67B}"/>
              </c:ext>
            </c:extLst>
          </c:dPt>
          <c:dPt>
            <c:idx val="1"/>
            <c:bubble3D val="0"/>
            <c:spPr>
              <a:solidFill>
                <a:schemeClr val="accent3"/>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A185-4676-9264-7563EE7DA67B}"/>
              </c:ext>
            </c:extLst>
          </c:dPt>
          <c:dPt>
            <c:idx val="2"/>
            <c:bubble3D val="0"/>
            <c:spPr>
              <a:solidFill>
                <a:schemeClr val="accent5"/>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5-A185-4676-9264-7563EE7DA67B}"/>
              </c:ext>
            </c:extLst>
          </c:dPt>
          <c:dPt>
            <c:idx val="3"/>
            <c:bubble3D val="0"/>
            <c:spPr>
              <a:solidFill>
                <a:schemeClr val="accent1">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7-A185-4676-9264-7563EE7DA67B}"/>
              </c:ext>
            </c:extLst>
          </c:dPt>
          <c:dPt>
            <c:idx val="4"/>
            <c:bubble3D val="0"/>
            <c:spPr>
              <a:solidFill>
                <a:schemeClr val="accent3">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9-A185-4676-9264-7563EE7DA67B}"/>
              </c:ext>
            </c:extLst>
          </c:dPt>
          <c:dPt>
            <c:idx val="5"/>
            <c:bubble3D val="0"/>
            <c:spPr>
              <a:solidFill>
                <a:schemeClr val="accent5">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B-A185-4676-9264-7563EE7DA67B}"/>
              </c:ext>
            </c:extLst>
          </c:dPt>
          <c:dPt>
            <c:idx val="6"/>
            <c:bubble3D val="0"/>
            <c:spPr>
              <a:solidFill>
                <a:schemeClr val="accent1">
                  <a:lumMod val="80000"/>
                  <a:lumOff val="2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D-A185-4676-9264-7563EE7DA67B}"/>
              </c:ext>
            </c:extLst>
          </c:dPt>
          <c:dPt>
            <c:idx val="7"/>
            <c:bubble3D val="0"/>
            <c:spPr>
              <a:solidFill>
                <a:schemeClr val="accent3">
                  <a:lumMod val="80000"/>
                  <a:lumOff val="2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F-A185-4676-9264-7563EE7DA67B}"/>
              </c:ext>
            </c:extLst>
          </c:dPt>
          <c:dPt>
            <c:idx val="8"/>
            <c:bubble3D val="0"/>
            <c:spPr>
              <a:solidFill>
                <a:schemeClr val="accent5">
                  <a:lumMod val="80000"/>
                  <a:lumOff val="2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1-A185-4676-9264-7563EE7DA67B}"/>
              </c:ext>
            </c:extLst>
          </c:dPt>
          <c:dPt>
            <c:idx val="9"/>
            <c:bubble3D val="0"/>
            <c:spPr>
              <a:solidFill>
                <a:schemeClr val="accent1">
                  <a:lumMod val="8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3-A185-4676-9264-7563EE7DA67B}"/>
              </c:ext>
            </c:extLst>
          </c:dPt>
          <c:dLbls>
            <c:dLbl>
              <c:idx val="0"/>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1-A185-4676-9264-7563EE7DA67B}"/>
                </c:ext>
              </c:extLst>
            </c:dLbl>
            <c:dLbl>
              <c:idx val="1"/>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3-A185-4676-9264-7563EE7DA67B}"/>
                </c:ext>
              </c:extLst>
            </c:dLbl>
            <c:dLbl>
              <c:idx val="2"/>
              <c:layout>
                <c:manualLayout>
                  <c:x val="2.6919275451804003E-2"/>
                  <c:y val="-2.3530309818216313E-2"/>
                </c:manualLayout>
              </c:layout>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hu-HU"/>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A185-4676-9264-7563EE7DA67B}"/>
                </c:ext>
              </c:extLst>
            </c:dLbl>
            <c:dLbl>
              <c:idx val="3"/>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7-A185-4676-9264-7563EE7DA67B}"/>
                </c:ext>
              </c:extLst>
            </c:dLbl>
            <c:dLbl>
              <c:idx val="4"/>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60000"/>
                        </a:schemeClr>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9-A185-4676-9264-7563EE7DA67B}"/>
                </c:ext>
              </c:extLst>
            </c:dLbl>
            <c:dLbl>
              <c:idx val="5"/>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lumMod val="60000"/>
                        </a:schemeClr>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B-A185-4676-9264-7563EE7DA67B}"/>
                </c:ext>
              </c:extLst>
            </c:dLbl>
            <c:dLbl>
              <c:idx val="6"/>
              <c:layout>
                <c:manualLayout>
                  <c:x val="-1.0767710180721602E-2"/>
                  <c:y val="0"/>
                </c:manualLayout>
              </c:layout>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80000"/>
                          <a:lumOff val="20000"/>
                        </a:schemeClr>
                      </a:solidFill>
                      <a:latin typeface="+mn-lt"/>
                      <a:ea typeface="+mn-ea"/>
                      <a:cs typeface="+mn-cs"/>
                    </a:defRPr>
                  </a:pPr>
                  <a:endParaRPr lang="hu-HU"/>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D-A185-4676-9264-7563EE7DA67B}"/>
                </c:ext>
              </c:extLst>
            </c:dLbl>
            <c:dLbl>
              <c:idx val="7"/>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80000"/>
                          <a:lumOff val="20000"/>
                        </a:schemeClr>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F-A185-4676-9264-7563EE7DA67B}"/>
                </c:ext>
              </c:extLst>
            </c:dLbl>
            <c:dLbl>
              <c:idx val="8"/>
              <c:layout>
                <c:manualLayout>
                  <c:x val="-1.6151565271082451E-2"/>
                  <c:y val="0"/>
                </c:manualLayout>
              </c:layout>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lumMod val="80000"/>
                          <a:lumOff val="20000"/>
                        </a:schemeClr>
                      </a:solidFill>
                      <a:latin typeface="+mn-lt"/>
                      <a:ea typeface="+mn-ea"/>
                      <a:cs typeface="+mn-cs"/>
                    </a:defRPr>
                  </a:pPr>
                  <a:endParaRPr lang="hu-HU"/>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1-A185-4676-9264-7563EE7DA67B}"/>
                </c:ext>
              </c:extLst>
            </c:dLbl>
            <c:dLbl>
              <c:idx val="9"/>
              <c:layout>
                <c:manualLayout>
                  <c:x val="3.8116210300162642E-2"/>
                  <c:y val="0"/>
                </c:manualLayout>
              </c:layout>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80000"/>
                        </a:schemeClr>
                      </a:solidFill>
                      <a:latin typeface="+mn-lt"/>
                      <a:ea typeface="+mn-ea"/>
                      <a:cs typeface="+mn-cs"/>
                    </a:defRPr>
                  </a:pPr>
                  <a:endParaRPr lang="hu-HU"/>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3-A185-4676-9264-7563EE7DA67B}"/>
                </c:ext>
              </c:extLst>
            </c:dLbl>
            <c:numFmt formatCode="0.00%" sourceLinked="0"/>
            <c:spPr>
              <a:noFill/>
              <a:ln>
                <a:noFill/>
              </a:ln>
              <a:effectLst/>
            </c:sp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'2024 év KV. III. módosítás (4)'!$E$103:$E$112</c:f>
              <c:numCache>
                <c:formatCode>#\ ##0\ _F_t</c:formatCode>
                <c:ptCount val="10"/>
                <c:pt idx="0">
                  <c:v>398271</c:v>
                </c:pt>
                <c:pt idx="1">
                  <c:v>130707</c:v>
                </c:pt>
                <c:pt idx="2">
                  <c:v>502251</c:v>
                </c:pt>
                <c:pt idx="3">
                  <c:v>143087</c:v>
                </c:pt>
                <c:pt idx="4">
                  <c:v>42616</c:v>
                </c:pt>
                <c:pt idx="5">
                  <c:v>223085</c:v>
                </c:pt>
                <c:pt idx="6">
                  <c:v>31548</c:v>
                </c:pt>
                <c:pt idx="7">
                  <c:v>119048</c:v>
                </c:pt>
                <c:pt idx="8">
                  <c:v>28680</c:v>
                </c:pt>
                <c:pt idx="9">
                  <c:v>10000</c:v>
                </c:pt>
              </c:numCache>
            </c:numRef>
          </c:val>
          <c:extLst>
            <c:ext xmlns:c16="http://schemas.microsoft.com/office/drawing/2014/chart" uri="{C3380CC4-5D6E-409C-BE32-E72D297353CC}">
              <c16:uniqueId val="{00000014-A185-4676-9264-7563EE7DA67B}"/>
            </c:ext>
          </c:extLst>
        </c:ser>
        <c:dLbls>
          <c:dLblPos val="outEnd"/>
          <c:showLegendKey val="0"/>
          <c:showVal val="0"/>
          <c:showCatName val="0"/>
          <c:showSerName val="0"/>
          <c:showPercent val="1"/>
          <c:showBubbleSize val="0"/>
          <c:showLeaderLines val="1"/>
        </c:dLbls>
      </c:pie3D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hu-HU"/>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u-H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spPr>
            <a:ln>
              <a:noFill/>
            </a:ln>
          </c:spPr>
          <c:dPt>
            <c:idx val="0"/>
            <c:bubble3D val="0"/>
            <c:spPr>
              <a:solidFill>
                <a:schemeClr val="accent1"/>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2-67D6-114B-9E32-E6A90BF107C4}"/>
              </c:ext>
            </c:extLst>
          </c:dPt>
          <c:dPt>
            <c:idx val="1"/>
            <c:bubble3D val="0"/>
            <c:spPr>
              <a:solidFill>
                <a:schemeClr val="accent3"/>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67D6-114B-9E32-E6A90BF107C4}"/>
              </c:ext>
            </c:extLst>
          </c:dPt>
          <c:dPt>
            <c:idx val="2"/>
            <c:bubble3D val="0"/>
            <c:spPr>
              <a:solidFill>
                <a:schemeClr val="accent5"/>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4-67D6-114B-9E32-E6A90BF107C4}"/>
              </c:ext>
            </c:extLst>
          </c:dPt>
          <c:dPt>
            <c:idx val="3"/>
            <c:bubble3D val="0"/>
            <c:spPr>
              <a:solidFill>
                <a:schemeClr val="accent1">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5-67D6-114B-9E32-E6A90BF107C4}"/>
              </c:ext>
            </c:extLst>
          </c:dPt>
          <c:dLbls>
            <c:dLbl>
              <c:idx val="0"/>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2-67D6-114B-9E32-E6A90BF107C4}"/>
                </c:ext>
              </c:extLst>
            </c:dLbl>
            <c:dLbl>
              <c:idx val="1"/>
              <c:layout>
                <c:manualLayout>
                  <c:x val="-2.5088792050486312E-2"/>
                  <c:y val="1.869272199596966E-2"/>
                </c:manualLayout>
              </c:layout>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hu-HU"/>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67D6-114B-9E32-E6A90BF107C4}"/>
                </c:ext>
              </c:extLst>
            </c:dLbl>
            <c:dLbl>
              <c:idx val="2"/>
              <c:layout>
                <c:manualLayout>
                  <c:x val="3.9111785785189375E-2"/>
                  <c:y val="-7.7919903970034982E-2"/>
                </c:manualLayout>
              </c:layout>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hu-HU"/>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67D6-114B-9E32-E6A90BF107C4}"/>
                </c:ext>
              </c:extLst>
            </c:dLbl>
            <c:dLbl>
              <c:idx val="3"/>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5-67D6-114B-9E32-E6A90BF107C4}"/>
                </c:ext>
              </c:extLst>
            </c:dLbl>
            <c:numFmt formatCode="0.00%" sourceLinked="0"/>
            <c:spPr>
              <a:noFill/>
              <a:ln>
                <a:noFill/>
              </a:ln>
              <a:effectLst/>
            </c:sp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'Eredeti Terv 23'!$I$107:$I$110</c:f>
              <c:numCache>
                <c:formatCode>#\ ##0\ _F_t</c:formatCode>
                <c:ptCount val="4"/>
                <c:pt idx="0">
                  <c:v>1307120</c:v>
                </c:pt>
                <c:pt idx="1">
                  <c:v>32397</c:v>
                </c:pt>
                <c:pt idx="2">
                  <c:v>27055</c:v>
                </c:pt>
                <c:pt idx="3">
                  <c:v>288170</c:v>
                </c:pt>
              </c:numCache>
            </c:numRef>
          </c:val>
          <c:extLst>
            <c:ext xmlns:c16="http://schemas.microsoft.com/office/drawing/2014/chart" uri="{C3380CC4-5D6E-409C-BE32-E72D297353CC}">
              <c16:uniqueId val="{00000000-67D6-114B-9E32-E6A90BF107C4}"/>
            </c:ext>
          </c:extLst>
        </c:ser>
        <c:ser>
          <c:idx val="1"/>
          <c:order val="1"/>
          <c:dPt>
            <c:idx val="0"/>
            <c:bubble3D val="0"/>
            <c:spPr>
              <a:solidFill>
                <a:schemeClr val="accent1"/>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6-67D6-114B-9E32-E6A90BF107C4}"/>
              </c:ext>
            </c:extLst>
          </c:dPt>
          <c:dPt>
            <c:idx val="1"/>
            <c:bubble3D val="0"/>
            <c:spPr>
              <a:solidFill>
                <a:schemeClr val="accent3"/>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7-67D6-114B-9E32-E6A90BF107C4}"/>
              </c:ext>
            </c:extLst>
          </c:dPt>
          <c:dPt>
            <c:idx val="2"/>
            <c:bubble3D val="0"/>
            <c:spPr>
              <a:solidFill>
                <a:schemeClr val="accent5"/>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8-67D6-114B-9E32-E6A90BF107C4}"/>
              </c:ext>
            </c:extLst>
          </c:dPt>
          <c:dPt>
            <c:idx val="3"/>
            <c:bubble3D val="0"/>
            <c:spPr>
              <a:solidFill>
                <a:schemeClr val="accent1">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9-67D6-114B-9E32-E6A90BF107C4}"/>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6-67D6-114B-9E32-E6A90BF107C4}"/>
                </c:ext>
              </c:extLst>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7-67D6-114B-9E32-E6A90BF107C4}"/>
                </c:ext>
              </c:extLst>
            </c:dLbl>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8-67D6-114B-9E32-E6A90BF107C4}"/>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9-67D6-114B-9E32-E6A90BF107C4}"/>
                </c:ext>
              </c:extLst>
            </c:dLbl>
            <c:spPr>
              <a:noFill/>
              <a:ln>
                <a:noFill/>
              </a:ln>
              <a:effectLst/>
            </c:sp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'Eredeti Terv 23'!$J$107:$J$110</c:f>
              <c:numCache>
                <c:formatCode>#\ ##0\ _F_t</c:formatCode>
                <c:ptCount val="4"/>
              </c:numCache>
            </c:numRef>
          </c:val>
          <c:extLst>
            <c:ext xmlns:c16="http://schemas.microsoft.com/office/drawing/2014/chart" uri="{C3380CC4-5D6E-409C-BE32-E72D297353CC}">
              <c16:uniqueId val="{00000001-67D6-114B-9E32-E6A90BF107C4}"/>
            </c:ext>
          </c:extLst>
        </c:ser>
        <c:dLbls>
          <c:dLblPos val="outEnd"/>
          <c:showLegendKey val="0"/>
          <c:showVal val="0"/>
          <c:showCatName val="1"/>
          <c:showSerName val="0"/>
          <c:showPercent val="0"/>
          <c:showBubbleSize val="0"/>
          <c:showLeaderLines val="1"/>
        </c:dLbls>
      </c:pie3D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hu-HU"/>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u-H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spPr>
            <a:ln>
              <a:noFill/>
            </a:ln>
          </c:spPr>
          <c:dPt>
            <c:idx val="0"/>
            <c:bubble3D val="0"/>
            <c:spPr>
              <a:solidFill>
                <a:schemeClr val="accent1"/>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D61D-44A6-884B-3517D64B5A00}"/>
              </c:ext>
            </c:extLst>
          </c:dPt>
          <c:dPt>
            <c:idx val="1"/>
            <c:bubble3D val="0"/>
            <c:spPr>
              <a:solidFill>
                <a:schemeClr val="accent3"/>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D61D-44A6-884B-3517D64B5A00}"/>
              </c:ext>
            </c:extLst>
          </c:dPt>
          <c:dPt>
            <c:idx val="2"/>
            <c:bubble3D val="0"/>
            <c:spPr>
              <a:solidFill>
                <a:schemeClr val="accent5"/>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5-D61D-44A6-884B-3517D64B5A00}"/>
              </c:ext>
            </c:extLst>
          </c:dPt>
          <c:dPt>
            <c:idx val="3"/>
            <c:bubble3D val="0"/>
            <c:spPr>
              <a:solidFill>
                <a:schemeClr val="accent1">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7-D61D-44A6-884B-3517D64B5A00}"/>
              </c:ext>
            </c:extLst>
          </c:dPt>
          <c:dLbls>
            <c:dLbl>
              <c:idx val="0"/>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1-D61D-44A6-884B-3517D64B5A00}"/>
                </c:ext>
              </c:extLst>
            </c:dLbl>
            <c:dLbl>
              <c:idx val="1"/>
              <c:layout>
                <c:manualLayout>
                  <c:x val="-2.5088792050486312E-2"/>
                  <c:y val="1.869272199596966E-2"/>
                </c:manualLayout>
              </c:layout>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hu-HU"/>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D61D-44A6-884B-3517D64B5A00}"/>
                </c:ext>
              </c:extLst>
            </c:dLbl>
            <c:dLbl>
              <c:idx val="2"/>
              <c:layout>
                <c:manualLayout>
                  <c:x val="3.9111785785189375E-2"/>
                  <c:y val="-7.7919903970034982E-2"/>
                </c:manualLayout>
              </c:layout>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hu-HU"/>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D61D-44A6-884B-3517D64B5A00}"/>
                </c:ext>
              </c:extLst>
            </c:dLbl>
            <c:dLbl>
              <c:idx val="3"/>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7-D61D-44A6-884B-3517D64B5A00}"/>
                </c:ext>
              </c:extLst>
            </c:dLbl>
            <c:numFmt formatCode="0.00%" sourceLinked="0"/>
            <c:spPr>
              <a:noFill/>
              <a:ln>
                <a:noFill/>
              </a:ln>
              <a:effectLst/>
            </c:sp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'2024 év KV. III. módosítás (4)'!$I$109:$I$112</c:f>
              <c:numCache>
                <c:formatCode>#\ ##0\ _F_t</c:formatCode>
                <c:ptCount val="4"/>
                <c:pt idx="0">
                  <c:v>1629293</c:v>
                </c:pt>
                <c:pt idx="1">
                  <c:v>308504</c:v>
                </c:pt>
                <c:pt idx="2">
                  <c:v>395675</c:v>
                </c:pt>
                <c:pt idx="3">
                  <c:v>1783024</c:v>
                </c:pt>
              </c:numCache>
            </c:numRef>
          </c:val>
          <c:extLst>
            <c:ext xmlns:c16="http://schemas.microsoft.com/office/drawing/2014/chart" uri="{C3380CC4-5D6E-409C-BE32-E72D297353CC}">
              <c16:uniqueId val="{00000008-D61D-44A6-884B-3517D64B5A00}"/>
            </c:ext>
          </c:extLst>
        </c:ser>
        <c:ser>
          <c:idx val="1"/>
          <c:order val="1"/>
          <c:dPt>
            <c:idx val="0"/>
            <c:bubble3D val="0"/>
            <c:spPr>
              <a:solidFill>
                <a:schemeClr val="accent1"/>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A-D61D-44A6-884B-3517D64B5A00}"/>
              </c:ext>
            </c:extLst>
          </c:dPt>
          <c:dPt>
            <c:idx val="1"/>
            <c:bubble3D val="0"/>
            <c:spPr>
              <a:solidFill>
                <a:schemeClr val="accent3"/>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C-D61D-44A6-884B-3517D64B5A00}"/>
              </c:ext>
            </c:extLst>
          </c:dPt>
          <c:dPt>
            <c:idx val="2"/>
            <c:bubble3D val="0"/>
            <c:spPr>
              <a:solidFill>
                <a:schemeClr val="accent5"/>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E-D61D-44A6-884B-3517D64B5A00}"/>
              </c:ext>
            </c:extLst>
          </c:dPt>
          <c:dPt>
            <c:idx val="3"/>
            <c:bubble3D val="0"/>
            <c:spPr>
              <a:solidFill>
                <a:schemeClr val="accent1">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0-D61D-44A6-884B-3517D64B5A00}"/>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A-D61D-44A6-884B-3517D64B5A00}"/>
                </c:ext>
              </c:extLst>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C-D61D-44A6-884B-3517D64B5A00}"/>
                </c:ext>
              </c:extLst>
            </c:dLbl>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E-D61D-44A6-884B-3517D64B5A00}"/>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10-D61D-44A6-884B-3517D64B5A00}"/>
                </c:ext>
              </c:extLst>
            </c:dLbl>
            <c:spPr>
              <a:noFill/>
              <a:ln>
                <a:noFill/>
              </a:ln>
              <a:effectLst/>
            </c:sp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'2024 év KV. III. módosítás (4)'!$J$109:$J$112</c:f>
              <c:numCache>
                <c:formatCode>#\ ##0\ _F_t</c:formatCode>
                <c:ptCount val="4"/>
              </c:numCache>
            </c:numRef>
          </c:val>
          <c:extLst>
            <c:ext xmlns:c16="http://schemas.microsoft.com/office/drawing/2014/chart" uri="{C3380CC4-5D6E-409C-BE32-E72D297353CC}">
              <c16:uniqueId val="{00000011-D61D-44A6-884B-3517D64B5A00}"/>
            </c:ext>
          </c:extLst>
        </c:ser>
        <c:dLbls>
          <c:dLblPos val="outEnd"/>
          <c:showLegendKey val="0"/>
          <c:showVal val="0"/>
          <c:showCatName val="1"/>
          <c:showSerName val="0"/>
          <c:showPercent val="0"/>
          <c:showBubbleSize val="0"/>
          <c:showLeaderLines val="1"/>
        </c:dLbls>
      </c:pie3D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hu-HU"/>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u-H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accent1"/>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A84E-4C01-AD39-4160BE1DF5FA}"/>
              </c:ext>
            </c:extLst>
          </c:dPt>
          <c:dPt>
            <c:idx val="1"/>
            <c:bubble3D val="0"/>
            <c:spPr>
              <a:solidFill>
                <a:schemeClr val="accent3"/>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A84E-4C01-AD39-4160BE1DF5FA}"/>
              </c:ext>
            </c:extLst>
          </c:dPt>
          <c:dPt>
            <c:idx val="2"/>
            <c:bubble3D val="0"/>
            <c:spPr>
              <a:solidFill>
                <a:schemeClr val="accent5"/>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5-A84E-4C01-AD39-4160BE1DF5FA}"/>
              </c:ext>
            </c:extLst>
          </c:dPt>
          <c:dPt>
            <c:idx val="3"/>
            <c:bubble3D val="0"/>
            <c:spPr>
              <a:solidFill>
                <a:schemeClr val="accent1">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7-A84E-4C01-AD39-4160BE1DF5FA}"/>
              </c:ext>
            </c:extLst>
          </c:dPt>
          <c:dPt>
            <c:idx val="4"/>
            <c:bubble3D val="0"/>
            <c:spPr>
              <a:solidFill>
                <a:schemeClr val="accent3">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9-A84E-4C01-AD39-4160BE1DF5FA}"/>
              </c:ext>
            </c:extLst>
          </c:dPt>
          <c:dPt>
            <c:idx val="5"/>
            <c:bubble3D val="0"/>
            <c:spPr>
              <a:solidFill>
                <a:schemeClr val="accent5">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B-A84E-4C01-AD39-4160BE1DF5FA}"/>
              </c:ext>
            </c:extLst>
          </c:dPt>
          <c:dLbls>
            <c:dLbl>
              <c:idx val="0"/>
              <c:tx>
                <c:rich>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fld id="{82EBCB70-3D04-1041-B879-15A57E355EFB}" type="CATEGORYNAME">
                      <a:rPr lang="en-US">
                        <a:solidFill>
                          <a:schemeClr val="accent5">
                            <a:lumMod val="75000"/>
                          </a:schemeClr>
                        </a:solidFill>
                      </a:rPr>
                      <a:pPr>
                        <a:defRPr/>
                      </a:pPr>
                      <a:t>[KATEGÓRIA NEVE]</a:t>
                    </a:fld>
                    <a:r>
                      <a:rPr lang="en-US" baseline="0">
                        <a:solidFill>
                          <a:schemeClr val="accent5">
                            <a:lumMod val="75000"/>
                          </a:schemeClr>
                        </a:solidFill>
                      </a:rPr>
                      <a:t>
</a:t>
                    </a:r>
                    <a:fld id="{94C43B47-0AB0-FC4A-9ED2-EBA83107DD87}" type="PERCENTAGE">
                      <a:rPr lang="en-US" baseline="0">
                        <a:solidFill>
                          <a:schemeClr val="accent5">
                            <a:lumMod val="75000"/>
                          </a:schemeClr>
                        </a:solidFill>
                      </a:rPr>
                      <a:pPr>
                        <a:defRPr/>
                      </a:pPr>
                      <a:t>[SZÁZALÉK]</a:t>
                    </a:fld>
                    <a:endParaRPr lang="en-US" baseline="0">
                      <a:solidFill>
                        <a:schemeClr val="accent5">
                          <a:lumMod val="75000"/>
                        </a:schemeClr>
                      </a:solidFill>
                    </a:endParaRPr>
                  </a:p>
                </c:rich>
              </c:tx>
              <c:spPr>
                <a:solidFill>
                  <a:schemeClr val="accent4">
                    <a:lumMod val="75000"/>
                  </a:schemeClr>
                </a:solid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hu-HU"/>
                </a:p>
              </c:txPr>
              <c:dLblPos val="outEnd"/>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1-A84E-4C01-AD39-4160BE1DF5FA}"/>
                </c:ext>
              </c:extLst>
            </c:dLbl>
            <c:dLbl>
              <c:idx val="1"/>
              <c:tx>
                <c:rich>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fld id="{C989AD69-51D5-DD43-9BDC-1BF69D57C80D}" type="CATEGORYNAME">
                      <a:rPr lang="en-US">
                        <a:solidFill>
                          <a:schemeClr val="tx1">
                            <a:lumMod val="75000"/>
                            <a:lumOff val="25000"/>
                          </a:schemeClr>
                        </a:solidFill>
                      </a:rPr>
                      <a:pPr>
                        <a:defRPr>
                          <a:solidFill>
                            <a:schemeClr val="accent1"/>
                          </a:solidFill>
                        </a:defRPr>
                      </a:pPr>
                      <a:t>[KATEGÓRIA NEVE]</a:t>
                    </a:fld>
                    <a:r>
                      <a:rPr lang="en-US" baseline="0">
                        <a:solidFill>
                          <a:schemeClr val="tx1">
                            <a:lumMod val="75000"/>
                            <a:lumOff val="25000"/>
                          </a:schemeClr>
                        </a:solidFill>
                      </a:rPr>
                      <a:t>
</a:t>
                    </a:r>
                    <a:fld id="{EA7C4842-354D-D14B-A525-A328F6225EB8}" type="PERCENTAGE">
                      <a:rPr lang="en-US" baseline="0">
                        <a:solidFill>
                          <a:schemeClr val="tx1">
                            <a:lumMod val="75000"/>
                            <a:lumOff val="25000"/>
                          </a:schemeClr>
                        </a:solidFill>
                      </a:rPr>
                      <a:pPr>
                        <a:defRPr>
                          <a:solidFill>
                            <a:schemeClr val="accent1"/>
                          </a:solidFill>
                        </a:defRPr>
                      </a:pPr>
                      <a:t>[SZÁZALÉK]</a:t>
                    </a:fld>
                    <a:endParaRPr lang="en-US" baseline="0">
                      <a:solidFill>
                        <a:schemeClr val="tx1">
                          <a:lumMod val="75000"/>
                          <a:lumOff val="25000"/>
                        </a:schemeClr>
                      </a:solidFill>
                    </a:endParaRPr>
                  </a:p>
                </c:rich>
              </c:tx>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hu-HU"/>
                </a:p>
              </c:txPr>
              <c:dLblPos val="outEnd"/>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3-A84E-4C01-AD39-4160BE1DF5FA}"/>
                </c:ext>
              </c:extLst>
            </c:dLbl>
            <c:dLbl>
              <c:idx val="2"/>
              <c:tx>
                <c:rich>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fld id="{44A6C122-3E83-6C49-85CF-79F622F7798B}" type="CATEGORYNAME">
                      <a:rPr lang="en-US">
                        <a:solidFill>
                          <a:schemeClr val="accent5">
                            <a:lumMod val="75000"/>
                          </a:schemeClr>
                        </a:solidFill>
                      </a:rPr>
                      <a:pPr>
                        <a:defRPr>
                          <a:solidFill>
                            <a:schemeClr val="accent1"/>
                          </a:solidFill>
                        </a:defRPr>
                      </a:pPr>
                      <a:t>[KATEGÓRIA NEVE]</a:t>
                    </a:fld>
                    <a:r>
                      <a:rPr lang="en-US" baseline="0">
                        <a:solidFill>
                          <a:schemeClr val="accent5">
                            <a:lumMod val="75000"/>
                          </a:schemeClr>
                        </a:solidFill>
                      </a:rPr>
                      <a:t>
</a:t>
                    </a:r>
                    <a:fld id="{3461B46F-178F-0F48-AE7E-E412B9639359}" type="PERCENTAGE">
                      <a:rPr lang="en-US" baseline="0">
                        <a:solidFill>
                          <a:schemeClr val="accent5">
                            <a:lumMod val="75000"/>
                          </a:schemeClr>
                        </a:solidFill>
                      </a:rPr>
                      <a:pPr>
                        <a:defRPr>
                          <a:solidFill>
                            <a:schemeClr val="accent1"/>
                          </a:solidFill>
                        </a:defRPr>
                      </a:pPr>
                      <a:t>[SZÁZALÉK]</a:t>
                    </a:fld>
                    <a:endParaRPr lang="en-US" baseline="0">
                      <a:solidFill>
                        <a:schemeClr val="accent5">
                          <a:lumMod val="75000"/>
                        </a:schemeClr>
                      </a:solidFill>
                    </a:endParaRPr>
                  </a:p>
                </c:rich>
              </c:tx>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hu-HU"/>
                </a:p>
              </c:txPr>
              <c:dLblPos val="outEnd"/>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5-A84E-4C01-AD39-4160BE1DF5FA}"/>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7-A84E-4C01-AD39-4160BE1DF5FA}"/>
                </c:ext>
              </c:extLst>
            </c:dLbl>
            <c:dLbl>
              <c:idx val="4"/>
              <c:layout>
                <c:manualLayout>
                  <c:x val="-7.192312553804954E-2"/>
                  <c:y val="0"/>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60000"/>
                        </a:schemeClr>
                      </a:solidFill>
                      <a:latin typeface="+mn-lt"/>
                      <a:ea typeface="+mn-ea"/>
                      <a:cs typeface="+mn-cs"/>
                    </a:defRPr>
                  </a:pPr>
                  <a:endParaRPr lang="hu-HU"/>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A84E-4C01-AD39-4160BE1DF5FA}"/>
                </c:ext>
              </c:extLst>
            </c:dLbl>
            <c:dLbl>
              <c:idx val="5"/>
              <c:layout>
                <c:manualLayout>
                  <c:x val="0"/>
                  <c:y val="0"/>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lumMod val="60000"/>
                        </a:schemeClr>
                      </a:solidFill>
                      <a:latin typeface="+mn-lt"/>
                      <a:ea typeface="+mn-ea"/>
                      <a:cs typeface="+mn-cs"/>
                    </a:defRPr>
                  </a:pPr>
                  <a:endParaRPr lang="hu-HU"/>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B-A84E-4C01-AD39-4160BE1DF5FA}"/>
                </c:ext>
              </c:extLst>
            </c:dLbl>
            <c:spPr>
              <a:noFill/>
              <a:ln>
                <a:noFill/>
              </a:ln>
              <a:effectLst/>
            </c:sp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'KONCEPCIÓ 2025.év (2)'!$D$95:$D$100</c:f>
              <c:numCache>
                <c:formatCode>#\ ##0\ _F_t</c:formatCode>
                <c:ptCount val="6"/>
                <c:pt idx="0">
                  <c:v>85000</c:v>
                </c:pt>
                <c:pt idx="1">
                  <c:v>65000</c:v>
                </c:pt>
                <c:pt idx="2">
                  <c:v>210000</c:v>
                </c:pt>
                <c:pt idx="3">
                  <c:v>290000</c:v>
                </c:pt>
                <c:pt idx="4">
                  <c:v>1500</c:v>
                </c:pt>
                <c:pt idx="5">
                  <c:v>5000</c:v>
                </c:pt>
              </c:numCache>
            </c:numRef>
          </c:val>
          <c:extLst>
            <c:ext xmlns:c16="http://schemas.microsoft.com/office/drawing/2014/chart" uri="{C3380CC4-5D6E-409C-BE32-E72D297353CC}">
              <c16:uniqueId val="{0000000C-A84E-4C01-AD39-4160BE1DF5FA}"/>
            </c:ext>
          </c:extLst>
        </c:ser>
        <c:dLbls>
          <c:dLblPos val="outEnd"/>
          <c:showLegendKey val="0"/>
          <c:showVal val="0"/>
          <c:showCatName val="0"/>
          <c:showSerName val="0"/>
          <c:showPercent val="1"/>
          <c:showBubbleSize val="0"/>
          <c:showLeaderLines val="1"/>
        </c:dLbls>
      </c:pie3D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lumMod val="75000"/>
      </a:schemeClr>
    </a:solidFill>
    <a:ln w="9525" cap="flat" cmpd="sng" algn="ctr">
      <a:noFill/>
      <a:round/>
    </a:ln>
    <a:effectLst/>
  </c:spPr>
  <c:txPr>
    <a:bodyPr/>
    <a:lstStyle/>
    <a:p>
      <a:pPr>
        <a:defRPr/>
      </a:pPr>
      <a:endParaRPr lang="hu-HU"/>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u-H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accent1"/>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3379-4413-A4E9-5C9A1B11AB64}"/>
              </c:ext>
            </c:extLst>
          </c:dPt>
          <c:dPt>
            <c:idx val="1"/>
            <c:bubble3D val="0"/>
            <c:spPr>
              <a:solidFill>
                <a:schemeClr val="accent3"/>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3379-4413-A4E9-5C9A1B11AB64}"/>
              </c:ext>
            </c:extLst>
          </c:dPt>
          <c:dPt>
            <c:idx val="2"/>
            <c:bubble3D val="0"/>
            <c:spPr>
              <a:solidFill>
                <a:schemeClr val="accent5"/>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5-3379-4413-A4E9-5C9A1B11AB64}"/>
              </c:ext>
            </c:extLst>
          </c:dPt>
          <c:dPt>
            <c:idx val="3"/>
            <c:bubble3D val="0"/>
            <c:spPr>
              <a:solidFill>
                <a:schemeClr val="accent1">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7-3379-4413-A4E9-5C9A1B11AB64}"/>
              </c:ext>
            </c:extLst>
          </c:dPt>
          <c:dPt>
            <c:idx val="4"/>
            <c:bubble3D val="0"/>
            <c:spPr>
              <a:solidFill>
                <a:schemeClr val="accent3">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9-3379-4413-A4E9-5C9A1B11AB64}"/>
              </c:ext>
            </c:extLst>
          </c:dPt>
          <c:dPt>
            <c:idx val="5"/>
            <c:bubble3D val="0"/>
            <c:spPr>
              <a:solidFill>
                <a:schemeClr val="accent5">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B-3379-4413-A4E9-5C9A1B11AB64}"/>
              </c:ext>
            </c:extLst>
          </c:dPt>
          <c:dPt>
            <c:idx val="6"/>
            <c:bubble3D val="0"/>
            <c:spPr>
              <a:solidFill>
                <a:schemeClr val="accent1">
                  <a:lumMod val="80000"/>
                  <a:lumOff val="2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D-3379-4413-A4E9-5C9A1B11AB64}"/>
              </c:ext>
            </c:extLst>
          </c:dPt>
          <c:dPt>
            <c:idx val="7"/>
            <c:bubble3D val="0"/>
            <c:spPr>
              <a:solidFill>
                <a:schemeClr val="accent3">
                  <a:lumMod val="80000"/>
                  <a:lumOff val="2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F-3379-4413-A4E9-5C9A1B11AB64}"/>
              </c:ext>
            </c:extLst>
          </c:dPt>
          <c:dPt>
            <c:idx val="8"/>
            <c:bubble3D val="0"/>
            <c:spPr>
              <a:solidFill>
                <a:schemeClr val="accent5">
                  <a:lumMod val="80000"/>
                  <a:lumOff val="2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1-3379-4413-A4E9-5C9A1B11AB64}"/>
              </c:ext>
            </c:extLst>
          </c:dPt>
          <c:dPt>
            <c:idx val="9"/>
            <c:bubble3D val="0"/>
            <c:spPr>
              <a:solidFill>
                <a:schemeClr val="accent1">
                  <a:lumMod val="8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3-3379-4413-A4E9-5C9A1B11AB64}"/>
              </c:ext>
            </c:extLst>
          </c:dPt>
          <c:dLbls>
            <c:dLbl>
              <c:idx val="0"/>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1-3379-4413-A4E9-5C9A1B11AB64}"/>
                </c:ext>
              </c:extLst>
            </c:dLbl>
            <c:dLbl>
              <c:idx val="1"/>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3-3379-4413-A4E9-5C9A1B11AB64}"/>
                </c:ext>
              </c:extLst>
            </c:dLbl>
            <c:dLbl>
              <c:idx val="2"/>
              <c:layout>
                <c:manualLayout>
                  <c:x val="2.6919275451804003E-2"/>
                  <c:y val="-2.3530309818216313E-2"/>
                </c:manualLayout>
              </c:layout>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hu-HU"/>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3379-4413-A4E9-5C9A1B11AB64}"/>
                </c:ext>
              </c:extLst>
            </c:dLbl>
            <c:dLbl>
              <c:idx val="3"/>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7-3379-4413-A4E9-5C9A1B11AB64}"/>
                </c:ext>
              </c:extLst>
            </c:dLbl>
            <c:dLbl>
              <c:idx val="4"/>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60000"/>
                        </a:schemeClr>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9-3379-4413-A4E9-5C9A1B11AB64}"/>
                </c:ext>
              </c:extLst>
            </c:dLbl>
            <c:dLbl>
              <c:idx val="5"/>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lumMod val="60000"/>
                        </a:schemeClr>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B-3379-4413-A4E9-5C9A1B11AB64}"/>
                </c:ext>
              </c:extLst>
            </c:dLbl>
            <c:dLbl>
              <c:idx val="6"/>
              <c:layout>
                <c:manualLayout>
                  <c:x val="-1.0767710180721602E-2"/>
                  <c:y val="0"/>
                </c:manualLayout>
              </c:layout>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80000"/>
                          <a:lumOff val="20000"/>
                        </a:schemeClr>
                      </a:solidFill>
                      <a:latin typeface="+mn-lt"/>
                      <a:ea typeface="+mn-ea"/>
                      <a:cs typeface="+mn-cs"/>
                    </a:defRPr>
                  </a:pPr>
                  <a:endParaRPr lang="hu-HU"/>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D-3379-4413-A4E9-5C9A1B11AB64}"/>
                </c:ext>
              </c:extLst>
            </c:dLbl>
            <c:dLbl>
              <c:idx val="7"/>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80000"/>
                          <a:lumOff val="20000"/>
                        </a:schemeClr>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F-3379-4413-A4E9-5C9A1B11AB64}"/>
                </c:ext>
              </c:extLst>
            </c:dLbl>
            <c:dLbl>
              <c:idx val="8"/>
              <c:layout>
                <c:manualLayout>
                  <c:x val="-1.6151565271082451E-2"/>
                  <c:y val="0"/>
                </c:manualLayout>
              </c:layout>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lumMod val="80000"/>
                          <a:lumOff val="20000"/>
                        </a:schemeClr>
                      </a:solidFill>
                      <a:latin typeface="+mn-lt"/>
                      <a:ea typeface="+mn-ea"/>
                      <a:cs typeface="+mn-cs"/>
                    </a:defRPr>
                  </a:pPr>
                  <a:endParaRPr lang="hu-HU"/>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1-3379-4413-A4E9-5C9A1B11AB64}"/>
                </c:ext>
              </c:extLst>
            </c:dLbl>
            <c:dLbl>
              <c:idx val="9"/>
              <c:layout>
                <c:manualLayout>
                  <c:x val="3.8116210300162642E-2"/>
                  <c:y val="0"/>
                </c:manualLayout>
              </c:layout>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80000"/>
                        </a:schemeClr>
                      </a:solidFill>
                      <a:latin typeface="+mn-lt"/>
                      <a:ea typeface="+mn-ea"/>
                      <a:cs typeface="+mn-cs"/>
                    </a:defRPr>
                  </a:pPr>
                  <a:endParaRPr lang="hu-HU"/>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3-3379-4413-A4E9-5C9A1B11AB64}"/>
                </c:ext>
              </c:extLst>
            </c:dLbl>
            <c:numFmt formatCode="0.00%" sourceLinked="0"/>
            <c:spPr>
              <a:noFill/>
              <a:ln>
                <a:noFill/>
              </a:ln>
              <a:effectLst/>
            </c:sp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'KONCEPCIÓ 2025.év (2)'!$E$103:$E$112</c:f>
              <c:numCache>
                <c:formatCode>#\ ##0\ _F_t</c:formatCode>
                <c:ptCount val="10"/>
                <c:pt idx="0">
                  <c:v>388509</c:v>
                </c:pt>
                <c:pt idx="1">
                  <c:v>12427</c:v>
                </c:pt>
                <c:pt idx="2">
                  <c:v>403043</c:v>
                </c:pt>
                <c:pt idx="3">
                  <c:v>144785</c:v>
                </c:pt>
                <c:pt idx="4">
                  <c:v>21965</c:v>
                </c:pt>
                <c:pt idx="5">
                  <c:v>231924</c:v>
                </c:pt>
                <c:pt idx="6">
                  <c:v>29555</c:v>
                </c:pt>
                <c:pt idx="7">
                  <c:v>147480</c:v>
                </c:pt>
                <c:pt idx="8">
                  <c:v>11200</c:v>
                </c:pt>
                <c:pt idx="9">
                  <c:v>10000</c:v>
                </c:pt>
              </c:numCache>
            </c:numRef>
          </c:val>
          <c:extLst>
            <c:ext xmlns:c16="http://schemas.microsoft.com/office/drawing/2014/chart" uri="{C3380CC4-5D6E-409C-BE32-E72D297353CC}">
              <c16:uniqueId val="{00000014-3379-4413-A4E9-5C9A1B11AB64}"/>
            </c:ext>
          </c:extLst>
        </c:ser>
        <c:dLbls>
          <c:dLblPos val="outEnd"/>
          <c:showLegendKey val="0"/>
          <c:showVal val="0"/>
          <c:showCatName val="0"/>
          <c:showSerName val="0"/>
          <c:showPercent val="1"/>
          <c:showBubbleSize val="0"/>
          <c:showLeaderLines val="1"/>
        </c:dLbls>
      </c:pie3D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hu-HU"/>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u-H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spPr>
            <a:ln>
              <a:noFill/>
            </a:ln>
          </c:spPr>
          <c:dPt>
            <c:idx val="0"/>
            <c:bubble3D val="0"/>
            <c:spPr>
              <a:solidFill>
                <a:schemeClr val="accent1"/>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EC6C-43E4-9217-DF9B0E245EE2}"/>
              </c:ext>
            </c:extLst>
          </c:dPt>
          <c:dPt>
            <c:idx val="1"/>
            <c:bubble3D val="0"/>
            <c:spPr>
              <a:solidFill>
                <a:schemeClr val="accent3"/>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EC6C-43E4-9217-DF9B0E245EE2}"/>
              </c:ext>
            </c:extLst>
          </c:dPt>
          <c:dPt>
            <c:idx val="2"/>
            <c:bubble3D val="0"/>
            <c:spPr>
              <a:solidFill>
                <a:schemeClr val="accent5"/>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5-EC6C-43E4-9217-DF9B0E245EE2}"/>
              </c:ext>
            </c:extLst>
          </c:dPt>
          <c:dPt>
            <c:idx val="3"/>
            <c:bubble3D val="0"/>
            <c:spPr>
              <a:solidFill>
                <a:schemeClr val="accent1">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7-EC6C-43E4-9217-DF9B0E245EE2}"/>
              </c:ext>
            </c:extLst>
          </c:dPt>
          <c:dLbls>
            <c:dLbl>
              <c:idx val="0"/>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1-EC6C-43E4-9217-DF9B0E245EE2}"/>
                </c:ext>
              </c:extLst>
            </c:dLbl>
            <c:dLbl>
              <c:idx val="1"/>
              <c:layout>
                <c:manualLayout>
                  <c:x val="-2.5088792050486312E-2"/>
                  <c:y val="1.869272199596966E-2"/>
                </c:manualLayout>
              </c:layout>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hu-HU"/>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EC6C-43E4-9217-DF9B0E245EE2}"/>
                </c:ext>
              </c:extLst>
            </c:dLbl>
            <c:dLbl>
              <c:idx val="2"/>
              <c:layout>
                <c:manualLayout>
                  <c:x val="3.9111785785189375E-2"/>
                  <c:y val="-7.7919903970034982E-2"/>
                </c:manualLayout>
              </c:layout>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hu-HU"/>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EC6C-43E4-9217-DF9B0E245EE2}"/>
                </c:ext>
              </c:extLst>
            </c:dLbl>
            <c:dLbl>
              <c:idx val="3"/>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7-EC6C-43E4-9217-DF9B0E245EE2}"/>
                </c:ext>
              </c:extLst>
            </c:dLbl>
            <c:numFmt formatCode="0.00%" sourceLinked="0"/>
            <c:spPr>
              <a:noFill/>
              <a:ln>
                <a:noFill/>
              </a:ln>
              <a:effectLst/>
            </c:sp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'KONCEPCIÓ 2025.év (2)'!$I$109:$I$112</c:f>
              <c:numCache>
                <c:formatCode>#\ ##0\ _F_t</c:formatCode>
                <c:ptCount val="4"/>
                <c:pt idx="0">
                  <c:v>1400888</c:v>
                </c:pt>
                <c:pt idx="1">
                  <c:v>-435669</c:v>
                </c:pt>
                <c:pt idx="2">
                  <c:v>25000</c:v>
                </c:pt>
                <c:pt idx="3">
                  <c:v>0</c:v>
                </c:pt>
              </c:numCache>
            </c:numRef>
          </c:val>
          <c:extLst>
            <c:ext xmlns:c16="http://schemas.microsoft.com/office/drawing/2014/chart" uri="{C3380CC4-5D6E-409C-BE32-E72D297353CC}">
              <c16:uniqueId val="{00000008-EC6C-43E4-9217-DF9B0E245EE2}"/>
            </c:ext>
          </c:extLst>
        </c:ser>
        <c:ser>
          <c:idx val="1"/>
          <c:order val="1"/>
          <c:dPt>
            <c:idx val="0"/>
            <c:bubble3D val="0"/>
            <c:spPr>
              <a:solidFill>
                <a:schemeClr val="accent1"/>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A-EC6C-43E4-9217-DF9B0E245EE2}"/>
              </c:ext>
            </c:extLst>
          </c:dPt>
          <c:dPt>
            <c:idx val="1"/>
            <c:bubble3D val="0"/>
            <c:spPr>
              <a:solidFill>
                <a:schemeClr val="accent3"/>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C-EC6C-43E4-9217-DF9B0E245EE2}"/>
              </c:ext>
            </c:extLst>
          </c:dPt>
          <c:dPt>
            <c:idx val="2"/>
            <c:bubble3D val="0"/>
            <c:spPr>
              <a:solidFill>
                <a:schemeClr val="accent5"/>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E-EC6C-43E4-9217-DF9B0E245EE2}"/>
              </c:ext>
            </c:extLst>
          </c:dPt>
          <c:dPt>
            <c:idx val="3"/>
            <c:bubble3D val="0"/>
            <c:spPr>
              <a:solidFill>
                <a:schemeClr val="accent1">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0-EC6C-43E4-9217-DF9B0E245EE2}"/>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A-EC6C-43E4-9217-DF9B0E245EE2}"/>
                </c:ext>
              </c:extLst>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C-EC6C-43E4-9217-DF9B0E245EE2}"/>
                </c:ext>
              </c:extLst>
            </c:dLbl>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E-EC6C-43E4-9217-DF9B0E245EE2}"/>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10-EC6C-43E4-9217-DF9B0E245EE2}"/>
                </c:ext>
              </c:extLst>
            </c:dLbl>
            <c:spPr>
              <a:noFill/>
              <a:ln>
                <a:noFill/>
              </a:ln>
              <a:effectLst/>
            </c:sp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'KONCEPCIÓ 2025.év (2)'!$J$109:$J$112</c:f>
              <c:numCache>
                <c:formatCode>#\ ##0\ _F_t</c:formatCode>
                <c:ptCount val="4"/>
              </c:numCache>
            </c:numRef>
          </c:val>
          <c:extLst>
            <c:ext xmlns:c16="http://schemas.microsoft.com/office/drawing/2014/chart" uri="{C3380CC4-5D6E-409C-BE32-E72D297353CC}">
              <c16:uniqueId val="{00000011-EC6C-43E4-9217-DF9B0E245EE2}"/>
            </c:ext>
          </c:extLst>
        </c:ser>
        <c:dLbls>
          <c:dLblPos val="outEnd"/>
          <c:showLegendKey val="0"/>
          <c:showVal val="0"/>
          <c:showCatName val="1"/>
          <c:showSerName val="0"/>
          <c:showPercent val="0"/>
          <c:showBubbleSize val="0"/>
          <c:showLeaderLines val="1"/>
        </c:dLbls>
      </c:pie3D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hu-HU"/>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u-H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accent1"/>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C45E-4DC1-A4B8-EE39F1D4E64F}"/>
              </c:ext>
            </c:extLst>
          </c:dPt>
          <c:dPt>
            <c:idx val="1"/>
            <c:bubble3D val="0"/>
            <c:spPr>
              <a:solidFill>
                <a:schemeClr val="accent3"/>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C45E-4DC1-A4B8-EE39F1D4E64F}"/>
              </c:ext>
            </c:extLst>
          </c:dPt>
          <c:dPt>
            <c:idx val="2"/>
            <c:bubble3D val="0"/>
            <c:spPr>
              <a:solidFill>
                <a:schemeClr val="accent5"/>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5-C45E-4DC1-A4B8-EE39F1D4E64F}"/>
              </c:ext>
            </c:extLst>
          </c:dPt>
          <c:dPt>
            <c:idx val="3"/>
            <c:bubble3D val="0"/>
            <c:spPr>
              <a:solidFill>
                <a:schemeClr val="accent1">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7-C45E-4DC1-A4B8-EE39F1D4E64F}"/>
              </c:ext>
            </c:extLst>
          </c:dPt>
          <c:dPt>
            <c:idx val="4"/>
            <c:bubble3D val="0"/>
            <c:spPr>
              <a:solidFill>
                <a:schemeClr val="accent3">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9-C45E-4DC1-A4B8-EE39F1D4E64F}"/>
              </c:ext>
            </c:extLst>
          </c:dPt>
          <c:dPt>
            <c:idx val="5"/>
            <c:bubble3D val="0"/>
            <c:spPr>
              <a:solidFill>
                <a:schemeClr val="accent5">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B-C45E-4DC1-A4B8-EE39F1D4E64F}"/>
              </c:ext>
            </c:extLst>
          </c:dPt>
          <c:dLbls>
            <c:dLbl>
              <c:idx val="0"/>
              <c:tx>
                <c:rich>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fld id="{82EBCB70-3D04-1041-B879-15A57E355EFB}" type="CATEGORYNAME">
                      <a:rPr lang="en-US">
                        <a:solidFill>
                          <a:schemeClr val="accent5">
                            <a:lumMod val="75000"/>
                          </a:schemeClr>
                        </a:solidFill>
                      </a:rPr>
                      <a:pPr>
                        <a:defRPr/>
                      </a:pPr>
                      <a:t>[KATEGÓRIA NEVE]</a:t>
                    </a:fld>
                    <a:r>
                      <a:rPr lang="en-US" baseline="0">
                        <a:solidFill>
                          <a:schemeClr val="accent5">
                            <a:lumMod val="75000"/>
                          </a:schemeClr>
                        </a:solidFill>
                      </a:rPr>
                      <a:t>
</a:t>
                    </a:r>
                    <a:fld id="{94C43B47-0AB0-FC4A-9ED2-EBA83107DD87}" type="PERCENTAGE">
                      <a:rPr lang="en-US" baseline="0">
                        <a:solidFill>
                          <a:schemeClr val="accent5">
                            <a:lumMod val="75000"/>
                          </a:schemeClr>
                        </a:solidFill>
                      </a:rPr>
                      <a:pPr>
                        <a:defRPr/>
                      </a:pPr>
                      <a:t>[SZÁZALÉK]</a:t>
                    </a:fld>
                    <a:endParaRPr lang="en-US" baseline="0">
                      <a:solidFill>
                        <a:schemeClr val="accent5">
                          <a:lumMod val="75000"/>
                        </a:schemeClr>
                      </a:solidFill>
                    </a:endParaRPr>
                  </a:p>
                </c:rich>
              </c:tx>
              <c:spPr>
                <a:solidFill>
                  <a:schemeClr val="accent4">
                    <a:lumMod val="75000"/>
                  </a:schemeClr>
                </a:solid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hu-HU"/>
                </a:p>
              </c:txPr>
              <c:dLblPos val="outEnd"/>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1-C45E-4DC1-A4B8-EE39F1D4E64F}"/>
                </c:ext>
              </c:extLst>
            </c:dLbl>
            <c:dLbl>
              <c:idx val="1"/>
              <c:tx>
                <c:rich>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fld id="{C989AD69-51D5-DD43-9BDC-1BF69D57C80D}" type="CATEGORYNAME">
                      <a:rPr lang="en-US">
                        <a:solidFill>
                          <a:schemeClr val="tx1">
                            <a:lumMod val="75000"/>
                            <a:lumOff val="25000"/>
                          </a:schemeClr>
                        </a:solidFill>
                      </a:rPr>
                      <a:pPr>
                        <a:defRPr>
                          <a:solidFill>
                            <a:schemeClr val="accent1"/>
                          </a:solidFill>
                        </a:defRPr>
                      </a:pPr>
                      <a:t>[KATEGÓRIA NEVE]</a:t>
                    </a:fld>
                    <a:r>
                      <a:rPr lang="en-US" baseline="0">
                        <a:solidFill>
                          <a:schemeClr val="tx1">
                            <a:lumMod val="75000"/>
                            <a:lumOff val="25000"/>
                          </a:schemeClr>
                        </a:solidFill>
                      </a:rPr>
                      <a:t>
</a:t>
                    </a:r>
                    <a:fld id="{EA7C4842-354D-D14B-A525-A328F6225EB8}" type="PERCENTAGE">
                      <a:rPr lang="en-US" baseline="0">
                        <a:solidFill>
                          <a:schemeClr val="tx1">
                            <a:lumMod val="75000"/>
                            <a:lumOff val="25000"/>
                          </a:schemeClr>
                        </a:solidFill>
                      </a:rPr>
                      <a:pPr>
                        <a:defRPr>
                          <a:solidFill>
                            <a:schemeClr val="accent1"/>
                          </a:solidFill>
                        </a:defRPr>
                      </a:pPr>
                      <a:t>[SZÁZALÉK]</a:t>
                    </a:fld>
                    <a:endParaRPr lang="en-US" baseline="0">
                      <a:solidFill>
                        <a:schemeClr val="tx1">
                          <a:lumMod val="75000"/>
                          <a:lumOff val="25000"/>
                        </a:schemeClr>
                      </a:solidFill>
                    </a:endParaRPr>
                  </a:p>
                </c:rich>
              </c:tx>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hu-HU"/>
                </a:p>
              </c:txPr>
              <c:dLblPos val="outEnd"/>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3-C45E-4DC1-A4B8-EE39F1D4E64F}"/>
                </c:ext>
              </c:extLst>
            </c:dLbl>
            <c:dLbl>
              <c:idx val="2"/>
              <c:tx>
                <c:rich>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fld id="{44A6C122-3E83-6C49-85CF-79F622F7798B}" type="CATEGORYNAME">
                      <a:rPr lang="en-US">
                        <a:solidFill>
                          <a:schemeClr val="accent5">
                            <a:lumMod val="75000"/>
                          </a:schemeClr>
                        </a:solidFill>
                      </a:rPr>
                      <a:pPr>
                        <a:defRPr>
                          <a:solidFill>
                            <a:schemeClr val="accent1"/>
                          </a:solidFill>
                        </a:defRPr>
                      </a:pPr>
                      <a:t>[KATEGÓRIA NEVE]</a:t>
                    </a:fld>
                    <a:r>
                      <a:rPr lang="en-US" baseline="0">
                        <a:solidFill>
                          <a:schemeClr val="accent5">
                            <a:lumMod val="75000"/>
                          </a:schemeClr>
                        </a:solidFill>
                      </a:rPr>
                      <a:t>
</a:t>
                    </a:r>
                    <a:fld id="{3461B46F-178F-0F48-AE7E-E412B9639359}" type="PERCENTAGE">
                      <a:rPr lang="en-US" baseline="0">
                        <a:solidFill>
                          <a:schemeClr val="accent5">
                            <a:lumMod val="75000"/>
                          </a:schemeClr>
                        </a:solidFill>
                      </a:rPr>
                      <a:pPr>
                        <a:defRPr>
                          <a:solidFill>
                            <a:schemeClr val="accent1"/>
                          </a:solidFill>
                        </a:defRPr>
                      </a:pPr>
                      <a:t>[SZÁZALÉK]</a:t>
                    </a:fld>
                    <a:endParaRPr lang="en-US" baseline="0">
                      <a:solidFill>
                        <a:schemeClr val="accent5">
                          <a:lumMod val="75000"/>
                        </a:schemeClr>
                      </a:solidFill>
                    </a:endParaRPr>
                  </a:p>
                </c:rich>
              </c:tx>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hu-HU"/>
                </a:p>
              </c:txPr>
              <c:dLblPos val="outEnd"/>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5-C45E-4DC1-A4B8-EE39F1D4E64F}"/>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7-C45E-4DC1-A4B8-EE39F1D4E64F}"/>
                </c:ext>
              </c:extLst>
            </c:dLbl>
            <c:dLbl>
              <c:idx val="4"/>
              <c:layout>
                <c:manualLayout>
                  <c:x val="-7.192312553804954E-2"/>
                  <c:y val="0"/>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60000"/>
                        </a:schemeClr>
                      </a:solidFill>
                      <a:latin typeface="+mn-lt"/>
                      <a:ea typeface="+mn-ea"/>
                      <a:cs typeface="+mn-cs"/>
                    </a:defRPr>
                  </a:pPr>
                  <a:endParaRPr lang="hu-HU"/>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C45E-4DC1-A4B8-EE39F1D4E64F}"/>
                </c:ext>
              </c:extLst>
            </c:dLbl>
            <c:dLbl>
              <c:idx val="5"/>
              <c:layout>
                <c:manualLayout>
                  <c:x val="0"/>
                  <c:y val="0"/>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lumMod val="60000"/>
                        </a:schemeClr>
                      </a:solidFill>
                      <a:latin typeface="+mn-lt"/>
                      <a:ea typeface="+mn-ea"/>
                      <a:cs typeface="+mn-cs"/>
                    </a:defRPr>
                  </a:pPr>
                  <a:endParaRPr lang="hu-HU"/>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B-C45E-4DC1-A4B8-EE39F1D4E64F}"/>
                </c:ext>
              </c:extLst>
            </c:dLbl>
            <c:spPr>
              <a:noFill/>
              <a:ln>
                <a:noFill/>
              </a:ln>
              <a:effectLst/>
            </c:sp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'KÖLTSÉGVETÉS 2026.év '!$D$98:$D$103</c:f>
              <c:numCache>
                <c:formatCode>#\ ##0\ _F_t</c:formatCode>
                <c:ptCount val="6"/>
                <c:pt idx="0">
                  <c:v>85000</c:v>
                </c:pt>
                <c:pt idx="1">
                  <c:v>73000</c:v>
                </c:pt>
                <c:pt idx="2">
                  <c:v>205000</c:v>
                </c:pt>
                <c:pt idx="3">
                  <c:v>337000</c:v>
                </c:pt>
                <c:pt idx="4">
                  <c:v>1500</c:v>
                </c:pt>
                <c:pt idx="5">
                  <c:v>5500</c:v>
                </c:pt>
              </c:numCache>
            </c:numRef>
          </c:val>
          <c:extLst>
            <c:ext xmlns:c16="http://schemas.microsoft.com/office/drawing/2014/chart" uri="{C3380CC4-5D6E-409C-BE32-E72D297353CC}">
              <c16:uniqueId val="{0000000C-C45E-4DC1-A4B8-EE39F1D4E64F}"/>
            </c:ext>
          </c:extLst>
        </c:ser>
        <c:dLbls>
          <c:dLblPos val="outEnd"/>
          <c:showLegendKey val="0"/>
          <c:showVal val="0"/>
          <c:showCatName val="0"/>
          <c:showSerName val="0"/>
          <c:showPercent val="1"/>
          <c:showBubbleSize val="0"/>
          <c:showLeaderLines val="1"/>
        </c:dLbls>
      </c:pie3D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lumMod val="75000"/>
      </a:schemeClr>
    </a:solidFill>
    <a:ln w="9525" cap="flat" cmpd="sng" algn="ctr">
      <a:noFill/>
      <a:round/>
    </a:ln>
    <a:effectLst/>
  </c:spPr>
  <c:txPr>
    <a:bodyPr/>
    <a:lstStyle/>
    <a:p>
      <a:pPr>
        <a:defRPr/>
      </a:pPr>
      <a:endParaRPr lang="hu-HU"/>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u-H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accent1"/>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332C-4706-874F-737F8965C689}"/>
              </c:ext>
            </c:extLst>
          </c:dPt>
          <c:dPt>
            <c:idx val="1"/>
            <c:bubble3D val="0"/>
            <c:spPr>
              <a:solidFill>
                <a:schemeClr val="accent3"/>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332C-4706-874F-737F8965C689}"/>
              </c:ext>
            </c:extLst>
          </c:dPt>
          <c:dPt>
            <c:idx val="2"/>
            <c:bubble3D val="0"/>
            <c:spPr>
              <a:solidFill>
                <a:schemeClr val="accent5"/>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5-332C-4706-874F-737F8965C689}"/>
              </c:ext>
            </c:extLst>
          </c:dPt>
          <c:dPt>
            <c:idx val="3"/>
            <c:bubble3D val="0"/>
            <c:spPr>
              <a:solidFill>
                <a:schemeClr val="accent1">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7-332C-4706-874F-737F8965C689}"/>
              </c:ext>
            </c:extLst>
          </c:dPt>
          <c:dPt>
            <c:idx val="4"/>
            <c:bubble3D val="0"/>
            <c:spPr>
              <a:solidFill>
                <a:schemeClr val="accent3">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9-332C-4706-874F-737F8965C689}"/>
              </c:ext>
            </c:extLst>
          </c:dPt>
          <c:dPt>
            <c:idx val="5"/>
            <c:bubble3D val="0"/>
            <c:spPr>
              <a:solidFill>
                <a:schemeClr val="accent5">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B-332C-4706-874F-737F8965C689}"/>
              </c:ext>
            </c:extLst>
          </c:dPt>
          <c:dPt>
            <c:idx val="6"/>
            <c:bubble3D val="0"/>
            <c:spPr>
              <a:solidFill>
                <a:schemeClr val="accent1">
                  <a:lumMod val="80000"/>
                  <a:lumOff val="2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D-332C-4706-874F-737F8965C689}"/>
              </c:ext>
            </c:extLst>
          </c:dPt>
          <c:dPt>
            <c:idx val="7"/>
            <c:bubble3D val="0"/>
            <c:spPr>
              <a:solidFill>
                <a:schemeClr val="accent3">
                  <a:lumMod val="80000"/>
                  <a:lumOff val="2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F-332C-4706-874F-737F8965C689}"/>
              </c:ext>
            </c:extLst>
          </c:dPt>
          <c:dPt>
            <c:idx val="8"/>
            <c:bubble3D val="0"/>
            <c:spPr>
              <a:solidFill>
                <a:schemeClr val="accent5">
                  <a:lumMod val="80000"/>
                  <a:lumOff val="2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1-332C-4706-874F-737F8965C689}"/>
              </c:ext>
            </c:extLst>
          </c:dPt>
          <c:dPt>
            <c:idx val="9"/>
            <c:bubble3D val="0"/>
            <c:spPr>
              <a:solidFill>
                <a:schemeClr val="accent1">
                  <a:lumMod val="8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3-332C-4706-874F-737F8965C689}"/>
              </c:ext>
            </c:extLst>
          </c:dPt>
          <c:dLbls>
            <c:dLbl>
              <c:idx val="0"/>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1-332C-4706-874F-737F8965C689}"/>
                </c:ext>
              </c:extLst>
            </c:dLbl>
            <c:dLbl>
              <c:idx val="1"/>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3-332C-4706-874F-737F8965C689}"/>
                </c:ext>
              </c:extLst>
            </c:dLbl>
            <c:dLbl>
              <c:idx val="2"/>
              <c:layout>
                <c:manualLayout>
                  <c:x val="2.6919275451804003E-2"/>
                  <c:y val="-2.3530309818216313E-2"/>
                </c:manualLayout>
              </c:layout>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hu-HU"/>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332C-4706-874F-737F8965C689}"/>
                </c:ext>
              </c:extLst>
            </c:dLbl>
            <c:dLbl>
              <c:idx val="3"/>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7-332C-4706-874F-737F8965C689}"/>
                </c:ext>
              </c:extLst>
            </c:dLbl>
            <c:dLbl>
              <c:idx val="4"/>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60000"/>
                        </a:schemeClr>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9-332C-4706-874F-737F8965C689}"/>
                </c:ext>
              </c:extLst>
            </c:dLbl>
            <c:dLbl>
              <c:idx val="5"/>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lumMod val="60000"/>
                        </a:schemeClr>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B-332C-4706-874F-737F8965C689}"/>
                </c:ext>
              </c:extLst>
            </c:dLbl>
            <c:dLbl>
              <c:idx val="6"/>
              <c:layout>
                <c:manualLayout>
                  <c:x val="-1.0767710180721602E-2"/>
                  <c:y val="0"/>
                </c:manualLayout>
              </c:layout>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80000"/>
                          <a:lumOff val="20000"/>
                        </a:schemeClr>
                      </a:solidFill>
                      <a:latin typeface="+mn-lt"/>
                      <a:ea typeface="+mn-ea"/>
                      <a:cs typeface="+mn-cs"/>
                    </a:defRPr>
                  </a:pPr>
                  <a:endParaRPr lang="hu-HU"/>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D-332C-4706-874F-737F8965C689}"/>
                </c:ext>
              </c:extLst>
            </c:dLbl>
            <c:dLbl>
              <c:idx val="7"/>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80000"/>
                          <a:lumOff val="20000"/>
                        </a:schemeClr>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F-332C-4706-874F-737F8965C689}"/>
                </c:ext>
              </c:extLst>
            </c:dLbl>
            <c:dLbl>
              <c:idx val="8"/>
              <c:layout>
                <c:manualLayout>
                  <c:x val="-1.6151565271082451E-2"/>
                  <c:y val="0"/>
                </c:manualLayout>
              </c:layout>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lumMod val="80000"/>
                          <a:lumOff val="20000"/>
                        </a:schemeClr>
                      </a:solidFill>
                      <a:latin typeface="+mn-lt"/>
                      <a:ea typeface="+mn-ea"/>
                      <a:cs typeface="+mn-cs"/>
                    </a:defRPr>
                  </a:pPr>
                  <a:endParaRPr lang="hu-HU"/>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1-332C-4706-874F-737F8965C689}"/>
                </c:ext>
              </c:extLst>
            </c:dLbl>
            <c:dLbl>
              <c:idx val="9"/>
              <c:layout>
                <c:manualLayout>
                  <c:x val="3.8116210300162642E-2"/>
                  <c:y val="0"/>
                </c:manualLayout>
              </c:layout>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80000"/>
                        </a:schemeClr>
                      </a:solidFill>
                      <a:latin typeface="+mn-lt"/>
                      <a:ea typeface="+mn-ea"/>
                      <a:cs typeface="+mn-cs"/>
                    </a:defRPr>
                  </a:pPr>
                  <a:endParaRPr lang="hu-HU"/>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3-332C-4706-874F-737F8965C689}"/>
                </c:ext>
              </c:extLst>
            </c:dLbl>
            <c:numFmt formatCode="0.00%" sourceLinked="0"/>
            <c:spPr>
              <a:noFill/>
              <a:ln>
                <a:noFill/>
              </a:ln>
              <a:effectLst/>
            </c:sp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'KÖLTSÉGVETÉS 2026.év '!$E$106:$E$115</c:f>
              <c:numCache>
                <c:formatCode>#\ ##0\ _F_t</c:formatCode>
                <c:ptCount val="10"/>
                <c:pt idx="0">
                  <c:v>511553</c:v>
                </c:pt>
                <c:pt idx="1">
                  <c:v>382731</c:v>
                </c:pt>
                <c:pt idx="2">
                  <c:v>607388</c:v>
                </c:pt>
                <c:pt idx="3">
                  <c:v>155035</c:v>
                </c:pt>
                <c:pt idx="4">
                  <c:v>47751</c:v>
                </c:pt>
                <c:pt idx="5">
                  <c:v>330977</c:v>
                </c:pt>
                <c:pt idx="6">
                  <c:v>36662</c:v>
                </c:pt>
                <c:pt idx="7">
                  <c:v>171498</c:v>
                </c:pt>
                <c:pt idx="8">
                  <c:v>17000</c:v>
                </c:pt>
                <c:pt idx="9">
                  <c:v>12000</c:v>
                </c:pt>
              </c:numCache>
            </c:numRef>
          </c:val>
          <c:extLst>
            <c:ext xmlns:c16="http://schemas.microsoft.com/office/drawing/2014/chart" uri="{C3380CC4-5D6E-409C-BE32-E72D297353CC}">
              <c16:uniqueId val="{00000014-332C-4706-874F-737F8965C689}"/>
            </c:ext>
          </c:extLst>
        </c:ser>
        <c:dLbls>
          <c:dLblPos val="outEnd"/>
          <c:showLegendKey val="0"/>
          <c:showVal val="0"/>
          <c:showCatName val="0"/>
          <c:showSerName val="0"/>
          <c:showPercent val="1"/>
          <c:showBubbleSize val="0"/>
          <c:showLeaderLines val="1"/>
        </c:dLbls>
      </c:pie3D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hu-HU"/>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u-H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spPr>
            <a:ln>
              <a:noFill/>
            </a:ln>
          </c:spPr>
          <c:dPt>
            <c:idx val="0"/>
            <c:bubble3D val="0"/>
            <c:spPr>
              <a:solidFill>
                <a:schemeClr val="accent1"/>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46E8-499D-95AC-FF630A6FC3EA}"/>
              </c:ext>
            </c:extLst>
          </c:dPt>
          <c:dPt>
            <c:idx val="1"/>
            <c:bubble3D val="0"/>
            <c:spPr>
              <a:solidFill>
                <a:schemeClr val="accent3"/>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46E8-499D-95AC-FF630A6FC3EA}"/>
              </c:ext>
            </c:extLst>
          </c:dPt>
          <c:dPt>
            <c:idx val="2"/>
            <c:bubble3D val="0"/>
            <c:spPr>
              <a:solidFill>
                <a:schemeClr val="accent5"/>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5-46E8-499D-95AC-FF630A6FC3EA}"/>
              </c:ext>
            </c:extLst>
          </c:dPt>
          <c:dPt>
            <c:idx val="3"/>
            <c:bubble3D val="0"/>
            <c:spPr>
              <a:solidFill>
                <a:schemeClr val="accent1">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7-46E8-499D-95AC-FF630A6FC3EA}"/>
              </c:ext>
            </c:extLst>
          </c:dPt>
          <c:dLbls>
            <c:dLbl>
              <c:idx val="0"/>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1-46E8-499D-95AC-FF630A6FC3EA}"/>
                </c:ext>
              </c:extLst>
            </c:dLbl>
            <c:dLbl>
              <c:idx val="1"/>
              <c:layout>
                <c:manualLayout>
                  <c:x val="-2.5088792050486312E-2"/>
                  <c:y val="1.869272199596966E-2"/>
                </c:manualLayout>
              </c:layout>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hu-HU"/>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46E8-499D-95AC-FF630A6FC3EA}"/>
                </c:ext>
              </c:extLst>
            </c:dLbl>
            <c:dLbl>
              <c:idx val="2"/>
              <c:layout>
                <c:manualLayout>
                  <c:x val="3.9111785785189375E-2"/>
                  <c:y val="-7.7919903970034982E-2"/>
                </c:manualLayout>
              </c:layout>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hu-HU"/>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46E8-499D-95AC-FF630A6FC3EA}"/>
                </c:ext>
              </c:extLst>
            </c:dLbl>
            <c:dLbl>
              <c:idx val="3"/>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7-46E8-499D-95AC-FF630A6FC3EA}"/>
                </c:ext>
              </c:extLst>
            </c:dLbl>
            <c:numFmt formatCode="0.00%" sourceLinked="0"/>
            <c:spPr>
              <a:noFill/>
              <a:ln>
                <a:noFill/>
              </a:ln>
              <a:effectLst/>
            </c:sp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'KÖLTSÉGVETÉS 2026.év '!$I$112:$I$115</c:f>
              <c:numCache>
                <c:formatCode>#\ ##0\ _F_t</c:formatCode>
                <c:ptCount val="4"/>
                <c:pt idx="0">
                  <c:v>2272595</c:v>
                </c:pt>
                <c:pt idx="1">
                  <c:v>188724</c:v>
                </c:pt>
                <c:pt idx="2">
                  <c:v>105379</c:v>
                </c:pt>
                <c:pt idx="3">
                  <c:v>1206785</c:v>
                </c:pt>
              </c:numCache>
            </c:numRef>
          </c:val>
          <c:extLst>
            <c:ext xmlns:c16="http://schemas.microsoft.com/office/drawing/2014/chart" uri="{C3380CC4-5D6E-409C-BE32-E72D297353CC}">
              <c16:uniqueId val="{00000008-46E8-499D-95AC-FF630A6FC3EA}"/>
            </c:ext>
          </c:extLst>
        </c:ser>
        <c:ser>
          <c:idx val="1"/>
          <c:order val="1"/>
          <c:dPt>
            <c:idx val="0"/>
            <c:bubble3D val="0"/>
            <c:spPr>
              <a:solidFill>
                <a:schemeClr val="accent1"/>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A-46E8-499D-95AC-FF630A6FC3EA}"/>
              </c:ext>
            </c:extLst>
          </c:dPt>
          <c:dPt>
            <c:idx val="1"/>
            <c:bubble3D val="0"/>
            <c:spPr>
              <a:solidFill>
                <a:schemeClr val="accent3"/>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C-46E8-499D-95AC-FF630A6FC3EA}"/>
              </c:ext>
            </c:extLst>
          </c:dPt>
          <c:dPt>
            <c:idx val="2"/>
            <c:bubble3D val="0"/>
            <c:spPr>
              <a:solidFill>
                <a:schemeClr val="accent5"/>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E-46E8-499D-95AC-FF630A6FC3EA}"/>
              </c:ext>
            </c:extLst>
          </c:dPt>
          <c:dPt>
            <c:idx val="3"/>
            <c:bubble3D val="0"/>
            <c:spPr>
              <a:solidFill>
                <a:schemeClr val="accent1">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0-46E8-499D-95AC-FF630A6FC3EA}"/>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A-46E8-499D-95AC-FF630A6FC3EA}"/>
                </c:ext>
              </c:extLst>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C-46E8-499D-95AC-FF630A6FC3EA}"/>
                </c:ext>
              </c:extLst>
            </c:dLbl>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E-46E8-499D-95AC-FF630A6FC3EA}"/>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10-46E8-499D-95AC-FF630A6FC3EA}"/>
                </c:ext>
              </c:extLst>
            </c:dLbl>
            <c:spPr>
              <a:noFill/>
              <a:ln>
                <a:noFill/>
              </a:ln>
              <a:effectLst/>
            </c:sp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'KÖLTSÉGVETÉS 2026.év '!$J$112:$J$115</c:f>
              <c:numCache>
                <c:formatCode>#\ ##0\ _F_t</c:formatCode>
                <c:ptCount val="4"/>
              </c:numCache>
            </c:numRef>
          </c:val>
          <c:extLst>
            <c:ext xmlns:c16="http://schemas.microsoft.com/office/drawing/2014/chart" uri="{C3380CC4-5D6E-409C-BE32-E72D297353CC}">
              <c16:uniqueId val="{00000011-46E8-499D-95AC-FF630A6FC3EA}"/>
            </c:ext>
          </c:extLst>
        </c:ser>
        <c:dLbls>
          <c:dLblPos val="outEnd"/>
          <c:showLegendKey val="0"/>
          <c:showVal val="0"/>
          <c:showCatName val="1"/>
          <c:showSerName val="0"/>
          <c:showPercent val="0"/>
          <c:showBubbleSize val="0"/>
          <c:showLeaderLines val="1"/>
        </c:dLbls>
      </c:pie3D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hu-HU"/>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u-H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accent1"/>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C45E-4DC1-A4B8-EE39F1D4E64F}"/>
              </c:ext>
            </c:extLst>
          </c:dPt>
          <c:dPt>
            <c:idx val="1"/>
            <c:bubble3D val="0"/>
            <c:spPr>
              <a:solidFill>
                <a:schemeClr val="accent3"/>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C45E-4DC1-A4B8-EE39F1D4E64F}"/>
              </c:ext>
            </c:extLst>
          </c:dPt>
          <c:dPt>
            <c:idx val="2"/>
            <c:bubble3D val="0"/>
            <c:spPr>
              <a:solidFill>
                <a:schemeClr val="accent5"/>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5-C45E-4DC1-A4B8-EE39F1D4E64F}"/>
              </c:ext>
            </c:extLst>
          </c:dPt>
          <c:dPt>
            <c:idx val="3"/>
            <c:bubble3D val="0"/>
            <c:spPr>
              <a:solidFill>
                <a:schemeClr val="accent1">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7-C45E-4DC1-A4B8-EE39F1D4E64F}"/>
              </c:ext>
            </c:extLst>
          </c:dPt>
          <c:dPt>
            <c:idx val="4"/>
            <c:bubble3D val="0"/>
            <c:spPr>
              <a:solidFill>
                <a:schemeClr val="accent3">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9-C45E-4DC1-A4B8-EE39F1D4E64F}"/>
              </c:ext>
            </c:extLst>
          </c:dPt>
          <c:dPt>
            <c:idx val="5"/>
            <c:bubble3D val="0"/>
            <c:spPr>
              <a:solidFill>
                <a:schemeClr val="accent5">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B-C45E-4DC1-A4B8-EE39F1D4E64F}"/>
              </c:ext>
            </c:extLst>
          </c:dPt>
          <c:dLbls>
            <c:dLbl>
              <c:idx val="0"/>
              <c:tx>
                <c:rich>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fld id="{82EBCB70-3D04-1041-B879-15A57E355EFB}" type="CATEGORYNAME">
                      <a:rPr lang="en-US">
                        <a:solidFill>
                          <a:schemeClr val="accent5">
                            <a:lumMod val="75000"/>
                          </a:schemeClr>
                        </a:solidFill>
                      </a:rPr>
                      <a:pPr>
                        <a:defRPr/>
                      </a:pPr>
                      <a:t>[KATEGÓRIA NEVE]</a:t>
                    </a:fld>
                    <a:r>
                      <a:rPr lang="en-US" baseline="0">
                        <a:solidFill>
                          <a:schemeClr val="accent5">
                            <a:lumMod val="75000"/>
                          </a:schemeClr>
                        </a:solidFill>
                      </a:rPr>
                      <a:t>
</a:t>
                    </a:r>
                    <a:fld id="{94C43B47-0AB0-FC4A-9ED2-EBA83107DD87}" type="PERCENTAGE">
                      <a:rPr lang="en-US" baseline="0">
                        <a:solidFill>
                          <a:schemeClr val="accent5">
                            <a:lumMod val="75000"/>
                          </a:schemeClr>
                        </a:solidFill>
                      </a:rPr>
                      <a:pPr>
                        <a:defRPr/>
                      </a:pPr>
                      <a:t>[SZÁZALÉK]</a:t>
                    </a:fld>
                    <a:endParaRPr lang="en-US" baseline="0">
                      <a:solidFill>
                        <a:schemeClr val="accent5">
                          <a:lumMod val="75000"/>
                        </a:schemeClr>
                      </a:solidFill>
                    </a:endParaRPr>
                  </a:p>
                </c:rich>
              </c:tx>
              <c:spPr>
                <a:solidFill>
                  <a:schemeClr val="accent4">
                    <a:lumMod val="75000"/>
                  </a:schemeClr>
                </a:solid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hu-HU"/>
                </a:p>
              </c:txPr>
              <c:dLblPos val="outEnd"/>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1-C45E-4DC1-A4B8-EE39F1D4E64F}"/>
                </c:ext>
              </c:extLst>
            </c:dLbl>
            <c:dLbl>
              <c:idx val="1"/>
              <c:tx>
                <c:rich>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fld id="{C989AD69-51D5-DD43-9BDC-1BF69D57C80D}" type="CATEGORYNAME">
                      <a:rPr lang="en-US">
                        <a:solidFill>
                          <a:schemeClr val="tx1">
                            <a:lumMod val="75000"/>
                            <a:lumOff val="25000"/>
                          </a:schemeClr>
                        </a:solidFill>
                      </a:rPr>
                      <a:pPr>
                        <a:defRPr>
                          <a:solidFill>
                            <a:schemeClr val="accent1"/>
                          </a:solidFill>
                        </a:defRPr>
                      </a:pPr>
                      <a:t>[KATEGÓRIA NEVE]</a:t>
                    </a:fld>
                    <a:r>
                      <a:rPr lang="en-US" baseline="0">
                        <a:solidFill>
                          <a:schemeClr val="tx1">
                            <a:lumMod val="75000"/>
                            <a:lumOff val="25000"/>
                          </a:schemeClr>
                        </a:solidFill>
                      </a:rPr>
                      <a:t>
</a:t>
                    </a:r>
                    <a:fld id="{EA7C4842-354D-D14B-A525-A328F6225EB8}" type="PERCENTAGE">
                      <a:rPr lang="en-US" baseline="0">
                        <a:solidFill>
                          <a:schemeClr val="tx1">
                            <a:lumMod val="75000"/>
                            <a:lumOff val="25000"/>
                          </a:schemeClr>
                        </a:solidFill>
                      </a:rPr>
                      <a:pPr>
                        <a:defRPr>
                          <a:solidFill>
                            <a:schemeClr val="accent1"/>
                          </a:solidFill>
                        </a:defRPr>
                      </a:pPr>
                      <a:t>[SZÁZALÉK]</a:t>
                    </a:fld>
                    <a:endParaRPr lang="en-US" baseline="0">
                      <a:solidFill>
                        <a:schemeClr val="tx1">
                          <a:lumMod val="75000"/>
                          <a:lumOff val="25000"/>
                        </a:schemeClr>
                      </a:solidFill>
                    </a:endParaRPr>
                  </a:p>
                </c:rich>
              </c:tx>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hu-HU"/>
                </a:p>
              </c:txPr>
              <c:dLblPos val="outEnd"/>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3-C45E-4DC1-A4B8-EE39F1D4E64F}"/>
                </c:ext>
              </c:extLst>
            </c:dLbl>
            <c:dLbl>
              <c:idx val="2"/>
              <c:tx>
                <c:rich>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fld id="{44A6C122-3E83-6C49-85CF-79F622F7798B}" type="CATEGORYNAME">
                      <a:rPr lang="en-US">
                        <a:solidFill>
                          <a:schemeClr val="accent5">
                            <a:lumMod val="75000"/>
                          </a:schemeClr>
                        </a:solidFill>
                      </a:rPr>
                      <a:pPr>
                        <a:defRPr>
                          <a:solidFill>
                            <a:schemeClr val="accent1"/>
                          </a:solidFill>
                        </a:defRPr>
                      </a:pPr>
                      <a:t>[KATEGÓRIA NEVE]</a:t>
                    </a:fld>
                    <a:r>
                      <a:rPr lang="en-US" baseline="0">
                        <a:solidFill>
                          <a:schemeClr val="accent5">
                            <a:lumMod val="75000"/>
                          </a:schemeClr>
                        </a:solidFill>
                      </a:rPr>
                      <a:t>
</a:t>
                    </a:r>
                    <a:fld id="{3461B46F-178F-0F48-AE7E-E412B9639359}" type="PERCENTAGE">
                      <a:rPr lang="en-US" baseline="0">
                        <a:solidFill>
                          <a:schemeClr val="accent5">
                            <a:lumMod val="75000"/>
                          </a:schemeClr>
                        </a:solidFill>
                      </a:rPr>
                      <a:pPr>
                        <a:defRPr>
                          <a:solidFill>
                            <a:schemeClr val="accent1"/>
                          </a:solidFill>
                        </a:defRPr>
                      </a:pPr>
                      <a:t>[SZÁZALÉK]</a:t>
                    </a:fld>
                    <a:endParaRPr lang="en-US" baseline="0">
                      <a:solidFill>
                        <a:schemeClr val="accent5">
                          <a:lumMod val="75000"/>
                        </a:schemeClr>
                      </a:solidFill>
                    </a:endParaRPr>
                  </a:p>
                </c:rich>
              </c:tx>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hu-HU"/>
                </a:p>
              </c:txPr>
              <c:dLblPos val="outEnd"/>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5-C45E-4DC1-A4B8-EE39F1D4E64F}"/>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7-C45E-4DC1-A4B8-EE39F1D4E64F}"/>
                </c:ext>
              </c:extLst>
            </c:dLbl>
            <c:dLbl>
              <c:idx val="4"/>
              <c:layout>
                <c:manualLayout>
                  <c:x val="-7.192312553804954E-2"/>
                  <c:y val="0"/>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60000"/>
                        </a:schemeClr>
                      </a:solidFill>
                      <a:latin typeface="+mn-lt"/>
                      <a:ea typeface="+mn-ea"/>
                      <a:cs typeface="+mn-cs"/>
                    </a:defRPr>
                  </a:pPr>
                  <a:endParaRPr lang="hu-HU"/>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C45E-4DC1-A4B8-EE39F1D4E64F}"/>
                </c:ext>
              </c:extLst>
            </c:dLbl>
            <c:dLbl>
              <c:idx val="5"/>
              <c:layout>
                <c:manualLayout>
                  <c:x val="0"/>
                  <c:y val="0"/>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lumMod val="60000"/>
                        </a:schemeClr>
                      </a:solidFill>
                      <a:latin typeface="+mn-lt"/>
                      <a:ea typeface="+mn-ea"/>
                      <a:cs typeface="+mn-cs"/>
                    </a:defRPr>
                  </a:pPr>
                  <a:endParaRPr lang="hu-HU"/>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B-C45E-4DC1-A4B8-EE39F1D4E64F}"/>
                </c:ext>
              </c:extLst>
            </c:dLbl>
            <c:spPr>
              <a:noFill/>
              <a:ln>
                <a:noFill/>
              </a:ln>
              <a:effectLst/>
            </c:sp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'KÖLTSÉGVETÉS 2026.I.  (2)'!$D$98:$D$103</c:f>
              <c:numCache>
                <c:formatCode>#\ ##0\ _F_t</c:formatCode>
                <c:ptCount val="6"/>
                <c:pt idx="0">
                  <c:v>85000</c:v>
                </c:pt>
                <c:pt idx="1">
                  <c:v>73000</c:v>
                </c:pt>
                <c:pt idx="2">
                  <c:v>205000</c:v>
                </c:pt>
                <c:pt idx="3">
                  <c:v>337000</c:v>
                </c:pt>
                <c:pt idx="4">
                  <c:v>1500</c:v>
                </c:pt>
                <c:pt idx="5">
                  <c:v>5500</c:v>
                </c:pt>
              </c:numCache>
            </c:numRef>
          </c:val>
          <c:extLst>
            <c:ext xmlns:c16="http://schemas.microsoft.com/office/drawing/2014/chart" uri="{C3380CC4-5D6E-409C-BE32-E72D297353CC}">
              <c16:uniqueId val="{0000000C-C45E-4DC1-A4B8-EE39F1D4E64F}"/>
            </c:ext>
          </c:extLst>
        </c:ser>
        <c:dLbls>
          <c:dLblPos val="outEnd"/>
          <c:showLegendKey val="0"/>
          <c:showVal val="0"/>
          <c:showCatName val="0"/>
          <c:showSerName val="0"/>
          <c:showPercent val="1"/>
          <c:showBubbleSize val="0"/>
          <c:showLeaderLines val="1"/>
        </c:dLbls>
      </c:pie3D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lumMod val="75000"/>
      </a:schemeClr>
    </a:solidFill>
    <a:ln w="9525" cap="flat" cmpd="sng" algn="ctr">
      <a:noFill/>
      <a:round/>
    </a:ln>
    <a:effectLst/>
  </c:spPr>
  <c:txPr>
    <a:bodyPr/>
    <a:lstStyle/>
    <a:p>
      <a:pPr>
        <a:defRPr/>
      </a:pPr>
      <a:endParaRPr lang="hu-HU"/>
    </a:p>
  </c:txPr>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u-H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accent1"/>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332C-4706-874F-737F8965C689}"/>
              </c:ext>
            </c:extLst>
          </c:dPt>
          <c:dPt>
            <c:idx val="1"/>
            <c:bubble3D val="0"/>
            <c:spPr>
              <a:solidFill>
                <a:schemeClr val="accent3"/>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332C-4706-874F-737F8965C689}"/>
              </c:ext>
            </c:extLst>
          </c:dPt>
          <c:dPt>
            <c:idx val="2"/>
            <c:bubble3D val="0"/>
            <c:spPr>
              <a:solidFill>
                <a:schemeClr val="accent5"/>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5-332C-4706-874F-737F8965C689}"/>
              </c:ext>
            </c:extLst>
          </c:dPt>
          <c:dPt>
            <c:idx val="3"/>
            <c:bubble3D val="0"/>
            <c:spPr>
              <a:solidFill>
                <a:schemeClr val="accent1">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7-332C-4706-874F-737F8965C689}"/>
              </c:ext>
            </c:extLst>
          </c:dPt>
          <c:dPt>
            <c:idx val="4"/>
            <c:bubble3D val="0"/>
            <c:spPr>
              <a:solidFill>
                <a:schemeClr val="accent3">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9-332C-4706-874F-737F8965C689}"/>
              </c:ext>
            </c:extLst>
          </c:dPt>
          <c:dPt>
            <c:idx val="5"/>
            <c:bubble3D val="0"/>
            <c:spPr>
              <a:solidFill>
                <a:schemeClr val="accent5">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B-332C-4706-874F-737F8965C689}"/>
              </c:ext>
            </c:extLst>
          </c:dPt>
          <c:dPt>
            <c:idx val="6"/>
            <c:bubble3D val="0"/>
            <c:spPr>
              <a:solidFill>
                <a:schemeClr val="accent1">
                  <a:lumMod val="80000"/>
                  <a:lumOff val="2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D-332C-4706-874F-737F8965C689}"/>
              </c:ext>
            </c:extLst>
          </c:dPt>
          <c:dPt>
            <c:idx val="7"/>
            <c:bubble3D val="0"/>
            <c:spPr>
              <a:solidFill>
                <a:schemeClr val="accent3">
                  <a:lumMod val="80000"/>
                  <a:lumOff val="2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F-332C-4706-874F-737F8965C689}"/>
              </c:ext>
            </c:extLst>
          </c:dPt>
          <c:dPt>
            <c:idx val="8"/>
            <c:bubble3D val="0"/>
            <c:spPr>
              <a:solidFill>
                <a:schemeClr val="accent5">
                  <a:lumMod val="80000"/>
                  <a:lumOff val="2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1-332C-4706-874F-737F8965C689}"/>
              </c:ext>
            </c:extLst>
          </c:dPt>
          <c:dPt>
            <c:idx val="9"/>
            <c:bubble3D val="0"/>
            <c:spPr>
              <a:solidFill>
                <a:schemeClr val="accent1">
                  <a:lumMod val="8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3-332C-4706-874F-737F8965C689}"/>
              </c:ext>
            </c:extLst>
          </c:dPt>
          <c:dLbls>
            <c:dLbl>
              <c:idx val="0"/>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1-332C-4706-874F-737F8965C689}"/>
                </c:ext>
              </c:extLst>
            </c:dLbl>
            <c:dLbl>
              <c:idx val="1"/>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3-332C-4706-874F-737F8965C689}"/>
                </c:ext>
              </c:extLst>
            </c:dLbl>
            <c:dLbl>
              <c:idx val="2"/>
              <c:layout>
                <c:manualLayout>
                  <c:x val="2.6919275451804003E-2"/>
                  <c:y val="-2.3530309818216313E-2"/>
                </c:manualLayout>
              </c:layout>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hu-HU"/>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332C-4706-874F-737F8965C689}"/>
                </c:ext>
              </c:extLst>
            </c:dLbl>
            <c:dLbl>
              <c:idx val="3"/>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7-332C-4706-874F-737F8965C689}"/>
                </c:ext>
              </c:extLst>
            </c:dLbl>
            <c:dLbl>
              <c:idx val="4"/>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60000"/>
                        </a:schemeClr>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9-332C-4706-874F-737F8965C689}"/>
                </c:ext>
              </c:extLst>
            </c:dLbl>
            <c:dLbl>
              <c:idx val="5"/>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lumMod val="60000"/>
                        </a:schemeClr>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B-332C-4706-874F-737F8965C689}"/>
                </c:ext>
              </c:extLst>
            </c:dLbl>
            <c:dLbl>
              <c:idx val="6"/>
              <c:layout>
                <c:manualLayout>
                  <c:x val="-1.0767710180721602E-2"/>
                  <c:y val="0"/>
                </c:manualLayout>
              </c:layout>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80000"/>
                          <a:lumOff val="20000"/>
                        </a:schemeClr>
                      </a:solidFill>
                      <a:latin typeface="+mn-lt"/>
                      <a:ea typeface="+mn-ea"/>
                      <a:cs typeface="+mn-cs"/>
                    </a:defRPr>
                  </a:pPr>
                  <a:endParaRPr lang="hu-HU"/>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D-332C-4706-874F-737F8965C689}"/>
                </c:ext>
              </c:extLst>
            </c:dLbl>
            <c:dLbl>
              <c:idx val="7"/>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80000"/>
                          <a:lumOff val="20000"/>
                        </a:schemeClr>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F-332C-4706-874F-737F8965C689}"/>
                </c:ext>
              </c:extLst>
            </c:dLbl>
            <c:dLbl>
              <c:idx val="8"/>
              <c:layout>
                <c:manualLayout>
                  <c:x val="-1.6151565271082451E-2"/>
                  <c:y val="0"/>
                </c:manualLayout>
              </c:layout>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lumMod val="80000"/>
                          <a:lumOff val="20000"/>
                        </a:schemeClr>
                      </a:solidFill>
                      <a:latin typeface="+mn-lt"/>
                      <a:ea typeface="+mn-ea"/>
                      <a:cs typeface="+mn-cs"/>
                    </a:defRPr>
                  </a:pPr>
                  <a:endParaRPr lang="hu-HU"/>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1-332C-4706-874F-737F8965C689}"/>
                </c:ext>
              </c:extLst>
            </c:dLbl>
            <c:dLbl>
              <c:idx val="9"/>
              <c:layout>
                <c:manualLayout>
                  <c:x val="3.8116210300162642E-2"/>
                  <c:y val="0"/>
                </c:manualLayout>
              </c:layout>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80000"/>
                        </a:schemeClr>
                      </a:solidFill>
                      <a:latin typeface="+mn-lt"/>
                      <a:ea typeface="+mn-ea"/>
                      <a:cs typeface="+mn-cs"/>
                    </a:defRPr>
                  </a:pPr>
                  <a:endParaRPr lang="hu-HU"/>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3-332C-4706-874F-737F8965C689}"/>
                </c:ext>
              </c:extLst>
            </c:dLbl>
            <c:numFmt formatCode="0.00%" sourceLinked="0"/>
            <c:spPr>
              <a:noFill/>
              <a:ln>
                <a:noFill/>
              </a:ln>
              <a:effectLst/>
            </c:sp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'KÖLTSÉGVETÉS 2026.I.  (2)'!$E$106:$E$115</c:f>
              <c:numCache>
                <c:formatCode>#\ ##0\ _F_t</c:formatCode>
                <c:ptCount val="10"/>
                <c:pt idx="0">
                  <c:v>535121</c:v>
                </c:pt>
                <c:pt idx="1">
                  <c:v>422432</c:v>
                </c:pt>
                <c:pt idx="2">
                  <c:v>638672</c:v>
                </c:pt>
                <c:pt idx="3">
                  <c:v>155035</c:v>
                </c:pt>
                <c:pt idx="4">
                  <c:v>49546</c:v>
                </c:pt>
                <c:pt idx="5">
                  <c:v>349838</c:v>
                </c:pt>
                <c:pt idx="6">
                  <c:v>36823</c:v>
                </c:pt>
                <c:pt idx="7">
                  <c:v>171498</c:v>
                </c:pt>
                <c:pt idx="8">
                  <c:v>18200</c:v>
                </c:pt>
                <c:pt idx="9">
                  <c:v>12000</c:v>
                </c:pt>
              </c:numCache>
            </c:numRef>
          </c:val>
          <c:extLst>
            <c:ext xmlns:c16="http://schemas.microsoft.com/office/drawing/2014/chart" uri="{C3380CC4-5D6E-409C-BE32-E72D297353CC}">
              <c16:uniqueId val="{00000014-332C-4706-874F-737F8965C689}"/>
            </c:ext>
          </c:extLst>
        </c:ser>
        <c:dLbls>
          <c:dLblPos val="outEnd"/>
          <c:showLegendKey val="0"/>
          <c:showVal val="0"/>
          <c:showCatName val="0"/>
          <c:showSerName val="0"/>
          <c:showPercent val="1"/>
          <c:showBubbleSize val="0"/>
          <c:showLeaderLines val="1"/>
        </c:dLbls>
      </c:pie3D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hu-HU"/>
    </a:p>
  </c:tx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u-H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spPr>
            <a:ln>
              <a:noFill/>
            </a:ln>
          </c:spPr>
          <c:dPt>
            <c:idx val="0"/>
            <c:bubble3D val="0"/>
            <c:spPr>
              <a:solidFill>
                <a:schemeClr val="accent1"/>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46E8-499D-95AC-FF630A6FC3EA}"/>
              </c:ext>
            </c:extLst>
          </c:dPt>
          <c:dPt>
            <c:idx val="1"/>
            <c:bubble3D val="0"/>
            <c:spPr>
              <a:solidFill>
                <a:schemeClr val="accent3"/>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46E8-499D-95AC-FF630A6FC3EA}"/>
              </c:ext>
            </c:extLst>
          </c:dPt>
          <c:dPt>
            <c:idx val="2"/>
            <c:bubble3D val="0"/>
            <c:spPr>
              <a:solidFill>
                <a:schemeClr val="accent5"/>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5-46E8-499D-95AC-FF630A6FC3EA}"/>
              </c:ext>
            </c:extLst>
          </c:dPt>
          <c:dPt>
            <c:idx val="3"/>
            <c:bubble3D val="0"/>
            <c:spPr>
              <a:solidFill>
                <a:schemeClr val="accent1">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7-46E8-499D-95AC-FF630A6FC3EA}"/>
              </c:ext>
            </c:extLst>
          </c:dPt>
          <c:dLbls>
            <c:dLbl>
              <c:idx val="0"/>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1-46E8-499D-95AC-FF630A6FC3EA}"/>
                </c:ext>
              </c:extLst>
            </c:dLbl>
            <c:dLbl>
              <c:idx val="1"/>
              <c:layout>
                <c:manualLayout>
                  <c:x val="-2.5088792050486312E-2"/>
                  <c:y val="1.869272199596966E-2"/>
                </c:manualLayout>
              </c:layout>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hu-HU"/>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46E8-499D-95AC-FF630A6FC3EA}"/>
                </c:ext>
              </c:extLst>
            </c:dLbl>
            <c:dLbl>
              <c:idx val="2"/>
              <c:layout>
                <c:manualLayout>
                  <c:x val="3.9111785785189375E-2"/>
                  <c:y val="-7.7919903970034982E-2"/>
                </c:manualLayout>
              </c:layout>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hu-HU"/>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46E8-499D-95AC-FF630A6FC3EA}"/>
                </c:ext>
              </c:extLst>
            </c:dLbl>
            <c:dLbl>
              <c:idx val="3"/>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7-46E8-499D-95AC-FF630A6FC3EA}"/>
                </c:ext>
              </c:extLst>
            </c:dLbl>
            <c:numFmt formatCode="0.00%" sourceLinked="0"/>
            <c:spPr>
              <a:noFill/>
              <a:ln>
                <a:noFill/>
              </a:ln>
              <a:effectLst/>
            </c:sp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'KÖLTSÉGVETÉS 2026.I.  (2)'!$I$112:$I$115</c:f>
              <c:numCache>
                <c:formatCode>#\ ##0\ _F_t</c:formatCode>
                <c:ptCount val="4"/>
                <c:pt idx="0">
                  <c:v>2389165</c:v>
                </c:pt>
                <c:pt idx="1">
                  <c:v>803655</c:v>
                </c:pt>
                <c:pt idx="2">
                  <c:v>80760</c:v>
                </c:pt>
                <c:pt idx="3">
                  <c:v>1566357</c:v>
                </c:pt>
              </c:numCache>
            </c:numRef>
          </c:val>
          <c:extLst>
            <c:ext xmlns:c16="http://schemas.microsoft.com/office/drawing/2014/chart" uri="{C3380CC4-5D6E-409C-BE32-E72D297353CC}">
              <c16:uniqueId val="{00000008-46E8-499D-95AC-FF630A6FC3EA}"/>
            </c:ext>
          </c:extLst>
        </c:ser>
        <c:ser>
          <c:idx val="1"/>
          <c:order val="1"/>
          <c:dPt>
            <c:idx val="0"/>
            <c:bubble3D val="0"/>
            <c:spPr>
              <a:solidFill>
                <a:schemeClr val="accent1"/>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A-46E8-499D-95AC-FF630A6FC3EA}"/>
              </c:ext>
            </c:extLst>
          </c:dPt>
          <c:dPt>
            <c:idx val="1"/>
            <c:bubble3D val="0"/>
            <c:spPr>
              <a:solidFill>
                <a:schemeClr val="accent3"/>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C-46E8-499D-95AC-FF630A6FC3EA}"/>
              </c:ext>
            </c:extLst>
          </c:dPt>
          <c:dPt>
            <c:idx val="2"/>
            <c:bubble3D val="0"/>
            <c:spPr>
              <a:solidFill>
                <a:schemeClr val="accent5"/>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E-46E8-499D-95AC-FF630A6FC3EA}"/>
              </c:ext>
            </c:extLst>
          </c:dPt>
          <c:dPt>
            <c:idx val="3"/>
            <c:bubble3D val="0"/>
            <c:spPr>
              <a:solidFill>
                <a:schemeClr val="accent1">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0-46E8-499D-95AC-FF630A6FC3EA}"/>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A-46E8-499D-95AC-FF630A6FC3EA}"/>
                </c:ext>
              </c:extLst>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C-46E8-499D-95AC-FF630A6FC3EA}"/>
                </c:ext>
              </c:extLst>
            </c:dLbl>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E-46E8-499D-95AC-FF630A6FC3EA}"/>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10-46E8-499D-95AC-FF630A6FC3EA}"/>
                </c:ext>
              </c:extLst>
            </c:dLbl>
            <c:spPr>
              <a:noFill/>
              <a:ln>
                <a:noFill/>
              </a:ln>
              <a:effectLst/>
            </c:sp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'KÖLTSÉGVETÉS 2026.I.  (2)'!$J$112:$J$115</c:f>
              <c:numCache>
                <c:formatCode>#\ ##0\ _F_t</c:formatCode>
                <c:ptCount val="4"/>
              </c:numCache>
            </c:numRef>
          </c:val>
          <c:extLst>
            <c:ext xmlns:c16="http://schemas.microsoft.com/office/drawing/2014/chart" uri="{C3380CC4-5D6E-409C-BE32-E72D297353CC}">
              <c16:uniqueId val="{00000011-46E8-499D-95AC-FF630A6FC3EA}"/>
            </c:ext>
          </c:extLst>
        </c:ser>
        <c:dLbls>
          <c:dLblPos val="outEnd"/>
          <c:showLegendKey val="0"/>
          <c:showVal val="0"/>
          <c:showCatName val="1"/>
          <c:showSerName val="0"/>
          <c:showPercent val="0"/>
          <c:showBubbleSize val="0"/>
          <c:showLeaderLines val="1"/>
        </c:dLbls>
      </c:pie3D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hu-HU"/>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u-H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accent1"/>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FD7E-A747-BD50-D68374CEF290}"/>
              </c:ext>
            </c:extLst>
          </c:dPt>
          <c:dPt>
            <c:idx val="1"/>
            <c:bubble3D val="0"/>
            <c:spPr>
              <a:solidFill>
                <a:schemeClr val="accent3"/>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2-FD7E-A747-BD50-D68374CEF290}"/>
              </c:ext>
            </c:extLst>
          </c:dPt>
          <c:dPt>
            <c:idx val="2"/>
            <c:bubble3D val="0"/>
            <c:spPr>
              <a:solidFill>
                <a:schemeClr val="accent5"/>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FD7E-A747-BD50-D68374CEF290}"/>
              </c:ext>
            </c:extLst>
          </c:dPt>
          <c:dPt>
            <c:idx val="3"/>
            <c:bubble3D val="0"/>
            <c:spPr>
              <a:solidFill>
                <a:schemeClr val="accent1">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4-FD7E-A747-BD50-D68374CEF290}"/>
              </c:ext>
            </c:extLst>
          </c:dPt>
          <c:dPt>
            <c:idx val="4"/>
            <c:bubble3D val="0"/>
            <c:spPr>
              <a:solidFill>
                <a:schemeClr val="accent3">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5-FD7E-A747-BD50-D68374CEF290}"/>
              </c:ext>
            </c:extLst>
          </c:dPt>
          <c:dPt>
            <c:idx val="5"/>
            <c:bubble3D val="0"/>
            <c:spPr>
              <a:solidFill>
                <a:schemeClr val="accent5">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6-FD7E-A747-BD50-D68374CEF290}"/>
              </c:ext>
            </c:extLst>
          </c:dPt>
          <c:dLbls>
            <c:dLbl>
              <c:idx val="0"/>
              <c:tx>
                <c:rich>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fld id="{82EBCB70-3D04-1041-B879-15A57E355EFB}" type="CATEGORYNAME">
                      <a:rPr lang="en-US">
                        <a:solidFill>
                          <a:schemeClr val="accent5">
                            <a:lumMod val="75000"/>
                          </a:schemeClr>
                        </a:solidFill>
                      </a:rPr>
                      <a:pPr>
                        <a:defRPr/>
                      </a:pPr>
                      <a:t>[KATEGÓRIA NEVE]</a:t>
                    </a:fld>
                    <a:r>
                      <a:rPr lang="en-US" baseline="0">
                        <a:solidFill>
                          <a:schemeClr val="accent5">
                            <a:lumMod val="75000"/>
                          </a:schemeClr>
                        </a:solidFill>
                      </a:rPr>
                      <a:t>
</a:t>
                    </a:r>
                    <a:fld id="{94C43B47-0AB0-FC4A-9ED2-EBA83107DD87}" type="PERCENTAGE">
                      <a:rPr lang="en-US" baseline="0">
                        <a:solidFill>
                          <a:schemeClr val="accent5">
                            <a:lumMod val="75000"/>
                          </a:schemeClr>
                        </a:solidFill>
                      </a:rPr>
                      <a:pPr>
                        <a:defRPr/>
                      </a:pPr>
                      <a:t>[SZÁZALÉK]</a:t>
                    </a:fld>
                    <a:endParaRPr lang="en-US" baseline="0">
                      <a:solidFill>
                        <a:schemeClr val="accent5">
                          <a:lumMod val="75000"/>
                        </a:schemeClr>
                      </a:solidFill>
                    </a:endParaRPr>
                  </a:p>
                </c:rich>
              </c:tx>
              <c:spPr>
                <a:solidFill>
                  <a:schemeClr val="accent4">
                    <a:lumMod val="75000"/>
                  </a:schemeClr>
                </a:solid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hu-HU"/>
                </a:p>
              </c:txPr>
              <c:dLblPos val="outEnd"/>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1-FD7E-A747-BD50-D68374CEF290}"/>
                </c:ext>
              </c:extLst>
            </c:dLbl>
            <c:dLbl>
              <c:idx val="1"/>
              <c:tx>
                <c:rich>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fld id="{C989AD69-51D5-DD43-9BDC-1BF69D57C80D}" type="CATEGORYNAME">
                      <a:rPr lang="en-US">
                        <a:solidFill>
                          <a:schemeClr val="tx1">
                            <a:lumMod val="75000"/>
                            <a:lumOff val="25000"/>
                          </a:schemeClr>
                        </a:solidFill>
                      </a:rPr>
                      <a:pPr>
                        <a:defRPr>
                          <a:solidFill>
                            <a:schemeClr val="accent1"/>
                          </a:solidFill>
                        </a:defRPr>
                      </a:pPr>
                      <a:t>[KATEGÓRIA NEVE]</a:t>
                    </a:fld>
                    <a:r>
                      <a:rPr lang="en-US" baseline="0">
                        <a:solidFill>
                          <a:schemeClr val="tx1">
                            <a:lumMod val="75000"/>
                            <a:lumOff val="25000"/>
                          </a:schemeClr>
                        </a:solidFill>
                      </a:rPr>
                      <a:t>
</a:t>
                    </a:r>
                    <a:fld id="{EA7C4842-354D-D14B-A525-A328F6225EB8}" type="PERCENTAGE">
                      <a:rPr lang="en-US" baseline="0">
                        <a:solidFill>
                          <a:schemeClr val="tx1">
                            <a:lumMod val="75000"/>
                            <a:lumOff val="25000"/>
                          </a:schemeClr>
                        </a:solidFill>
                      </a:rPr>
                      <a:pPr>
                        <a:defRPr>
                          <a:solidFill>
                            <a:schemeClr val="accent1"/>
                          </a:solidFill>
                        </a:defRPr>
                      </a:pPr>
                      <a:t>[SZÁZALÉK]</a:t>
                    </a:fld>
                    <a:endParaRPr lang="en-US" baseline="0">
                      <a:solidFill>
                        <a:schemeClr val="tx1">
                          <a:lumMod val="75000"/>
                          <a:lumOff val="25000"/>
                        </a:schemeClr>
                      </a:solidFill>
                    </a:endParaRPr>
                  </a:p>
                </c:rich>
              </c:tx>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hu-HU"/>
                </a:p>
              </c:txPr>
              <c:dLblPos val="outEnd"/>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2-FD7E-A747-BD50-D68374CEF290}"/>
                </c:ext>
              </c:extLst>
            </c:dLbl>
            <c:dLbl>
              <c:idx val="2"/>
              <c:tx>
                <c:rich>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fld id="{44A6C122-3E83-6C49-85CF-79F622F7798B}" type="CATEGORYNAME">
                      <a:rPr lang="en-US">
                        <a:solidFill>
                          <a:schemeClr val="accent5">
                            <a:lumMod val="75000"/>
                          </a:schemeClr>
                        </a:solidFill>
                      </a:rPr>
                      <a:pPr>
                        <a:defRPr>
                          <a:solidFill>
                            <a:schemeClr val="accent1"/>
                          </a:solidFill>
                        </a:defRPr>
                      </a:pPr>
                      <a:t>[KATEGÓRIA NEVE]</a:t>
                    </a:fld>
                    <a:r>
                      <a:rPr lang="en-US" baseline="0">
                        <a:solidFill>
                          <a:schemeClr val="accent5">
                            <a:lumMod val="75000"/>
                          </a:schemeClr>
                        </a:solidFill>
                      </a:rPr>
                      <a:t>
</a:t>
                    </a:r>
                    <a:fld id="{3461B46F-178F-0F48-AE7E-E412B9639359}" type="PERCENTAGE">
                      <a:rPr lang="en-US" baseline="0">
                        <a:solidFill>
                          <a:schemeClr val="accent5">
                            <a:lumMod val="75000"/>
                          </a:schemeClr>
                        </a:solidFill>
                      </a:rPr>
                      <a:pPr>
                        <a:defRPr>
                          <a:solidFill>
                            <a:schemeClr val="accent1"/>
                          </a:solidFill>
                        </a:defRPr>
                      </a:pPr>
                      <a:t>[SZÁZALÉK]</a:t>
                    </a:fld>
                    <a:endParaRPr lang="en-US" baseline="0">
                      <a:solidFill>
                        <a:schemeClr val="accent5">
                          <a:lumMod val="75000"/>
                        </a:schemeClr>
                      </a:solidFill>
                    </a:endParaRPr>
                  </a:p>
                </c:rich>
              </c:tx>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hu-HU"/>
                </a:p>
              </c:txPr>
              <c:dLblPos val="outEnd"/>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3-FD7E-A747-BD50-D68374CEF290}"/>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4-FD7E-A747-BD50-D68374CEF290}"/>
                </c:ext>
              </c:extLst>
            </c:dLbl>
            <c:dLbl>
              <c:idx val="4"/>
              <c:layout>
                <c:manualLayout>
                  <c:x val="-7.192312553804954E-2"/>
                  <c:y val="0"/>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60000"/>
                        </a:schemeClr>
                      </a:solidFill>
                      <a:latin typeface="+mn-lt"/>
                      <a:ea typeface="+mn-ea"/>
                      <a:cs typeface="+mn-cs"/>
                    </a:defRPr>
                  </a:pPr>
                  <a:endParaRPr lang="hu-HU"/>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FD7E-A747-BD50-D68374CEF290}"/>
                </c:ext>
              </c:extLst>
            </c:dLbl>
            <c:dLbl>
              <c:idx val="5"/>
              <c:layout>
                <c:manualLayout>
                  <c:x val="0"/>
                  <c:y val="0"/>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lumMod val="60000"/>
                        </a:schemeClr>
                      </a:solidFill>
                      <a:latin typeface="+mn-lt"/>
                      <a:ea typeface="+mn-ea"/>
                      <a:cs typeface="+mn-cs"/>
                    </a:defRPr>
                  </a:pPr>
                  <a:endParaRPr lang="hu-HU"/>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FD7E-A747-BD50-D68374CEF290}"/>
                </c:ext>
              </c:extLst>
            </c:dLbl>
            <c:spPr>
              <a:noFill/>
              <a:ln>
                <a:noFill/>
              </a:ln>
              <a:effectLst/>
            </c:sp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'KV MÓD I. 23'!$D$95:$D$100</c:f>
              <c:numCache>
                <c:formatCode>#\ ##0\ _F_t</c:formatCode>
                <c:ptCount val="6"/>
                <c:pt idx="0">
                  <c:v>78000</c:v>
                </c:pt>
                <c:pt idx="1">
                  <c:v>60000</c:v>
                </c:pt>
                <c:pt idx="2">
                  <c:v>200000</c:v>
                </c:pt>
                <c:pt idx="3">
                  <c:v>190000</c:v>
                </c:pt>
                <c:pt idx="4">
                  <c:v>1500</c:v>
                </c:pt>
                <c:pt idx="5">
                  <c:v>4000</c:v>
                </c:pt>
              </c:numCache>
            </c:numRef>
          </c:val>
          <c:extLst>
            <c:ext xmlns:c16="http://schemas.microsoft.com/office/drawing/2014/chart" uri="{C3380CC4-5D6E-409C-BE32-E72D297353CC}">
              <c16:uniqueId val="{00000000-FD7E-A747-BD50-D68374CEF290}"/>
            </c:ext>
          </c:extLst>
        </c:ser>
        <c:dLbls>
          <c:dLblPos val="outEnd"/>
          <c:showLegendKey val="0"/>
          <c:showVal val="0"/>
          <c:showCatName val="0"/>
          <c:showSerName val="0"/>
          <c:showPercent val="1"/>
          <c:showBubbleSize val="0"/>
          <c:showLeaderLines val="1"/>
        </c:dLbls>
      </c:pie3D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lumMod val="75000"/>
      </a:schemeClr>
    </a:solidFill>
    <a:ln w="9525" cap="flat" cmpd="sng" algn="ctr">
      <a:noFill/>
      <a:round/>
    </a:ln>
    <a:effectLst/>
  </c:spPr>
  <c:txPr>
    <a:bodyPr/>
    <a:lstStyle/>
    <a:p>
      <a:pPr>
        <a:defRPr/>
      </a:pPr>
      <a:endParaRPr lang="hu-HU"/>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u-H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accent1"/>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BC84-3049-A5D4-E2D1989AD9DD}"/>
              </c:ext>
            </c:extLst>
          </c:dPt>
          <c:dPt>
            <c:idx val="1"/>
            <c:bubble3D val="0"/>
            <c:spPr>
              <a:solidFill>
                <a:schemeClr val="accent3"/>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2-BC84-3049-A5D4-E2D1989AD9DD}"/>
              </c:ext>
            </c:extLst>
          </c:dPt>
          <c:dPt>
            <c:idx val="2"/>
            <c:bubble3D val="0"/>
            <c:spPr>
              <a:solidFill>
                <a:schemeClr val="accent5"/>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BC84-3049-A5D4-E2D1989AD9DD}"/>
              </c:ext>
            </c:extLst>
          </c:dPt>
          <c:dPt>
            <c:idx val="3"/>
            <c:bubble3D val="0"/>
            <c:spPr>
              <a:solidFill>
                <a:schemeClr val="accent1">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4-BC84-3049-A5D4-E2D1989AD9DD}"/>
              </c:ext>
            </c:extLst>
          </c:dPt>
          <c:dPt>
            <c:idx val="4"/>
            <c:bubble3D val="0"/>
            <c:spPr>
              <a:solidFill>
                <a:schemeClr val="accent3">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5-BC84-3049-A5D4-E2D1989AD9DD}"/>
              </c:ext>
            </c:extLst>
          </c:dPt>
          <c:dPt>
            <c:idx val="5"/>
            <c:bubble3D val="0"/>
            <c:spPr>
              <a:solidFill>
                <a:schemeClr val="accent5">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6-BC84-3049-A5D4-E2D1989AD9DD}"/>
              </c:ext>
            </c:extLst>
          </c:dPt>
          <c:dPt>
            <c:idx val="6"/>
            <c:bubble3D val="0"/>
            <c:spPr>
              <a:solidFill>
                <a:schemeClr val="accent1">
                  <a:lumMod val="80000"/>
                  <a:lumOff val="2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7-BC84-3049-A5D4-E2D1989AD9DD}"/>
              </c:ext>
            </c:extLst>
          </c:dPt>
          <c:dPt>
            <c:idx val="7"/>
            <c:bubble3D val="0"/>
            <c:spPr>
              <a:solidFill>
                <a:schemeClr val="accent3">
                  <a:lumMod val="80000"/>
                  <a:lumOff val="2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8-BC84-3049-A5D4-E2D1989AD9DD}"/>
              </c:ext>
            </c:extLst>
          </c:dPt>
          <c:dPt>
            <c:idx val="8"/>
            <c:bubble3D val="0"/>
            <c:spPr>
              <a:solidFill>
                <a:schemeClr val="accent5">
                  <a:lumMod val="80000"/>
                  <a:lumOff val="2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9-BC84-3049-A5D4-E2D1989AD9DD}"/>
              </c:ext>
            </c:extLst>
          </c:dPt>
          <c:dPt>
            <c:idx val="9"/>
            <c:bubble3D val="0"/>
            <c:spPr>
              <a:solidFill>
                <a:schemeClr val="accent1">
                  <a:lumMod val="8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A-BC84-3049-A5D4-E2D1989AD9DD}"/>
              </c:ext>
            </c:extLst>
          </c:dPt>
          <c:dLbls>
            <c:dLbl>
              <c:idx val="0"/>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1-BC84-3049-A5D4-E2D1989AD9DD}"/>
                </c:ext>
              </c:extLst>
            </c:dLbl>
            <c:dLbl>
              <c:idx val="1"/>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2-BC84-3049-A5D4-E2D1989AD9DD}"/>
                </c:ext>
              </c:extLst>
            </c:dLbl>
            <c:dLbl>
              <c:idx val="2"/>
              <c:layout>
                <c:manualLayout>
                  <c:x val="2.6919275451804003E-2"/>
                  <c:y val="-2.3530309818216313E-2"/>
                </c:manualLayout>
              </c:layout>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hu-HU"/>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BC84-3049-A5D4-E2D1989AD9DD}"/>
                </c:ext>
              </c:extLst>
            </c:dLbl>
            <c:dLbl>
              <c:idx val="3"/>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4-BC84-3049-A5D4-E2D1989AD9DD}"/>
                </c:ext>
              </c:extLst>
            </c:dLbl>
            <c:dLbl>
              <c:idx val="4"/>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60000"/>
                        </a:schemeClr>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5-BC84-3049-A5D4-E2D1989AD9DD}"/>
                </c:ext>
              </c:extLst>
            </c:dLbl>
            <c:dLbl>
              <c:idx val="5"/>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lumMod val="60000"/>
                        </a:schemeClr>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6-BC84-3049-A5D4-E2D1989AD9DD}"/>
                </c:ext>
              </c:extLst>
            </c:dLbl>
            <c:dLbl>
              <c:idx val="6"/>
              <c:layout>
                <c:manualLayout>
                  <c:x val="-1.0767710180721602E-2"/>
                  <c:y val="0"/>
                </c:manualLayout>
              </c:layout>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80000"/>
                          <a:lumOff val="20000"/>
                        </a:schemeClr>
                      </a:solidFill>
                      <a:latin typeface="+mn-lt"/>
                      <a:ea typeface="+mn-ea"/>
                      <a:cs typeface="+mn-cs"/>
                    </a:defRPr>
                  </a:pPr>
                  <a:endParaRPr lang="hu-HU"/>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BC84-3049-A5D4-E2D1989AD9DD}"/>
                </c:ext>
              </c:extLst>
            </c:dLbl>
            <c:dLbl>
              <c:idx val="7"/>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80000"/>
                          <a:lumOff val="20000"/>
                        </a:schemeClr>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8-BC84-3049-A5D4-E2D1989AD9DD}"/>
                </c:ext>
              </c:extLst>
            </c:dLbl>
            <c:dLbl>
              <c:idx val="8"/>
              <c:layout>
                <c:manualLayout>
                  <c:x val="-1.6151565271082451E-2"/>
                  <c:y val="0"/>
                </c:manualLayout>
              </c:layout>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lumMod val="80000"/>
                          <a:lumOff val="20000"/>
                        </a:schemeClr>
                      </a:solidFill>
                      <a:latin typeface="+mn-lt"/>
                      <a:ea typeface="+mn-ea"/>
                      <a:cs typeface="+mn-cs"/>
                    </a:defRPr>
                  </a:pPr>
                  <a:endParaRPr lang="hu-HU"/>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BC84-3049-A5D4-E2D1989AD9DD}"/>
                </c:ext>
              </c:extLst>
            </c:dLbl>
            <c:dLbl>
              <c:idx val="9"/>
              <c:layout>
                <c:manualLayout>
                  <c:x val="3.8116210300162642E-2"/>
                  <c:y val="0"/>
                </c:manualLayout>
              </c:layout>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80000"/>
                        </a:schemeClr>
                      </a:solidFill>
                      <a:latin typeface="+mn-lt"/>
                      <a:ea typeface="+mn-ea"/>
                      <a:cs typeface="+mn-cs"/>
                    </a:defRPr>
                  </a:pPr>
                  <a:endParaRPr lang="hu-HU"/>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A-BC84-3049-A5D4-E2D1989AD9DD}"/>
                </c:ext>
              </c:extLst>
            </c:dLbl>
            <c:numFmt formatCode="0.00%" sourceLinked="0"/>
            <c:spPr>
              <a:noFill/>
              <a:ln>
                <a:noFill/>
              </a:ln>
              <a:effectLst/>
            </c:sp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'KV MÓD I. 23'!$E$103:$E$112</c:f>
              <c:numCache>
                <c:formatCode>#\ ##0\ _F_t</c:formatCode>
                <c:ptCount val="10"/>
                <c:pt idx="0">
                  <c:v>330564</c:v>
                </c:pt>
                <c:pt idx="1">
                  <c:v>103877</c:v>
                </c:pt>
                <c:pt idx="2">
                  <c:v>438076</c:v>
                </c:pt>
                <c:pt idx="3">
                  <c:v>63872</c:v>
                </c:pt>
                <c:pt idx="4">
                  <c:v>79212</c:v>
                </c:pt>
                <c:pt idx="5">
                  <c:v>195583</c:v>
                </c:pt>
                <c:pt idx="6">
                  <c:v>53418</c:v>
                </c:pt>
                <c:pt idx="7">
                  <c:v>99143</c:v>
                </c:pt>
                <c:pt idx="8">
                  <c:v>19200</c:v>
                </c:pt>
                <c:pt idx="9">
                  <c:v>10000</c:v>
                </c:pt>
              </c:numCache>
            </c:numRef>
          </c:val>
          <c:extLst>
            <c:ext xmlns:c16="http://schemas.microsoft.com/office/drawing/2014/chart" uri="{C3380CC4-5D6E-409C-BE32-E72D297353CC}">
              <c16:uniqueId val="{00000000-BC84-3049-A5D4-E2D1989AD9DD}"/>
            </c:ext>
          </c:extLst>
        </c:ser>
        <c:dLbls>
          <c:dLblPos val="outEnd"/>
          <c:showLegendKey val="0"/>
          <c:showVal val="0"/>
          <c:showCatName val="0"/>
          <c:showSerName val="0"/>
          <c:showPercent val="1"/>
          <c:showBubbleSize val="0"/>
          <c:showLeaderLines val="1"/>
        </c:dLbls>
      </c:pie3D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hu-HU"/>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u-H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spPr>
            <a:ln>
              <a:noFill/>
            </a:ln>
          </c:spPr>
          <c:dPt>
            <c:idx val="0"/>
            <c:bubble3D val="0"/>
            <c:spPr>
              <a:solidFill>
                <a:schemeClr val="accent1"/>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2-67D6-114B-9E32-E6A90BF107C4}"/>
              </c:ext>
            </c:extLst>
          </c:dPt>
          <c:dPt>
            <c:idx val="1"/>
            <c:bubble3D val="0"/>
            <c:spPr>
              <a:solidFill>
                <a:schemeClr val="accent3"/>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67D6-114B-9E32-E6A90BF107C4}"/>
              </c:ext>
            </c:extLst>
          </c:dPt>
          <c:dPt>
            <c:idx val="2"/>
            <c:bubble3D val="0"/>
            <c:spPr>
              <a:solidFill>
                <a:schemeClr val="accent5"/>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4-67D6-114B-9E32-E6A90BF107C4}"/>
              </c:ext>
            </c:extLst>
          </c:dPt>
          <c:dPt>
            <c:idx val="3"/>
            <c:bubble3D val="0"/>
            <c:spPr>
              <a:solidFill>
                <a:schemeClr val="accent1">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5-67D6-114B-9E32-E6A90BF107C4}"/>
              </c:ext>
            </c:extLst>
          </c:dPt>
          <c:dLbls>
            <c:dLbl>
              <c:idx val="0"/>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2-67D6-114B-9E32-E6A90BF107C4}"/>
                </c:ext>
              </c:extLst>
            </c:dLbl>
            <c:dLbl>
              <c:idx val="1"/>
              <c:layout>
                <c:manualLayout>
                  <c:x val="-2.5088792050486312E-2"/>
                  <c:y val="1.869272199596966E-2"/>
                </c:manualLayout>
              </c:layout>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hu-HU"/>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67D6-114B-9E32-E6A90BF107C4}"/>
                </c:ext>
              </c:extLst>
            </c:dLbl>
            <c:dLbl>
              <c:idx val="2"/>
              <c:layout>
                <c:manualLayout>
                  <c:x val="3.9111785785189375E-2"/>
                  <c:y val="-7.7919903970034982E-2"/>
                </c:manualLayout>
              </c:layout>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hu-HU"/>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67D6-114B-9E32-E6A90BF107C4}"/>
                </c:ext>
              </c:extLst>
            </c:dLbl>
            <c:dLbl>
              <c:idx val="3"/>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5-67D6-114B-9E32-E6A90BF107C4}"/>
                </c:ext>
              </c:extLst>
            </c:dLbl>
            <c:numFmt formatCode="0.00%" sourceLinked="0"/>
            <c:spPr>
              <a:noFill/>
              <a:ln>
                <a:noFill/>
              </a:ln>
              <a:effectLst/>
            </c:sp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'KV MÓD I. 23'!$I$109:$I$112</c:f>
              <c:numCache>
                <c:formatCode>#\ ##0\ _F_t</c:formatCode>
                <c:ptCount val="4"/>
                <c:pt idx="0">
                  <c:v>1392945</c:v>
                </c:pt>
                <c:pt idx="1">
                  <c:v>135373</c:v>
                </c:pt>
                <c:pt idx="2">
                  <c:v>162500</c:v>
                </c:pt>
                <c:pt idx="3">
                  <c:v>551963</c:v>
                </c:pt>
              </c:numCache>
            </c:numRef>
          </c:val>
          <c:extLst>
            <c:ext xmlns:c16="http://schemas.microsoft.com/office/drawing/2014/chart" uri="{C3380CC4-5D6E-409C-BE32-E72D297353CC}">
              <c16:uniqueId val="{00000000-67D6-114B-9E32-E6A90BF107C4}"/>
            </c:ext>
          </c:extLst>
        </c:ser>
        <c:ser>
          <c:idx val="1"/>
          <c:order val="1"/>
          <c:dPt>
            <c:idx val="0"/>
            <c:bubble3D val="0"/>
            <c:spPr>
              <a:solidFill>
                <a:schemeClr val="accent1"/>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6-67D6-114B-9E32-E6A90BF107C4}"/>
              </c:ext>
            </c:extLst>
          </c:dPt>
          <c:dPt>
            <c:idx val="1"/>
            <c:bubble3D val="0"/>
            <c:spPr>
              <a:solidFill>
                <a:schemeClr val="accent3"/>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7-67D6-114B-9E32-E6A90BF107C4}"/>
              </c:ext>
            </c:extLst>
          </c:dPt>
          <c:dPt>
            <c:idx val="2"/>
            <c:bubble3D val="0"/>
            <c:spPr>
              <a:solidFill>
                <a:schemeClr val="accent5"/>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8-67D6-114B-9E32-E6A90BF107C4}"/>
              </c:ext>
            </c:extLst>
          </c:dPt>
          <c:dPt>
            <c:idx val="3"/>
            <c:bubble3D val="0"/>
            <c:spPr>
              <a:solidFill>
                <a:schemeClr val="accent1">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9-67D6-114B-9E32-E6A90BF107C4}"/>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6-67D6-114B-9E32-E6A90BF107C4}"/>
                </c:ext>
              </c:extLst>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7-67D6-114B-9E32-E6A90BF107C4}"/>
                </c:ext>
              </c:extLst>
            </c:dLbl>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8-67D6-114B-9E32-E6A90BF107C4}"/>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9-67D6-114B-9E32-E6A90BF107C4}"/>
                </c:ext>
              </c:extLst>
            </c:dLbl>
            <c:spPr>
              <a:noFill/>
              <a:ln>
                <a:noFill/>
              </a:ln>
              <a:effectLst/>
            </c:sp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'KV MÓD I. 23'!$J$109:$J$112</c:f>
              <c:numCache>
                <c:formatCode>#\ ##0\ _F_t</c:formatCode>
                <c:ptCount val="4"/>
              </c:numCache>
            </c:numRef>
          </c:val>
          <c:extLst>
            <c:ext xmlns:c16="http://schemas.microsoft.com/office/drawing/2014/chart" uri="{C3380CC4-5D6E-409C-BE32-E72D297353CC}">
              <c16:uniqueId val="{00000001-67D6-114B-9E32-E6A90BF107C4}"/>
            </c:ext>
          </c:extLst>
        </c:ser>
        <c:dLbls>
          <c:dLblPos val="outEnd"/>
          <c:showLegendKey val="0"/>
          <c:showVal val="0"/>
          <c:showCatName val="1"/>
          <c:showSerName val="0"/>
          <c:showPercent val="0"/>
          <c:showBubbleSize val="0"/>
          <c:showLeaderLines val="1"/>
        </c:dLbls>
      </c:pie3D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hu-HU"/>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u-H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accent1"/>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FD7E-A747-BD50-D68374CEF290}"/>
              </c:ext>
            </c:extLst>
          </c:dPt>
          <c:dPt>
            <c:idx val="1"/>
            <c:bubble3D val="0"/>
            <c:spPr>
              <a:solidFill>
                <a:schemeClr val="accent3"/>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2-FD7E-A747-BD50-D68374CEF290}"/>
              </c:ext>
            </c:extLst>
          </c:dPt>
          <c:dPt>
            <c:idx val="2"/>
            <c:bubble3D val="0"/>
            <c:spPr>
              <a:solidFill>
                <a:schemeClr val="accent5"/>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FD7E-A747-BD50-D68374CEF290}"/>
              </c:ext>
            </c:extLst>
          </c:dPt>
          <c:dPt>
            <c:idx val="3"/>
            <c:bubble3D val="0"/>
            <c:spPr>
              <a:solidFill>
                <a:schemeClr val="accent1">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4-FD7E-A747-BD50-D68374CEF290}"/>
              </c:ext>
            </c:extLst>
          </c:dPt>
          <c:dPt>
            <c:idx val="4"/>
            <c:bubble3D val="0"/>
            <c:spPr>
              <a:solidFill>
                <a:schemeClr val="accent3">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5-FD7E-A747-BD50-D68374CEF290}"/>
              </c:ext>
            </c:extLst>
          </c:dPt>
          <c:dPt>
            <c:idx val="5"/>
            <c:bubble3D val="0"/>
            <c:spPr>
              <a:solidFill>
                <a:schemeClr val="accent5">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6-FD7E-A747-BD50-D68374CEF290}"/>
              </c:ext>
            </c:extLst>
          </c:dPt>
          <c:dLbls>
            <c:dLbl>
              <c:idx val="0"/>
              <c:tx>
                <c:rich>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fld id="{82EBCB70-3D04-1041-B879-15A57E355EFB}" type="CATEGORYNAME">
                      <a:rPr lang="en-US">
                        <a:solidFill>
                          <a:schemeClr val="accent5">
                            <a:lumMod val="75000"/>
                          </a:schemeClr>
                        </a:solidFill>
                      </a:rPr>
                      <a:pPr>
                        <a:defRPr/>
                      </a:pPr>
                      <a:t>[KATEGÓRIA NEVE]</a:t>
                    </a:fld>
                    <a:r>
                      <a:rPr lang="en-US" baseline="0">
                        <a:solidFill>
                          <a:schemeClr val="accent5">
                            <a:lumMod val="75000"/>
                          </a:schemeClr>
                        </a:solidFill>
                      </a:rPr>
                      <a:t>
</a:t>
                    </a:r>
                    <a:fld id="{94C43B47-0AB0-FC4A-9ED2-EBA83107DD87}" type="PERCENTAGE">
                      <a:rPr lang="en-US" baseline="0">
                        <a:solidFill>
                          <a:schemeClr val="accent5">
                            <a:lumMod val="75000"/>
                          </a:schemeClr>
                        </a:solidFill>
                      </a:rPr>
                      <a:pPr>
                        <a:defRPr/>
                      </a:pPr>
                      <a:t>[SZÁZALÉK]</a:t>
                    </a:fld>
                    <a:endParaRPr lang="en-US" baseline="0">
                      <a:solidFill>
                        <a:schemeClr val="accent5">
                          <a:lumMod val="75000"/>
                        </a:schemeClr>
                      </a:solidFill>
                    </a:endParaRPr>
                  </a:p>
                </c:rich>
              </c:tx>
              <c:spPr>
                <a:solidFill>
                  <a:schemeClr val="accent4">
                    <a:lumMod val="75000"/>
                  </a:schemeClr>
                </a:solid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hu-HU"/>
                </a:p>
              </c:txPr>
              <c:dLblPos val="outEnd"/>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1-FD7E-A747-BD50-D68374CEF290}"/>
                </c:ext>
              </c:extLst>
            </c:dLbl>
            <c:dLbl>
              <c:idx val="1"/>
              <c:tx>
                <c:rich>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fld id="{C989AD69-51D5-DD43-9BDC-1BF69D57C80D}" type="CATEGORYNAME">
                      <a:rPr lang="en-US">
                        <a:solidFill>
                          <a:schemeClr val="tx1">
                            <a:lumMod val="75000"/>
                            <a:lumOff val="25000"/>
                          </a:schemeClr>
                        </a:solidFill>
                      </a:rPr>
                      <a:pPr>
                        <a:defRPr>
                          <a:solidFill>
                            <a:schemeClr val="accent1"/>
                          </a:solidFill>
                        </a:defRPr>
                      </a:pPr>
                      <a:t>[KATEGÓRIA NEVE]</a:t>
                    </a:fld>
                    <a:r>
                      <a:rPr lang="en-US" baseline="0">
                        <a:solidFill>
                          <a:schemeClr val="tx1">
                            <a:lumMod val="75000"/>
                            <a:lumOff val="25000"/>
                          </a:schemeClr>
                        </a:solidFill>
                      </a:rPr>
                      <a:t>
</a:t>
                    </a:r>
                    <a:fld id="{EA7C4842-354D-D14B-A525-A328F6225EB8}" type="PERCENTAGE">
                      <a:rPr lang="en-US" baseline="0">
                        <a:solidFill>
                          <a:schemeClr val="tx1">
                            <a:lumMod val="75000"/>
                            <a:lumOff val="25000"/>
                          </a:schemeClr>
                        </a:solidFill>
                      </a:rPr>
                      <a:pPr>
                        <a:defRPr>
                          <a:solidFill>
                            <a:schemeClr val="accent1"/>
                          </a:solidFill>
                        </a:defRPr>
                      </a:pPr>
                      <a:t>[SZÁZALÉK]</a:t>
                    </a:fld>
                    <a:endParaRPr lang="en-US" baseline="0">
                      <a:solidFill>
                        <a:schemeClr val="tx1">
                          <a:lumMod val="75000"/>
                          <a:lumOff val="25000"/>
                        </a:schemeClr>
                      </a:solidFill>
                    </a:endParaRPr>
                  </a:p>
                </c:rich>
              </c:tx>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hu-HU"/>
                </a:p>
              </c:txPr>
              <c:dLblPos val="outEnd"/>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2-FD7E-A747-BD50-D68374CEF290}"/>
                </c:ext>
              </c:extLst>
            </c:dLbl>
            <c:dLbl>
              <c:idx val="2"/>
              <c:tx>
                <c:rich>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fld id="{44A6C122-3E83-6C49-85CF-79F622F7798B}" type="CATEGORYNAME">
                      <a:rPr lang="en-US">
                        <a:solidFill>
                          <a:schemeClr val="accent5">
                            <a:lumMod val="75000"/>
                          </a:schemeClr>
                        </a:solidFill>
                      </a:rPr>
                      <a:pPr>
                        <a:defRPr>
                          <a:solidFill>
                            <a:schemeClr val="accent1"/>
                          </a:solidFill>
                        </a:defRPr>
                      </a:pPr>
                      <a:t>[KATEGÓRIA NEVE]</a:t>
                    </a:fld>
                    <a:r>
                      <a:rPr lang="en-US" baseline="0">
                        <a:solidFill>
                          <a:schemeClr val="accent5">
                            <a:lumMod val="75000"/>
                          </a:schemeClr>
                        </a:solidFill>
                      </a:rPr>
                      <a:t>
</a:t>
                    </a:r>
                    <a:fld id="{3461B46F-178F-0F48-AE7E-E412B9639359}" type="PERCENTAGE">
                      <a:rPr lang="en-US" baseline="0">
                        <a:solidFill>
                          <a:schemeClr val="accent5">
                            <a:lumMod val="75000"/>
                          </a:schemeClr>
                        </a:solidFill>
                      </a:rPr>
                      <a:pPr>
                        <a:defRPr>
                          <a:solidFill>
                            <a:schemeClr val="accent1"/>
                          </a:solidFill>
                        </a:defRPr>
                      </a:pPr>
                      <a:t>[SZÁZALÉK]</a:t>
                    </a:fld>
                    <a:endParaRPr lang="en-US" baseline="0">
                      <a:solidFill>
                        <a:schemeClr val="accent5">
                          <a:lumMod val="75000"/>
                        </a:schemeClr>
                      </a:solidFill>
                    </a:endParaRPr>
                  </a:p>
                </c:rich>
              </c:tx>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hu-HU"/>
                </a:p>
              </c:txPr>
              <c:dLblPos val="outEnd"/>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3-FD7E-A747-BD50-D68374CEF290}"/>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4-FD7E-A747-BD50-D68374CEF290}"/>
                </c:ext>
              </c:extLst>
            </c:dLbl>
            <c:dLbl>
              <c:idx val="4"/>
              <c:layout>
                <c:manualLayout>
                  <c:x val="-7.192312553804954E-2"/>
                  <c:y val="0"/>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60000"/>
                        </a:schemeClr>
                      </a:solidFill>
                      <a:latin typeface="+mn-lt"/>
                      <a:ea typeface="+mn-ea"/>
                      <a:cs typeface="+mn-cs"/>
                    </a:defRPr>
                  </a:pPr>
                  <a:endParaRPr lang="hu-HU"/>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FD7E-A747-BD50-D68374CEF290}"/>
                </c:ext>
              </c:extLst>
            </c:dLbl>
            <c:dLbl>
              <c:idx val="5"/>
              <c:layout>
                <c:manualLayout>
                  <c:x val="0"/>
                  <c:y val="0"/>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lumMod val="60000"/>
                        </a:schemeClr>
                      </a:solidFill>
                      <a:latin typeface="+mn-lt"/>
                      <a:ea typeface="+mn-ea"/>
                      <a:cs typeface="+mn-cs"/>
                    </a:defRPr>
                  </a:pPr>
                  <a:endParaRPr lang="hu-HU"/>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FD7E-A747-BD50-D68374CEF290}"/>
                </c:ext>
              </c:extLst>
            </c:dLbl>
            <c:spPr>
              <a:noFill/>
              <a:ln>
                <a:noFill/>
              </a:ln>
              <a:effectLst/>
            </c:sp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'KV MÓD II. 23'!$D$95:$D$100</c:f>
              <c:numCache>
                <c:formatCode>#\ ##0\ _F_t</c:formatCode>
                <c:ptCount val="6"/>
                <c:pt idx="0">
                  <c:v>78000</c:v>
                </c:pt>
                <c:pt idx="1">
                  <c:v>60000</c:v>
                </c:pt>
                <c:pt idx="2">
                  <c:v>200000</c:v>
                </c:pt>
                <c:pt idx="3">
                  <c:v>190000</c:v>
                </c:pt>
                <c:pt idx="4">
                  <c:v>1500</c:v>
                </c:pt>
                <c:pt idx="5">
                  <c:v>4000</c:v>
                </c:pt>
              </c:numCache>
            </c:numRef>
          </c:val>
          <c:extLst>
            <c:ext xmlns:c16="http://schemas.microsoft.com/office/drawing/2014/chart" uri="{C3380CC4-5D6E-409C-BE32-E72D297353CC}">
              <c16:uniqueId val="{00000000-FD7E-A747-BD50-D68374CEF290}"/>
            </c:ext>
          </c:extLst>
        </c:ser>
        <c:dLbls>
          <c:dLblPos val="outEnd"/>
          <c:showLegendKey val="0"/>
          <c:showVal val="0"/>
          <c:showCatName val="0"/>
          <c:showSerName val="0"/>
          <c:showPercent val="1"/>
          <c:showBubbleSize val="0"/>
          <c:showLeaderLines val="1"/>
        </c:dLbls>
      </c:pie3D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lumMod val="75000"/>
      </a:schemeClr>
    </a:solidFill>
    <a:ln w="9525" cap="flat" cmpd="sng" algn="ctr">
      <a:noFill/>
      <a:round/>
    </a:ln>
    <a:effectLst/>
  </c:spPr>
  <c:txPr>
    <a:bodyPr/>
    <a:lstStyle/>
    <a:p>
      <a:pPr>
        <a:defRPr/>
      </a:pPr>
      <a:endParaRPr lang="hu-HU"/>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u-H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accent1"/>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BC84-3049-A5D4-E2D1989AD9DD}"/>
              </c:ext>
            </c:extLst>
          </c:dPt>
          <c:dPt>
            <c:idx val="1"/>
            <c:bubble3D val="0"/>
            <c:spPr>
              <a:solidFill>
                <a:schemeClr val="accent3"/>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2-BC84-3049-A5D4-E2D1989AD9DD}"/>
              </c:ext>
            </c:extLst>
          </c:dPt>
          <c:dPt>
            <c:idx val="2"/>
            <c:bubble3D val="0"/>
            <c:spPr>
              <a:solidFill>
                <a:schemeClr val="accent5"/>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BC84-3049-A5D4-E2D1989AD9DD}"/>
              </c:ext>
            </c:extLst>
          </c:dPt>
          <c:dPt>
            <c:idx val="3"/>
            <c:bubble3D val="0"/>
            <c:spPr>
              <a:solidFill>
                <a:schemeClr val="accent1">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4-BC84-3049-A5D4-E2D1989AD9DD}"/>
              </c:ext>
            </c:extLst>
          </c:dPt>
          <c:dPt>
            <c:idx val="4"/>
            <c:bubble3D val="0"/>
            <c:spPr>
              <a:solidFill>
                <a:schemeClr val="accent3">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5-BC84-3049-A5D4-E2D1989AD9DD}"/>
              </c:ext>
            </c:extLst>
          </c:dPt>
          <c:dPt>
            <c:idx val="5"/>
            <c:bubble3D val="0"/>
            <c:spPr>
              <a:solidFill>
                <a:schemeClr val="accent5">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6-BC84-3049-A5D4-E2D1989AD9DD}"/>
              </c:ext>
            </c:extLst>
          </c:dPt>
          <c:dPt>
            <c:idx val="6"/>
            <c:bubble3D val="0"/>
            <c:spPr>
              <a:solidFill>
                <a:schemeClr val="accent1">
                  <a:lumMod val="80000"/>
                  <a:lumOff val="2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7-BC84-3049-A5D4-E2D1989AD9DD}"/>
              </c:ext>
            </c:extLst>
          </c:dPt>
          <c:dPt>
            <c:idx val="7"/>
            <c:bubble3D val="0"/>
            <c:spPr>
              <a:solidFill>
                <a:schemeClr val="accent3">
                  <a:lumMod val="80000"/>
                  <a:lumOff val="2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8-BC84-3049-A5D4-E2D1989AD9DD}"/>
              </c:ext>
            </c:extLst>
          </c:dPt>
          <c:dPt>
            <c:idx val="8"/>
            <c:bubble3D val="0"/>
            <c:spPr>
              <a:solidFill>
                <a:schemeClr val="accent5">
                  <a:lumMod val="80000"/>
                  <a:lumOff val="2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9-BC84-3049-A5D4-E2D1989AD9DD}"/>
              </c:ext>
            </c:extLst>
          </c:dPt>
          <c:dPt>
            <c:idx val="9"/>
            <c:bubble3D val="0"/>
            <c:spPr>
              <a:solidFill>
                <a:schemeClr val="accent1">
                  <a:lumMod val="8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A-BC84-3049-A5D4-E2D1989AD9DD}"/>
              </c:ext>
            </c:extLst>
          </c:dPt>
          <c:dLbls>
            <c:dLbl>
              <c:idx val="0"/>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1-BC84-3049-A5D4-E2D1989AD9DD}"/>
                </c:ext>
              </c:extLst>
            </c:dLbl>
            <c:dLbl>
              <c:idx val="1"/>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2-BC84-3049-A5D4-E2D1989AD9DD}"/>
                </c:ext>
              </c:extLst>
            </c:dLbl>
            <c:dLbl>
              <c:idx val="2"/>
              <c:layout>
                <c:manualLayout>
                  <c:x val="2.6919275451804003E-2"/>
                  <c:y val="-2.3530309818216313E-2"/>
                </c:manualLayout>
              </c:layout>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hu-HU"/>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BC84-3049-A5D4-E2D1989AD9DD}"/>
                </c:ext>
              </c:extLst>
            </c:dLbl>
            <c:dLbl>
              <c:idx val="3"/>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4-BC84-3049-A5D4-E2D1989AD9DD}"/>
                </c:ext>
              </c:extLst>
            </c:dLbl>
            <c:dLbl>
              <c:idx val="4"/>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60000"/>
                        </a:schemeClr>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5-BC84-3049-A5D4-E2D1989AD9DD}"/>
                </c:ext>
              </c:extLst>
            </c:dLbl>
            <c:dLbl>
              <c:idx val="5"/>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lumMod val="60000"/>
                        </a:schemeClr>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6-BC84-3049-A5D4-E2D1989AD9DD}"/>
                </c:ext>
              </c:extLst>
            </c:dLbl>
            <c:dLbl>
              <c:idx val="6"/>
              <c:layout>
                <c:manualLayout>
                  <c:x val="-1.0767710180721602E-2"/>
                  <c:y val="0"/>
                </c:manualLayout>
              </c:layout>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80000"/>
                          <a:lumOff val="20000"/>
                        </a:schemeClr>
                      </a:solidFill>
                      <a:latin typeface="+mn-lt"/>
                      <a:ea typeface="+mn-ea"/>
                      <a:cs typeface="+mn-cs"/>
                    </a:defRPr>
                  </a:pPr>
                  <a:endParaRPr lang="hu-HU"/>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BC84-3049-A5D4-E2D1989AD9DD}"/>
                </c:ext>
              </c:extLst>
            </c:dLbl>
            <c:dLbl>
              <c:idx val="7"/>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80000"/>
                          <a:lumOff val="20000"/>
                        </a:schemeClr>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8-BC84-3049-A5D4-E2D1989AD9DD}"/>
                </c:ext>
              </c:extLst>
            </c:dLbl>
            <c:dLbl>
              <c:idx val="8"/>
              <c:layout>
                <c:manualLayout>
                  <c:x val="-1.6151565271082451E-2"/>
                  <c:y val="0"/>
                </c:manualLayout>
              </c:layout>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lumMod val="80000"/>
                          <a:lumOff val="20000"/>
                        </a:schemeClr>
                      </a:solidFill>
                      <a:latin typeface="+mn-lt"/>
                      <a:ea typeface="+mn-ea"/>
                      <a:cs typeface="+mn-cs"/>
                    </a:defRPr>
                  </a:pPr>
                  <a:endParaRPr lang="hu-HU"/>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BC84-3049-A5D4-E2D1989AD9DD}"/>
                </c:ext>
              </c:extLst>
            </c:dLbl>
            <c:dLbl>
              <c:idx val="9"/>
              <c:layout>
                <c:manualLayout>
                  <c:x val="3.8116210300162642E-2"/>
                  <c:y val="0"/>
                </c:manualLayout>
              </c:layout>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80000"/>
                        </a:schemeClr>
                      </a:solidFill>
                      <a:latin typeface="+mn-lt"/>
                      <a:ea typeface="+mn-ea"/>
                      <a:cs typeface="+mn-cs"/>
                    </a:defRPr>
                  </a:pPr>
                  <a:endParaRPr lang="hu-HU"/>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A-BC84-3049-A5D4-E2D1989AD9DD}"/>
                </c:ext>
              </c:extLst>
            </c:dLbl>
            <c:numFmt formatCode="0.00%" sourceLinked="0"/>
            <c:spPr>
              <a:noFill/>
              <a:ln>
                <a:noFill/>
              </a:ln>
              <a:effectLst/>
            </c:sp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'KV MÓD II. 23'!$E$103:$E$112</c:f>
              <c:numCache>
                <c:formatCode>#\ ##0\ _F_t</c:formatCode>
                <c:ptCount val="10"/>
                <c:pt idx="0">
                  <c:v>333356</c:v>
                </c:pt>
                <c:pt idx="1">
                  <c:v>109840</c:v>
                </c:pt>
                <c:pt idx="2">
                  <c:v>438076</c:v>
                </c:pt>
                <c:pt idx="3">
                  <c:v>63872</c:v>
                </c:pt>
                <c:pt idx="4">
                  <c:v>79212</c:v>
                </c:pt>
                <c:pt idx="5">
                  <c:v>201647</c:v>
                </c:pt>
                <c:pt idx="6">
                  <c:v>57027</c:v>
                </c:pt>
                <c:pt idx="7">
                  <c:v>107143</c:v>
                </c:pt>
                <c:pt idx="8">
                  <c:v>19500</c:v>
                </c:pt>
                <c:pt idx="9">
                  <c:v>10000</c:v>
                </c:pt>
              </c:numCache>
            </c:numRef>
          </c:val>
          <c:extLst>
            <c:ext xmlns:c16="http://schemas.microsoft.com/office/drawing/2014/chart" uri="{C3380CC4-5D6E-409C-BE32-E72D297353CC}">
              <c16:uniqueId val="{00000000-BC84-3049-A5D4-E2D1989AD9DD}"/>
            </c:ext>
          </c:extLst>
        </c:ser>
        <c:dLbls>
          <c:dLblPos val="outEnd"/>
          <c:showLegendKey val="0"/>
          <c:showVal val="0"/>
          <c:showCatName val="0"/>
          <c:showSerName val="0"/>
          <c:showPercent val="1"/>
          <c:showBubbleSize val="0"/>
          <c:showLeaderLines val="1"/>
        </c:dLbls>
      </c:pie3D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hu-HU"/>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u-H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spPr>
            <a:ln>
              <a:noFill/>
            </a:ln>
          </c:spPr>
          <c:dPt>
            <c:idx val="0"/>
            <c:bubble3D val="0"/>
            <c:spPr>
              <a:solidFill>
                <a:schemeClr val="accent1"/>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2-67D6-114B-9E32-E6A90BF107C4}"/>
              </c:ext>
            </c:extLst>
          </c:dPt>
          <c:dPt>
            <c:idx val="1"/>
            <c:bubble3D val="0"/>
            <c:spPr>
              <a:solidFill>
                <a:schemeClr val="accent3"/>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67D6-114B-9E32-E6A90BF107C4}"/>
              </c:ext>
            </c:extLst>
          </c:dPt>
          <c:dPt>
            <c:idx val="2"/>
            <c:bubble3D val="0"/>
            <c:spPr>
              <a:solidFill>
                <a:schemeClr val="accent5"/>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4-67D6-114B-9E32-E6A90BF107C4}"/>
              </c:ext>
            </c:extLst>
          </c:dPt>
          <c:dPt>
            <c:idx val="3"/>
            <c:bubble3D val="0"/>
            <c:spPr>
              <a:solidFill>
                <a:schemeClr val="accent1">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5-67D6-114B-9E32-E6A90BF107C4}"/>
              </c:ext>
            </c:extLst>
          </c:dPt>
          <c:dLbls>
            <c:dLbl>
              <c:idx val="0"/>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2-67D6-114B-9E32-E6A90BF107C4}"/>
                </c:ext>
              </c:extLst>
            </c:dLbl>
            <c:dLbl>
              <c:idx val="1"/>
              <c:layout>
                <c:manualLayout>
                  <c:x val="-2.5088792050486312E-2"/>
                  <c:y val="1.869272199596966E-2"/>
                </c:manualLayout>
              </c:layout>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hu-HU"/>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67D6-114B-9E32-E6A90BF107C4}"/>
                </c:ext>
              </c:extLst>
            </c:dLbl>
            <c:dLbl>
              <c:idx val="2"/>
              <c:layout>
                <c:manualLayout>
                  <c:x val="3.9111785785189375E-2"/>
                  <c:y val="-7.7919903970034982E-2"/>
                </c:manualLayout>
              </c:layout>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hu-HU"/>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67D6-114B-9E32-E6A90BF107C4}"/>
                </c:ext>
              </c:extLst>
            </c:dLbl>
            <c:dLbl>
              <c:idx val="3"/>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5-67D6-114B-9E32-E6A90BF107C4}"/>
                </c:ext>
              </c:extLst>
            </c:dLbl>
            <c:numFmt formatCode="0.00%" sourceLinked="0"/>
            <c:spPr>
              <a:noFill/>
              <a:ln>
                <a:noFill/>
              </a:ln>
              <a:effectLst/>
            </c:sp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'KV MÓD II. 23'!$I$109:$I$112</c:f>
              <c:numCache>
                <c:formatCode>#\ ##0\ _F_t</c:formatCode>
                <c:ptCount val="4"/>
                <c:pt idx="0">
                  <c:v>1419673</c:v>
                </c:pt>
                <c:pt idx="1">
                  <c:v>104906</c:v>
                </c:pt>
                <c:pt idx="2">
                  <c:v>178120</c:v>
                </c:pt>
                <c:pt idx="3">
                  <c:v>561061</c:v>
                </c:pt>
              </c:numCache>
            </c:numRef>
          </c:val>
          <c:extLst>
            <c:ext xmlns:c16="http://schemas.microsoft.com/office/drawing/2014/chart" uri="{C3380CC4-5D6E-409C-BE32-E72D297353CC}">
              <c16:uniqueId val="{00000000-67D6-114B-9E32-E6A90BF107C4}"/>
            </c:ext>
          </c:extLst>
        </c:ser>
        <c:ser>
          <c:idx val="1"/>
          <c:order val="1"/>
          <c:dPt>
            <c:idx val="0"/>
            <c:bubble3D val="0"/>
            <c:spPr>
              <a:solidFill>
                <a:schemeClr val="accent1"/>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6-67D6-114B-9E32-E6A90BF107C4}"/>
              </c:ext>
            </c:extLst>
          </c:dPt>
          <c:dPt>
            <c:idx val="1"/>
            <c:bubble3D val="0"/>
            <c:spPr>
              <a:solidFill>
                <a:schemeClr val="accent3"/>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7-67D6-114B-9E32-E6A90BF107C4}"/>
              </c:ext>
            </c:extLst>
          </c:dPt>
          <c:dPt>
            <c:idx val="2"/>
            <c:bubble3D val="0"/>
            <c:spPr>
              <a:solidFill>
                <a:schemeClr val="accent5"/>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8-67D6-114B-9E32-E6A90BF107C4}"/>
              </c:ext>
            </c:extLst>
          </c:dPt>
          <c:dPt>
            <c:idx val="3"/>
            <c:bubble3D val="0"/>
            <c:spPr>
              <a:solidFill>
                <a:schemeClr val="accent1">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9-67D6-114B-9E32-E6A90BF107C4}"/>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6-67D6-114B-9E32-E6A90BF107C4}"/>
                </c:ext>
              </c:extLst>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7-67D6-114B-9E32-E6A90BF107C4}"/>
                </c:ext>
              </c:extLst>
            </c:dLbl>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8-67D6-114B-9E32-E6A90BF107C4}"/>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hu-HU"/>
                </a:p>
              </c:txPr>
              <c:dLblPos val="outEnd"/>
              <c:showLegendKey val="0"/>
              <c:showVal val="0"/>
              <c:showCatName val="1"/>
              <c:showSerName val="0"/>
              <c:showPercent val="1"/>
              <c:showBubbleSize val="0"/>
              <c:extLst>
                <c:ext xmlns:c16="http://schemas.microsoft.com/office/drawing/2014/chart" uri="{C3380CC4-5D6E-409C-BE32-E72D297353CC}">
                  <c16:uniqueId val="{00000009-67D6-114B-9E32-E6A90BF107C4}"/>
                </c:ext>
              </c:extLst>
            </c:dLbl>
            <c:spPr>
              <a:noFill/>
              <a:ln>
                <a:noFill/>
              </a:ln>
              <a:effectLst/>
            </c:sp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'KV MÓD II. 23'!$J$109:$J$112</c:f>
              <c:numCache>
                <c:formatCode>#\ ##0\ _F_t</c:formatCode>
                <c:ptCount val="4"/>
              </c:numCache>
            </c:numRef>
          </c:val>
          <c:extLst>
            <c:ext xmlns:c16="http://schemas.microsoft.com/office/drawing/2014/chart" uri="{C3380CC4-5D6E-409C-BE32-E72D297353CC}">
              <c16:uniqueId val="{00000001-67D6-114B-9E32-E6A90BF107C4}"/>
            </c:ext>
          </c:extLst>
        </c:ser>
        <c:dLbls>
          <c:dLblPos val="outEnd"/>
          <c:showLegendKey val="0"/>
          <c:showVal val="0"/>
          <c:showCatName val="1"/>
          <c:showSerName val="0"/>
          <c:showPercent val="0"/>
          <c:showBubbleSize val="0"/>
          <c:showLeaderLines val="1"/>
        </c:dLbls>
      </c:pie3D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hu-HU"/>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1.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2.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3.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4.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5.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6.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7.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8.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9.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8.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9.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0.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1.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2.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3.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4.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5.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6.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7.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8.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9.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3" Type="http://schemas.openxmlformats.org/officeDocument/2006/relationships/chart" Target="../charts/chart30.xml"/><Relationship Id="rId2" Type="http://schemas.openxmlformats.org/officeDocument/2006/relationships/chart" Target="../charts/chart29.xml"/><Relationship Id="rId1" Type="http://schemas.openxmlformats.org/officeDocument/2006/relationships/chart" Target="../charts/chart28.xml"/></Relationships>
</file>

<file path=xl/drawings/_rels/drawing11.xml.rels><?xml version="1.0" encoding="UTF-8" standalone="yes"?>
<Relationships xmlns="http://schemas.openxmlformats.org/package/2006/relationships"><Relationship Id="rId3" Type="http://schemas.openxmlformats.org/officeDocument/2006/relationships/chart" Target="../charts/chart33.xml"/><Relationship Id="rId2" Type="http://schemas.openxmlformats.org/officeDocument/2006/relationships/chart" Target="../charts/chart32.xml"/><Relationship Id="rId1" Type="http://schemas.openxmlformats.org/officeDocument/2006/relationships/chart" Target="../charts/chart31.xml"/></Relationships>
</file>

<file path=xl/drawings/_rels/drawing12.xml.rels><?xml version="1.0" encoding="UTF-8" standalone="yes"?>
<Relationships xmlns="http://schemas.openxmlformats.org/package/2006/relationships"><Relationship Id="rId3" Type="http://schemas.openxmlformats.org/officeDocument/2006/relationships/chart" Target="../charts/chart36.xml"/><Relationship Id="rId2" Type="http://schemas.openxmlformats.org/officeDocument/2006/relationships/chart" Target="../charts/chart35.xml"/><Relationship Id="rId1" Type="http://schemas.openxmlformats.org/officeDocument/2006/relationships/chart" Target="../charts/chart34.xml"/></Relationships>
</file>

<file path=xl/drawings/_rels/drawing13.xml.rels><?xml version="1.0" encoding="UTF-8" standalone="yes"?>
<Relationships xmlns="http://schemas.openxmlformats.org/package/2006/relationships"><Relationship Id="rId3" Type="http://schemas.openxmlformats.org/officeDocument/2006/relationships/chart" Target="../charts/chart39.xml"/><Relationship Id="rId2" Type="http://schemas.openxmlformats.org/officeDocument/2006/relationships/chart" Target="../charts/chart38.xml"/><Relationship Id="rId1" Type="http://schemas.openxmlformats.org/officeDocument/2006/relationships/chart" Target="../charts/chart37.xml"/></Relationships>
</file>

<file path=xl/drawings/_rels/drawing2.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chart" Target="../charts/chart5.xml"/><Relationship Id="rId1" Type="http://schemas.openxmlformats.org/officeDocument/2006/relationships/chart" Target="../charts/chart4.xml"/></Relationships>
</file>

<file path=xl/drawings/_rels/drawing3.xml.rels><?xml version="1.0" encoding="UTF-8" standalone="yes"?>
<Relationships xmlns="http://schemas.openxmlformats.org/package/2006/relationships"><Relationship Id="rId3" Type="http://schemas.openxmlformats.org/officeDocument/2006/relationships/chart" Target="../charts/chart9.xml"/><Relationship Id="rId2" Type="http://schemas.openxmlformats.org/officeDocument/2006/relationships/chart" Target="../charts/chart8.xml"/><Relationship Id="rId1" Type="http://schemas.openxmlformats.org/officeDocument/2006/relationships/chart" Target="../charts/chart7.xml"/></Relationships>
</file>

<file path=xl/drawings/_rels/drawing4.xml.rels><?xml version="1.0" encoding="UTF-8" standalone="yes"?>
<Relationships xmlns="http://schemas.openxmlformats.org/package/2006/relationships"><Relationship Id="rId3" Type="http://schemas.openxmlformats.org/officeDocument/2006/relationships/chart" Target="../charts/chart12.xml"/><Relationship Id="rId2" Type="http://schemas.openxmlformats.org/officeDocument/2006/relationships/chart" Target="../charts/chart11.xml"/><Relationship Id="rId1" Type="http://schemas.openxmlformats.org/officeDocument/2006/relationships/chart" Target="../charts/chart10.xml"/></Relationships>
</file>

<file path=xl/drawings/_rels/drawing5.xml.rels><?xml version="1.0" encoding="UTF-8" standalone="yes"?>
<Relationships xmlns="http://schemas.openxmlformats.org/package/2006/relationships"><Relationship Id="rId3" Type="http://schemas.openxmlformats.org/officeDocument/2006/relationships/chart" Target="../charts/chart15.xml"/><Relationship Id="rId2" Type="http://schemas.openxmlformats.org/officeDocument/2006/relationships/chart" Target="../charts/chart14.xml"/><Relationship Id="rId1" Type="http://schemas.openxmlformats.org/officeDocument/2006/relationships/chart" Target="../charts/chart13.xml"/></Relationships>
</file>

<file path=xl/drawings/_rels/drawing6.xml.rels><?xml version="1.0" encoding="UTF-8" standalone="yes"?>
<Relationships xmlns="http://schemas.openxmlformats.org/package/2006/relationships"><Relationship Id="rId3" Type="http://schemas.openxmlformats.org/officeDocument/2006/relationships/chart" Target="../charts/chart18.xml"/><Relationship Id="rId2" Type="http://schemas.openxmlformats.org/officeDocument/2006/relationships/chart" Target="../charts/chart17.xml"/><Relationship Id="rId1" Type="http://schemas.openxmlformats.org/officeDocument/2006/relationships/chart" Target="../charts/chart16.xml"/></Relationships>
</file>

<file path=xl/drawings/_rels/drawing7.xml.rels><?xml version="1.0" encoding="UTF-8" standalone="yes"?>
<Relationships xmlns="http://schemas.openxmlformats.org/package/2006/relationships"><Relationship Id="rId3" Type="http://schemas.openxmlformats.org/officeDocument/2006/relationships/chart" Target="../charts/chart21.xml"/><Relationship Id="rId2" Type="http://schemas.openxmlformats.org/officeDocument/2006/relationships/chart" Target="../charts/chart20.xml"/><Relationship Id="rId1" Type="http://schemas.openxmlformats.org/officeDocument/2006/relationships/chart" Target="../charts/chart19.xml"/></Relationships>
</file>

<file path=xl/drawings/_rels/drawing8.xml.rels><?xml version="1.0" encoding="UTF-8" standalone="yes"?>
<Relationships xmlns="http://schemas.openxmlformats.org/package/2006/relationships"><Relationship Id="rId3" Type="http://schemas.openxmlformats.org/officeDocument/2006/relationships/chart" Target="../charts/chart24.xml"/><Relationship Id="rId2" Type="http://schemas.openxmlformats.org/officeDocument/2006/relationships/chart" Target="../charts/chart23.xml"/><Relationship Id="rId1" Type="http://schemas.openxmlformats.org/officeDocument/2006/relationships/chart" Target="../charts/chart22.xml"/></Relationships>
</file>

<file path=xl/drawings/_rels/drawing9.xml.rels><?xml version="1.0" encoding="UTF-8" standalone="yes"?>
<Relationships xmlns="http://schemas.openxmlformats.org/package/2006/relationships"><Relationship Id="rId3" Type="http://schemas.openxmlformats.org/officeDocument/2006/relationships/chart" Target="../charts/chart27.xml"/><Relationship Id="rId2" Type="http://schemas.openxmlformats.org/officeDocument/2006/relationships/chart" Target="../charts/chart26.xml"/><Relationship Id="rId1" Type="http://schemas.openxmlformats.org/officeDocument/2006/relationships/chart" Target="../charts/chart25.xml"/></Relationships>
</file>

<file path=xl/drawings/drawing1.xml><?xml version="1.0" encoding="utf-8"?>
<xdr:wsDr xmlns:xdr="http://schemas.openxmlformats.org/drawingml/2006/spreadsheetDrawing" xmlns:a="http://schemas.openxmlformats.org/drawingml/2006/main">
  <xdr:twoCellAnchor>
    <xdr:from>
      <xdr:col>7</xdr:col>
      <xdr:colOff>51027</xdr:colOff>
      <xdr:row>91</xdr:row>
      <xdr:rowOff>61205</xdr:rowOff>
    </xdr:from>
    <xdr:to>
      <xdr:col>9</xdr:col>
      <xdr:colOff>844220</xdr:colOff>
      <xdr:row>98</xdr:row>
      <xdr:rowOff>16076</xdr:rowOff>
    </xdr:to>
    <xdr:graphicFrame macro="">
      <xdr:nvGraphicFramePr>
        <xdr:cNvPr id="8" name="Diagram 7">
          <a:extLst>
            <a:ext uri="{FF2B5EF4-FFF2-40B4-BE49-F238E27FC236}">
              <a16:creationId xmlns:a16="http://schemas.microsoft.com/office/drawing/2014/main" id="{00000000-0008-0000-00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11976</xdr:colOff>
      <xdr:row>111</xdr:row>
      <xdr:rowOff>36341</xdr:rowOff>
    </xdr:from>
    <xdr:to>
      <xdr:col>4</xdr:col>
      <xdr:colOff>825943</xdr:colOff>
      <xdr:row>125</xdr:row>
      <xdr:rowOff>107402</xdr:rowOff>
    </xdr:to>
    <xdr:graphicFrame macro="">
      <xdr:nvGraphicFramePr>
        <xdr:cNvPr id="9" name="Diagram 8">
          <a:extLst>
            <a:ext uri="{FF2B5EF4-FFF2-40B4-BE49-F238E27FC236}">
              <a16:creationId xmlns:a16="http://schemas.microsoft.com/office/drawing/2014/main" id="{00000000-0008-0000-00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1083496</xdr:colOff>
      <xdr:row>111</xdr:row>
      <xdr:rowOff>533</xdr:rowOff>
    </xdr:from>
    <xdr:to>
      <xdr:col>10</xdr:col>
      <xdr:colOff>0</xdr:colOff>
      <xdr:row>125</xdr:row>
      <xdr:rowOff>168741</xdr:rowOff>
    </xdr:to>
    <xdr:graphicFrame macro="">
      <xdr:nvGraphicFramePr>
        <xdr:cNvPr id="11" name="Diagram 10">
          <a:extLst>
            <a:ext uri="{FF2B5EF4-FFF2-40B4-BE49-F238E27FC236}">
              <a16:creationId xmlns:a16="http://schemas.microsoft.com/office/drawing/2014/main" id="{00000000-0008-0000-00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7</xdr:col>
      <xdr:colOff>51027</xdr:colOff>
      <xdr:row>93</xdr:row>
      <xdr:rowOff>61205</xdr:rowOff>
    </xdr:from>
    <xdr:to>
      <xdr:col>9</xdr:col>
      <xdr:colOff>844220</xdr:colOff>
      <xdr:row>100</xdr:row>
      <xdr:rowOff>16076</xdr:rowOff>
    </xdr:to>
    <xdr:graphicFrame macro="">
      <xdr:nvGraphicFramePr>
        <xdr:cNvPr id="2" name="Diagram 1">
          <a:extLst>
            <a:ext uri="{FF2B5EF4-FFF2-40B4-BE49-F238E27FC236}">
              <a16:creationId xmlns:a16="http://schemas.microsoft.com/office/drawing/2014/main" id="{00000000-0008-0000-0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11976</xdr:colOff>
      <xdr:row>113</xdr:row>
      <xdr:rowOff>36341</xdr:rowOff>
    </xdr:from>
    <xdr:to>
      <xdr:col>4</xdr:col>
      <xdr:colOff>825943</xdr:colOff>
      <xdr:row>127</xdr:row>
      <xdr:rowOff>107402</xdr:rowOff>
    </xdr:to>
    <xdr:graphicFrame macro="">
      <xdr:nvGraphicFramePr>
        <xdr:cNvPr id="3" name="Diagram 2">
          <a:extLst>
            <a:ext uri="{FF2B5EF4-FFF2-40B4-BE49-F238E27FC236}">
              <a16:creationId xmlns:a16="http://schemas.microsoft.com/office/drawing/2014/main" id="{00000000-0008-0000-09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1083496</xdr:colOff>
      <xdr:row>113</xdr:row>
      <xdr:rowOff>533</xdr:rowOff>
    </xdr:from>
    <xdr:to>
      <xdr:col>10</xdr:col>
      <xdr:colOff>0</xdr:colOff>
      <xdr:row>127</xdr:row>
      <xdr:rowOff>168741</xdr:rowOff>
    </xdr:to>
    <xdr:graphicFrame macro="">
      <xdr:nvGraphicFramePr>
        <xdr:cNvPr id="4" name="Diagram 3">
          <a:extLst>
            <a:ext uri="{FF2B5EF4-FFF2-40B4-BE49-F238E27FC236}">
              <a16:creationId xmlns:a16="http://schemas.microsoft.com/office/drawing/2014/main" id="{00000000-0008-0000-09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7</xdr:col>
      <xdr:colOff>51027</xdr:colOff>
      <xdr:row>93</xdr:row>
      <xdr:rowOff>61205</xdr:rowOff>
    </xdr:from>
    <xdr:to>
      <xdr:col>9</xdr:col>
      <xdr:colOff>844220</xdr:colOff>
      <xdr:row>100</xdr:row>
      <xdr:rowOff>16076</xdr:rowOff>
    </xdr:to>
    <xdr:graphicFrame macro="">
      <xdr:nvGraphicFramePr>
        <xdr:cNvPr id="2" name="Diagram 1">
          <a:extLst>
            <a:ext uri="{FF2B5EF4-FFF2-40B4-BE49-F238E27FC236}">
              <a16:creationId xmlns:a16="http://schemas.microsoft.com/office/drawing/2014/main" id="{00000000-0008-0000-0A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11976</xdr:colOff>
      <xdr:row>113</xdr:row>
      <xdr:rowOff>36341</xdr:rowOff>
    </xdr:from>
    <xdr:to>
      <xdr:col>4</xdr:col>
      <xdr:colOff>825943</xdr:colOff>
      <xdr:row>127</xdr:row>
      <xdr:rowOff>107402</xdr:rowOff>
    </xdr:to>
    <xdr:graphicFrame macro="">
      <xdr:nvGraphicFramePr>
        <xdr:cNvPr id="3" name="Diagram 2">
          <a:extLst>
            <a:ext uri="{FF2B5EF4-FFF2-40B4-BE49-F238E27FC236}">
              <a16:creationId xmlns:a16="http://schemas.microsoft.com/office/drawing/2014/main" id="{00000000-0008-0000-0A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1083496</xdr:colOff>
      <xdr:row>113</xdr:row>
      <xdr:rowOff>533</xdr:rowOff>
    </xdr:from>
    <xdr:to>
      <xdr:col>10</xdr:col>
      <xdr:colOff>0</xdr:colOff>
      <xdr:row>127</xdr:row>
      <xdr:rowOff>168741</xdr:rowOff>
    </xdr:to>
    <xdr:graphicFrame macro="">
      <xdr:nvGraphicFramePr>
        <xdr:cNvPr id="4" name="Diagram 3">
          <a:extLst>
            <a:ext uri="{FF2B5EF4-FFF2-40B4-BE49-F238E27FC236}">
              <a16:creationId xmlns:a16="http://schemas.microsoft.com/office/drawing/2014/main" id="{00000000-0008-0000-0A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7</xdr:col>
      <xdr:colOff>51027</xdr:colOff>
      <xdr:row>96</xdr:row>
      <xdr:rowOff>61205</xdr:rowOff>
    </xdr:from>
    <xdr:to>
      <xdr:col>9</xdr:col>
      <xdr:colOff>844220</xdr:colOff>
      <xdr:row>103</xdr:row>
      <xdr:rowOff>16076</xdr:rowOff>
    </xdr:to>
    <xdr:graphicFrame macro="">
      <xdr:nvGraphicFramePr>
        <xdr:cNvPr id="2" name="Diagram 1">
          <a:extLst>
            <a:ext uri="{FF2B5EF4-FFF2-40B4-BE49-F238E27FC236}">
              <a16:creationId xmlns:a16="http://schemas.microsoft.com/office/drawing/2014/main" id="{00000000-0008-0000-0B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11976</xdr:colOff>
      <xdr:row>116</xdr:row>
      <xdr:rowOff>36341</xdr:rowOff>
    </xdr:from>
    <xdr:to>
      <xdr:col>4</xdr:col>
      <xdr:colOff>825943</xdr:colOff>
      <xdr:row>130</xdr:row>
      <xdr:rowOff>107402</xdr:rowOff>
    </xdr:to>
    <xdr:graphicFrame macro="">
      <xdr:nvGraphicFramePr>
        <xdr:cNvPr id="3" name="Diagram 2">
          <a:extLst>
            <a:ext uri="{FF2B5EF4-FFF2-40B4-BE49-F238E27FC236}">
              <a16:creationId xmlns:a16="http://schemas.microsoft.com/office/drawing/2014/main" id="{00000000-0008-0000-0B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1083496</xdr:colOff>
      <xdr:row>116</xdr:row>
      <xdr:rowOff>533</xdr:rowOff>
    </xdr:from>
    <xdr:to>
      <xdr:col>10</xdr:col>
      <xdr:colOff>0</xdr:colOff>
      <xdr:row>130</xdr:row>
      <xdr:rowOff>168741</xdr:rowOff>
    </xdr:to>
    <xdr:graphicFrame macro="">
      <xdr:nvGraphicFramePr>
        <xdr:cNvPr id="4" name="Diagram 3">
          <a:extLst>
            <a:ext uri="{FF2B5EF4-FFF2-40B4-BE49-F238E27FC236}">
              <a16:creationId xmlns:a16="http://schemas.microsoft.com/office/drawing/2014/main" id="{00000000-0008-0000-0B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7</xdr:col>
      <xdr:colOff>51027</xdr:colOff>
      <xdr:row>96</xdr:row>
      <xdr:rowOff>61205</xdr:rowOff>
    </xdr:from>
    <xdr:to>
      <xdr:col>9</xdr:col>
      <xdr:colOff>844220</xdr:colOff>
      <xdr:row>103</xdr:row>
      <xdr:rowOff>16076</xdr:rowOff>
    </xdr:to>
    <xdr:graphicFrame macro="">
      <xdr:nvGraphicFramePr>
        <xdr:cNvPr id="2" name="Diagram 1">
          <a:extLst>
            <a:ext uri="{FF2B5EF4-FFF2-40B4-BE49-F238E27FC236}">
              <a16:creationId xmlns:a16="http://schemas.microsoft.com/office/drawing/2014/main" id="{00000000-0008-0000-0C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11976</xdr:colOff>
      <xdr:row>116</xdr:row>
      <xdr:rowOff>36341</xdr:rowOff>
    </xdr:from>
    <xdr:to>
      <xdr:col>4</xdr:col>
      <xdr:colOff>825943</xdr:colOff>
      <xdr:row>130</xdr:row>
      <xdr:rowOff>107402</xdr:rowOff>
    </xdr:to>
    <xdr:graphicFrame macro="">
      <xdr:nvGraphicFramePr>
        <xdr:cNvPr id="3" name="Diagram 2">
          <a:extLst>
            <a:ext uri="{FF2B5EF4-FFF2-40B4-BE49-F238E27FC236}">
              <a16:creationId xmlns:a16="http://schemas.microsoft.com/office/drawing/2014/main" id="{00000000-0008-0000-0C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1083496</xdr:colOff>
      <xdr:row>116</xdr:row>
      <xdr:rowOff>533</xdr:rowOff>
    </xdr:from>
    <xdr:to>
      <xdr:col>10</xdr:col>
      <xdr:colOff>0</xdr:colOff>
      <xdr:row>130</xdr:row>
      <xdr:rowOff>168741</xdr:rowOff>
    </xdr:to>
    <xdr:graphicFrame macro="">
      <xdr:nvGraphicFramePr>
        <xdr:cNvPr id="4" name="Diagram 3">
          <a:extLst>
            <a:ext uri="{FF2B5EF4-FFF2-40B4-BE49-F238E27FC236}">
              <a16:creationId xmlns:a16="http://schemas.microsoft.com/office/drawing/2014/main" id="{00000000-0008-0000-0C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7</xdr:col>
      <xdr:colOff>51027</xdr:colOff>
      <xdr:row>93</xdr:row>
      <xdr:rowOff>61205</xdr:rowOff>
    </xdr:from>
    <xdr:to>
      <xdr:col>9</xdr:col>
      <xdr:colOff>844220</xdr:colOff>
      <xdr:row>100</xdr:row>
      <xdr:rowOff>16076</xdr:rowOff>
    </xdr:to>
    <xdr:graphicFrame macro="">
      <xdr:nvGraphicFramePr>
        <xdr:cNvPr id="2" name="Diagram 1">
          <a:extLst>
            <a:ext uri="{FF2B5EF4-FFF2-40B4-BE49-F238E27FC236}">
              <a16:creationId xmlns:a16="http://schemas.microsoft.com/office/drawing/2014/main" id="{00000000-0008-0000-0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11976</xdr:colOff>
      <xdr:row>113</xdr:row>
      <xdr:rowOff>36341</xdr:rowOff>
    </xdr:from>
    <xdr:to>
      <xdr:col>4</xdr:col>
      <xdr:colOff>825943</xdr:colOff>
      <xdr:row>127</xdr:row>
      <xdr:rowOff>107402</xdr:rowOff>
    </xdr:to>
    <xdr:graphicFrame macro="">
      <xdr:nvGraphicFramePr>
        <xdr:cNvPr id="3" name="Diagram 2">
          <a:extLst>
            <a:ext uri="{FF2B5EF4-FFF2-40B4-BE49-F238E27FC236}">
              <a16:creationId xmlns:a16="http://schemas.microsoft.com/office/drawing/2014/main" id="{00000000-0008-0000-01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1083496</xdr:colOff>
      <xdr:row>113</xdr:row>
      <xdr:rowOff>533</xdr:rowOff>
    </xdr:from>
    <xdr:to>
      <xdr:col>10</xdr:col>
      <xdr:colOff>0</xdr:colOff>
      <xdr:row>127</xdr:row>
      <xdr:rowOff>168741</xdr:rowOff>
    </xdr:to>
    <xdr:graphicFrame macro="">
      <xdr:nvGraphicFramePr>
        <xdr:cNvPr id="4" name="Diagram 3">
          <a:extLst>
            <a:ext uri="{FF2B5EF4-FFF2-40B4-BE49-F238E27FC236}">
              <a16:creationId xmlns:a16="http://schemas.microsoft.com/office/drawing/2014/main" id="{00000000-0008-0000-01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7</xdr:col>
      <xdr:colOff>51027</xdr:colOff>
      <xdr:row>93</xdr:row>
      <xdr:rowOff>61205</xdr:rowOff>
    </xdr:from>
    <xdr:to>
      <xdr:col>9</xdr:col>
      <xdr:colOff>844220</xdr:colOff>
      <xdr:row>100</xdr:row>
      <xdr:rowOff>16076</xdr:rowOff>
    </xdr:to>
    <xdr:graphicFrame macro="">
      <xdr:nvGraphicFramePr>
        <xdr:cNvPr id="2" name="Diagram 1">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11976</xdr:colOff>
      <xdr:row>113</xdr:row>
      <xdr:rowOff>36341</xdr:rowOff>
    </xdr:from>
    <xdr:to>
      <xdr:col>4</xdr:col>
      <xdr:colOff>825943</xdr:colOff>
      <xdr:row>127</xdr:row>
      <xdr:rowOff>107402</xdr:rowOff>
    </xdr:to>
    <xdr:graphicFrame macro="">
      <xdr:nvGraphicFramePr>
        <xdr:cNvPr id="3" name="Diagram 2">
          <a:extLst>
            <a:ext uri="{FF2B5EF4-FFF2-40B4-BE49-F238E27FC236}">
              <a16:creationId xmlns:a16="http://schemas.microsoft.com/office/drawing/2014/main" id="{00000000-0008-0000-0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1083496</xdr:colOff>
      <xdr:row>113</xdr:row>
      <xdr:rowOff>533</xdr:rowOff>
    </xdr:from>
    <xdr:to>
      <xdr:col>10</xdr:col>
      <xdr:colOff>0</xdr:colOff>
      <xdr:row>127</xdr:row>
      <xdr:rowOff>168741</xdr:rowOff>
    </xdr:to>
    <xdr:graphicFrame macro="">
      <xdr:nvGraphicFramePr>
        <xdr:cNvPr id="4" name="Diagram 3">
          <a:extLst>
            <a:ext uri="{FF2B5EF4-FFF2-40B4-BE49-F238E27FC236}">
              <a16:creationId xmlns:a16="http://schemas.microsoft.com/office/drawing/2014/main" id="{00000000-0008-0000-02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7</xdr:col>
      <xdr:colOff>51027</xdr:colOff>
      <xdr:row>93</xdr:row>
      <xdr:rowOff>61205</xdr:rowOff>
    </xdr:from>
    <xdr:to>
      <xdr:col>9</xdr:col>
      <xdr:colOff>844220</xdr:colOff>
      <xdr:row>100</xdr:row>
      <xdr:rowOff>16076</xdr:rowOff>
    </xdr:to>
    <xdr:graphicFrame macro="">
      <xdr:nvGraphicFramePr>
        <xdr:cNvPr id="2" name="Diagram 1">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11976</xdr:colOff>
      <xdr:row>113</xdr:row>
      <xdr:rowOff>36341</xdr:rowOff>
    </xdr:from>
    <xdr:to>
      <xdr:col>4</xdr:col>
      <xdr:colOff>825943</xdr:colOff>
      <xdr:row>127</xdr:row>
      <xdr:rowOff>107402</xdr:rowOff>
    </xdr:to>
    <xdr:graphicFrame macro="">
      <xdr:nvGraphicFramePr>
        <xdr:cNvPr id="3" name="Diagram 2">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1083496</xdr:colOff>
      <xdr:row>113</xdr:row>
      <xdr:rowOff>533</xdr:rowOff>
    </xdr:from>
    <xdr:to>
      <xdr:col>10</xdr:col>
      <xdr:colOff>0</xdr:colOff>
      <xdr:row>127</xdr:row>
      <xdr:rowOff>168741</xdr:rowOff>
    </xdr:to>
    <xdr:graphicFrame macro="">
      <xdr:nvGraphicFramePr>
        <xdr:cNvPr id="4" name="Diagram 3">
          <a:extLst>
            <a:ext uri="{FF2B5EF4-FFF2-40B4-BE49-F238E27FC236}">
              <a16:creationId xmlns:a16="http://schemas.microsoft.com/office/drawing/2014/main" id="{00000000-0008-0000-03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7</xdr:col>
      <xdr:colOff>51027</xdr:colOff>
      <xdr:row>93</xdr:row>
      <xdr:rowOff>61205</xdr:rowOff>
    </xdr:from>
    <xdr:to>
      <xdr:col>9</xdr:col>
      <xdr:colOff>844220</xdr:colOff>
      <xdr:row>100</xdr:row>
      <xdr:rowOff>16076</xdr:rowOff>
    </xdr:to>
    <xdr:graphicFrame macro="">
      <xdr:nvGraphicFramePr>
        <xdr:cNvPr id="2" name="Diagram 1">
          <a:extLst>
            <a:ext uri="{FF2B5EF4-FFF2-40B4-BE49-F238E27FC236}">
              <a16:creationId xmlns:a16="http://schemas.microsoft.com/office/drawing/2014/main" id="{00000000-0008-0000-0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11976</xdr:colOff>
      <xdr:row>113</xdr:row>
      <xdr:rowOff>36341</xdr:rowOff>
    </xdr:from>
    <xdr:to>
      <xdr:col>4</xdr:col>
      <xdr:colOff>825943</xdr:colOff>
      <xdr:row>127</xdr:row>
      <xdr:rowOff>107402</xdr:rowOff>
    </xdr:to>
    <xdr:graphicFrame macro="">
      <xdr:nvGraphicFramePr>
        <xdr:cNvPr id="3" name="Diagram 2">
          <a:extLst>
            <a:ext uri="{FF2B5EF4-FFF2-40B4-BE49-F238E27FC236}">
              <a16:creationId xmlns:a16="http://schemas.microsoft.com/office/drawing/2014/main" id="{00000000-0008-0000-04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1083496</xdr:colOff>
      <xdr:row>113</xdr:row>
      <xdr:rowOff>533</xdr:rowOff>
    </xdr:from>
    <xdr:to>
      <xdr:col>10</xdr:col>
      <xdr:colOff>0</xdr:colOff>
      <xdr:row>127</xdr:row>
      <xdr:rowOff>168741</xdr:rowOff>
    </xdr:to>
    <xdr:graphicFrame macro="">
      <xdr:nvGraphicFramePr>
        <xdr:cNvPr id="4" name="Diagram 3">
          <a:extLst>
            <a:ext uri="{FF2B5EF4-FFF2-40B4-BE49-F238E27FC236}">
              <a16:creationId xmlns:a16="http://schemas.microsoft.com/office/drawing/2014/main" id="{00000000-0008-0000-04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7</xdr:col>
      <xdr:colOff>51027</xdr:colOff>
      <xdr:row>93</xdr:row>
      <xdr:rowOff>61205</xdr:rowOff>
    </xdr:from>
    <xdr:to>
      <xdr:col>9</xdr:col>
      <xdr:colOff>844220</xdr:colOff>
      <xdr:row>100</xdr:row>
      <xdr:rowOff>16076</xdr:rowOff>
    </xdr:to>
    <xdr:graphicFrame macro="">
      <xdr:nvGraphicFramePr>
        <xdr:cNvPr id="2" name="Diagram 1">
          <a:extLst>
            <a:ext uri="{FF2B5EF4-FFF2-40B4-BE49-F238E27FC236}">
              <a16:creationId xmlns:a16="http://schemas.microsoft.com/office/drawing/2014/main" id="{00000000-0008-0000-0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11976</xdr:colOff>
      <xdr:row>113</xdr:row>
      <xdr:rowOff>36341</xdr:rowOff>
    </xdr:from>
    <xdr:to>
      <xdr:col>4</xdr:col>
      <xdr:colOff>825943</xdr:colOff>
      <xdr:row>127</xdr:row>
      <xdr:rowOff>107402</xdr:rowOff>
    </xdr:to>
    <xdr:graphicFrame macro="">
      <xdr:nvGraphicFramePr>
        <xdr:cNvPr id="3" name="Diagram 2">
          <a:extLst>
            <a:ext uri="{FF2B5EF4-FFF2-40B4-BE49-F238E27FC236}">
              <a16:creationId xmlns:a16="http://schemas.microsoft.com/office/drawing/2014/main" id="{00000000-0008-0000-05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1083496</xdr:colOff>
      <xdr:row>113</xdr:row>
      <xdr:rowOff>533</xdr:rowOff>
    </xdr:from>
    <xdr:to>
      <xdr:col>10</xdr:col>
      <xdr:colOff>0</xdr:colOff>
      <xdr:row>127</xdr:row>
      <xdr:rowOff>168741</xdr:rowOff>
    </xdr:to>
    <xdr:graphicFrame macro="">
      <xdr:nvGraphicFramePr>
        <xdr:cNvPr id="4" name="Diagram 3">
          <a:extLst>
            <a:ext uri="{FF2B5EF4-FFF2-40B4-BE49-F238E27FC236}">
              <a16:creationId xmlns:a16="http://schemas.microsoft.com/office/drawing/2014/main" id="{00000000-0008-0000-05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7</xdr:col>
      <xdr:colOff>51027</xdr:colOff>
      <xdr:row>93</xdr:row>
      <xdr:rowOff>61205</xdr:rowOff>
    </xdr:from>
    <xdr:to>
      <xdr:col>9</xdr:col>
      <xdr:colOff>844220</xdr:colOff>
      <xdr:row>100</xdr:row>
      <xdr:rowOff>16076</xdr:rowOff>
    </xdr:to>
    <xdr:graphicFrame macro="">
      <xdr:nvGraphicFramePr>
        <xdr:cNvPr id="2" name="Diagram 1">
          <a:extLst>
            <a:ext uri="{FF2B5EF4-FFF2-40B4-BE49-F238E27FC236}">
              <a16:creationId xmlns:a16="http://schemas.microsoft.com/office/drawing/2014/main" id="{00000000-0008-0000-0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11976</xdr:colOff>
      <xdr:row>113</xdr:row>
      <xdr:rowOff>36341</xdr:rowOff>
    </xdr:from>
    <xdr:to>
      <xdr:col>4</xdr:col>
      <xdr:colOff>825943</xdr:colOff>
      <xdr:row>127</xdr:row>
      <xdr:rowOff>107402</xdr:rowOff>
    </xdr:to>
    <xdr:graphicFrame macro="">
      <xdr:nvGraphicFramePr>
        <xdr:cNvPr id="3" name="Diagram 2">
          <a:extLst>
            <a:ext uri="{FF2B5EF4-FFF2-40B4-BE49-F238E27FC236}">
              <a16:creationId xmlns:a16="http://schemas.microsoft.com/office/drawing/2014/main" id="{00000000-0008-0000-06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1083496</xdr:colOff>
      <xdr:row>113</xdr:row>
      <xdr:rowOff>533</xdr:rowOff>
    </xdr:from>
    <xdr:to>
      <xdr:col>10</xdr:col>
      <xdr:colOff>0</xdr:colOff>
      <xdr:row>127</xdr:row>
      <xdr:rowOff>168741</xdr:rowOff>
    </xdr:to>
    <xdr:graphicFrame macro="">
      <xdr:nvGraphicFramePr>
        <xdr:cNvPr id="4" name="Diagram 3">
          <a:extLst>
            <a:ext uri="{FF2B5EF4-FFF2-40B4-BE49-F238E27FC236}">
              <a16:creationId xmlns:a16="http://schemas.microsoft.com/office/drawing/2014/main" id="{00000000-0008-0000-06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7</xdr:col>
      <xdr:colOff>51027</xdr:colOff>
      <xdr:row>93</xdr:row>
      <xdr:rowOff>61205</xdr:rowOff>
    </xdr:from>
    <xdr:to>
      <xdr:col>9</xdr:col>
      <xdr:colOff>844220</xdr:colOff>
      <xdr:row>100</xdr:row>
      <xdr:rowOff>16076</xdr:rowOff>
    </xdr:to>
    <xdr:graphicFrame macro="">
      <xdr:nvGraphicFramePr>
        <xdr:cNvPr id="2" name="Diagram 1">
          <a:extLst>
            <a:ext uri="{FF2B5EF4-FFF2-40B4-BE49-F238E27FC236}">
              <a16:creationId xmlns:a16="http://schemas.microsoft.com/office/drawing/2014/main" id="{00000000-0008-0000-07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11976</xdr:colOff>
      <xdr:row>113</xdr:row>
      <xdr:rowOff>36341</xdr:rowOff>
    </xdr:from>
    <xdr:to>
      <xdr:col>4</xdr:col>
      <xdr:colOff>825943</xdr:colOff>
      <xdr:row>127</xdr:row>
      <xdr:rowOff>107402</xdr:rowOff>
    </xdr:to>
    <xdr:graphicFrame macro="">
      <xdr:nvGraphicFramePr>
        <xdr:cNvPr id="3" name="Diagram 2">
          <a:extLst>
            <a:ext uri="{FF2B5EF4-FFF2-40B4-BE49-F238E27FC236}">
              <a16:creationId xmlns:a16="http://schemas.microsoft.com/office/drawing/2014/main" id="{00000000-0008-0000-07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1083496</xdr:colOff>
      <xdr:row>113</xdr:row>
      <xdr:rowOff>533</xdr:rowOff>
    </xdr:from>
    <xdr:to>
      <xdr:col>10</xdr:col>
      <xdr:colOff>0</xdr:colOff>
      <xdr:row>127</xdr:row>
      <xdr:rowOff>168741</xdr:rowOff>
    </xdr:to>
    <xdr:graphicFrame macro="">
      <xdr:nvGraphicFramePr>
        <xdr:cNvPr id="4" name="Diagram 3">
          <a:extLst>
            <a:ext uri="{FF2B5EF4-FFF2-40B4-BE49-F238E27FC236}">
              <a16:creationId xmlns:a16="http://schemas.microsoft.com/office/drawing/2014/main" id="{00000000-0008-0000-07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7</xdr:col>
      <xdr:colOff>51027</xdr:colOff>
      <xdr:row>93</xdr:row>
      <xdr:rowOff>61205</xdr:rowOff>
    </xdr:from>
    <xdr:to>
      <xdr:col>9</xdr:col>
      <xdr:colOff>844220</xdr:colOff>
      <xdr:row>100</xdr:row>
      <xdr:rowOff>16076</xdr:rowOff>
    </xdr:to>
    <xdr:graphicFrame macro="">
      <xdr:nvGraphicFramePr>
        <xdr:cNvPr id="2" name="Diagram 1">
          <a:extLst>
            <a:ext uri="{FF2B5EF4-FFF2-40B4-BE49-F238E27FC236}">
              <a16:creationId xmlns:a16="http://schemas.microsoft.com/office/drawing/2014/main" id="{00000000-0008-0000-0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11976</xdr:colOff>
      <xdr:row>113</xdr:row>
      <xdr:rowOff>36341</xdr:rowOff>
    </xdr:from>
    <xdr:to>
      <xdr:col>4</xdr:col>
      <xdr:colOff>825943</xdr:colOff>
      <xdr:row>127</xdr:row>
      <xdr:rowOff>107402</xdr:rowOff>
    </xdr:to>
    <xdr:graphicFrame macro="">
      <xdr:nvGraphicFramePr>
        <xdr:cNvPr id="3" name="Diagram 2">
          <a:extLst>
            <a:ext uri="{FF2B5EF4-FFF2-40B4-BE49-F238E27FC236}">
              <a16:creationId xmlns:a16="http://schemas.microsoft.com/office/drawing/2014/main" id="{00000000-0008-0000-08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1083496</xdr:colOff>
      <xdr:row>113</xdr:row>
      <xdr:rowOff>533</xdr:rowOff>
    </xdr:from>
    <xdr:to>
      <xdr:col>10</xdr:col>
      <xdr:colOff>0</xdr:colOff>
      <xdr:row>127</xdr:row>
      <xdr:rowOff>168741</xdr:rowOff>
    </xdr:to>
    <xdr:graphicFrame macro="">
      <xdr:nvGraphicFramePr>
        <xdr:cNvPr id="4" name="Diagram 3">
          <a:extLst>
            <a:ext uri="{FF2B5EF4-FFF2-40B4-BE49-F238E27FC236}">
              <a16:creationId xmlns:a16="http://schemas.microsoft.com/office/drawing/2014/main" id="{00000000-0008-0000-08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theme/theme1.xml><?xml version="1.0" encoding="utf-8"?>
<a:theme xmlns:a="http://schemas.openxmlformats.org/drawingml/2006/main" name="Office-té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0.xml"/><Relationship Id="rId1" Type="http://schemas.openxmlformats.org/officeDocument/2006/relationships/printerSettings" Target="../printerSettings/printerSettings10.bin"/><Relationship Id="rId4" Type="http://schemas.openxmlformats.org/officeDocument/2006/relationships/comments" Target="../comments10.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1.xml"/><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2.xml"/><Relationship Id="rId1" Type="http://schemas.openxmlformats.org/officeDocument/2006/relationships/printerSettings" Target="../printerSettings/printerSettings12.bin"/><Relationship Id="rId4" Type="http://schemas.openxmlformats.org/officeDocument/2006/relationships/comments" Target="../comments12.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3.xml"/><Relationship Id="rId1" Type="http://schemas.openxmlformats.org/officeDocument/2006/relationships/printerSettings" Target="../printerSettings/printerSettings13.bin"/><Relationship Id="rId4" Type="http://schemas.openxmlformats.org/officeDocument/2006/relationships/comments" Target="../comments13.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J958"/>
  <sheetViews>
    <sheetView topLeftCell="B112" zoomScale="90" zoomScaleNormal="90" zoomScaleSheetLayoutView="158" workbookViewId="0">
      <selection activeCell="C9" sqref="C9"/>
    </sheetView>
  </sheetViews>
  <sheetFormatPr defaultColWidth="10.7109375" defaultRowHeight="15" x14ac:dyDescent="0.25"/>
  <cols>
    <col min="1" max="1" width="1.28515625" style="1" customWidth="1"/>
    <col min="2" max="2" width="31.7109375" style="6" customWidth="1"/>
    <col min="3" max="3" width="9.7109375" style="4" customWidth="1"/>
    <col min="4" max="4" width="10.7109375" style="4" customWidth="1"/>
    <col min="5" max="5" width="16.7109375" style="4" customWidth="1"/>
    <col min="6" max="6" width="11.140625" style="30" customWidth="1"/>
    <col min="7" max="7" width="11" style="4" customWidth="1"/>
    <col min="8" max="9" width="11.7109375" style="4" customWidth="1"/>
    <col min="10" max="10" width="12.140625" style="30" customWidth="1"/>
    <col min="11" max="11" width="1.7109375" style="1" customWidth="1"/>
    <col min="12" max="16384" width="10.7109375" style="1"/>
  </cols>
  <sheetData>
    <row r="1" spans="2:10" ht="8.1" customHeight="1" x14ac:dyDescent="0.25"/>
    <row r="2" spans="2:10" ht="14.1" customHeight="1" thickBot="1" x14ac:dyDescent="0.3">
      <c r="B2" s="185" t="s">
        <v>147</v>
      </c>
      <c r="C2" s="185"/>
      <c r="D2" s="185"/>
      <c r="E2" s="185"/>
      <c r="F2" s="185"/>
      <c r="G2" s="185"/>
      <c r="H2" s="185"/>
      <c r="I2" s="185"/>
      <c r="J2" s="185"/>
    </row>
    <row r="3" spans="2:10" ht="18.75" thickBot="1" x14ac:dyDescent="0.3">
      <c r="B3" s="174" t="s">
        <v>142</v>
      </c>
      <c r="C3" s="174"/>
      <c r="D3" s="174"/>
      <c r="E3" s="174"/>
      <c r="F3" s="174"/>
      <c r="G3" s="174"/>
      <c r="H3" s="174"/>
      <c r="I3" s="174"/>
      <c r="J3" s="174"/>
    </row>
    <row r="4" spans="2:10" x14ac:dyDescent="0.25">
      <c r="B4" s="175" t="s">
        <v>153</v>
      </c>
      <c r="C4" s="178" t="s">
        <v>24</v>
      </c>
      <c r="D4" s="178"/>
      <c r="E4" s="178"/>
      <c r="F4" s="178"/>
      <c r="G4" s="178"/>
      <c r="H4" s="178"/>
      <c r="I4" s="178"/>
      <c r="J4" s="24"/>
    </row>
    <row r="5" spans="2:10" x14ac:dyDescent="0.25">
      <c r="B5" s="176"/>
      <c r="C5" s="179"/>
      <c r="D5" s="179"/>
      <c r="E5" s="179"/>
      <c r="F5" s="179"/>
      <c r="G5" s="179"/>
      <c r="H5" s="179"/>
      <c r="I5" s="180" t="s">
        <v>5</v>
      </c>
      <c r="J5" s="180"/>
    </row>
    <row r="6" spans="2:10" ht="15.75" thickBot="1" x14ac:dyDescent="0.3">
      <c r="B6" s="177"/>
      <c r="C6" s="166" t="s">
        <v>7</v>
      </c>
      <c r="D6" s="166"/>
      <c r="E6" s="166"/>
      <c r="F6" s="166"/>
      <c r="G6" s="167" t="s">
        <v>8</v>
      </c>
      <c r="H6" s="167"/>
      <c r="I6" s="167"/>
      <c r="J6" s="25"/>
    </row>
    <row r="7" spans="2:10" ht="45.75" thickBot="1" x14ac:dyDescent="0.3">
      <c r="B7" s="7" t="s">
        <v>2</v>
      </c>
      <c r="C7" s="34" t="s">
        <v>3</v>
      </c>
      <c r="D7" s="34" t="s">
        <v>21</v>
      </c>
      <c r="E7" s="35" t="s">
        <v>22</v>
      </c>
      <c r="F7" s="36" t="s">
        <v>29</v>
      </c>
      <c r="G7" s="18" t="s">
        <v>23</v>
      </c>
      <c r="H7" s="37" t="s">
        <v>4</v>
      </c>
      <c r="I7" s="37" t="s">
        <v>6</v>
      </c>
      <c r="J7" s="78" t="s">
        <v>134</v>
      </c>
    </row>
    <row r="8" spans="2:10" ht="26.25" thickBot="1" x14ac:dyDescent="0.3">
      <c r="B8" s="8" t="s">
        <v>11</v>
      </c>
      <c r="C8" s="10">
        <f>SUM(C9:C10)</f>
        <v>123725</v>
      </c>
      <c r="D8" s="10">
        <f>SUM(D9:D10)</f>
        <v>31967</v>
      </c>
      <c r="E8" s="14" t="s">
        <v>40</v>
      </c>
      <c r="F8" s="26">
        <f>G8-C8-D8</f>
        <v>166489</v>
      </c>
      <c r="G8" s="56">
        <f t="shared" ref="G8:G17" si="0">H8+I8</f>
        <v>322181</v>
      </c>
      <c r="H8" s="10">
        <f>SUM(H9:H10)</f>
        <v>306151</v>
      </c>
      <c r="I8" s="10">
        <f t="shared" ref="I8:J8" si="1">SUM(I9:I10)</f>
        <v>16030</v>
      </c>
      <c r="J8" s="79">
        <f t="shared" si="1"/>
        <v>0</v>
      </c>
    </row>
    <row r="9" spans="2:10" ht="15.75" thickBot="1" x14ac:dyDescent="0.3">
      <c r="B9" s="9" t="s">
        <v>66</v>
      </c>
      <c r="C9" s="68">
        <f>122645+1080</f>
        <v>123725</v>
      </c>
      <c r="D9" s="68">
        <f>2000+1741+7000</f>
        <v>10741</v>
      </c>
      <c r="E9" s="15" t="s">
        <v>9</v>
      </c>
      <c r="F9" s="27">
        <f>G9-C9-D9</f>
        <v>129370</v>
      </c>
      <c r="G9" s="77">
        <f t="shared" si="0"/>
        <v>263836</v>
      </c>
      <c r="H9" s="68">
        <v>247806</v>
      </c>
      <c r="I9" s="68">
        <v>16030</v>
      </c>
      <c r="J9" s="80"/>
    </row>
    <row r="10" spans="2:10" ht="15.75" thickBot="1" x14ac:dyDescent="0.3">
      <c r="B10" s="9" t="s">
        <v>67</v>
      </c>
      <c r="C10" s="11"/>
      <c r="D10" s="68">
        <f>630+500+19836+260</f>
        <v>21226</v>
      </c>
      <c r="E10" s="15" t="s">
        <v>9</v>
      </c>
      <c r="F10" s="27">
        <f>G10-C10-D10</f>
        <v>37119</v>
      </c>
      <c r="G10" s="17">
        <f t="shared" si="0"/>
        <v>58345</v>
      </c>
      <c r="H10" s="68">
        <f>47046+6299+5000</f>
        <v>58345</v>
      </c>
      <c r="I10" s="68"/>
      <c r="J10" s="80"/>
    </row>
    <row r="11" spans="2:10" ht="26.25" thickBot="1" x14ac:dyDescent="0.3">
      <c r="B11" s="8" t="s">
        <v>12</v>
      </c>
      <c r="C11" s="10">
        <f>SUM(C12:C14)</f>
        <v>17350</v>
      </c>
      <c r="D11" s="10">
        <f>SUM(D12:D14)</f>
        <v>21065</v>
      </c>
      <c r="E11" s="14" t="s">
        <v>9</v>
      </c>
      <c r="F11" s="26">
        <f>G11-C11-D11</f>
        <v>32031</v>
      </c>
      <c r="G11" s="56">
        <f t="shared" si="0"/>
        <v>70446</v>
      </c>
      <c r="H11" s="10">
        <f>SUM(H12:H14)</f>
        <v>68708</v>
      </c>
      <c r="I11" s="10">
        <f t="shared" ref="I11:J11" si="2">SUM(I12:I14)</f>
        <v>1738</v>
      </c>
      <c r="J11" s="79">
        <f t="shared" si="2"/>
        <v>0</v>
      </c>
    </row>
    <row r="12" spans="2:10" ht="26.25" thickBot="1" x14ac:dyDescent="0.3">
      <c r="B12" s="9" t="s">
        <v>101</v>
      </c>
      <c r="C12" s="68">
        <v>17350</v>
      </c>
      <c r="D12" s="68">
        <v>42</v>
      </c>
      <c r="E12" s="15" t="s">
        <v>9</v>
      </c>
      <c r="F12" s="27">
        <f>G12-C12-D12-(D13-H13)</f>
        <v>15413</v>
      </c>
      <c r="G12" s="17">
        <f t="shared" si="0"/>
        <v>37875</v>
      </c>
      <c r="H12" s="11">
        <f>12160+14215+9049-1738+2451</f>
        <v>36137</v>
      </c>
      <c r="I12" s="11">
        <v>1738</v>
      </c>
      <c r="J12" s="80"/>
    </row>
    <row r="13" spans="2:10" ht="30" customHeight="1" thickBot="1" x14ac:dyDescent="0.3">
      <c r="B13" s="9" t="s">
        <v>102</v>
      </c>
      <c r="C13" s="11"/>
      <c r="D13" s="68">
        <f>13762+10360+2191-5290</f>
        <v>21023</v>
      </c>
      <c r="E13" s="183" t="s">
        <v>138</v>
      </c>
      <c r="F13" s="184"/>
      <c r="G13" s="17">
        <f t="shared" si="0"/>
        <v>15953</v>
      </c>
      <c r="H13" s="68">
        <v>15953</v>
      </c>
      <c r="I13" s="11"/>
      <c r="J13" s="80"/>
    </row>
    <row r="14" spans="2:10" ht="15.75" thickBot="1" x14ac:dyDescent="0.3">
      <c r="B14" s="9" t="s">
        <v>68</v>
      </c>
      <c r="C14" s="11"/>
      <c r="D14" s="11"/>
      <c r="E14" s="15" t="s">
        <v>9</v>
      </c>
      <c r="F14" s="27">
        <f>G14-C14-D14</f>
        <v>16618</v>
      </c>
      <c r="G14" s="17">
        <f t="shared" si="0"/>
        <v>16618</v>
      </c>
      <c r="H14" s="68">
        <v>16618</v>
      </c>
      <c r="I14" s="11"/>
      <c r="J14" s="80"/>
    </row>
    <row r="15" spans="2:10" ht="26.25" thickBot="1" x14ac:dyDescent="0.3">
      <c r="B15" s="8" t="s">
        <v>13</v>
      </c>
      <c r="C15" s="10">
        <f>SUM(C16:C19)</f>
        <v>299216</v>
      </c>
      <c r="D15" s="10">
        <f>SUM(D16:D19)</f>
        <v>38102</v>
      </c>
      <c r="E15" s="14" t="s">
        <v>35</v>
      </c>
      <c r="F15" s="26">
        <f>G15-C15-D15</f>
        <v>96345</v>
      </c>
      <c r="G15" s="56">
        <f t="shared" si="0"/>
        <v>433663</v>
      </c>
      <c r="H15" s="10">
        <f>SUM(H16:H19)</f>
        <v>387263</v>
      </c>
      <c r="I15" s="10">
        <f>SUM(I16:I19)</f>
        <v>46400</v>
      </c>
      <c r="J15" s="79">
        <f>SUM(J16:J19)</f>
        <v>74742</v>
      </c>
    </row>
    <row r="16" spans="2:10" ht="15.75" thickBot="1" x14ac:dyDescent="0.3">
      <c r="B16" s="9" t="s">
        <v>69</v>
      </c>
      <c r="C16" s="68">
        <v>205616</v>
      </c>
      <c r="D16" s="11"/>
      <c r="E16" s="15" t="s">
        <v>10</v>
      </c>
      <c r="F16" s="27">
        <f>G16-C16-D16</f>
        <v>67540</v>
      </c>
      <c r="G16" s="17">
        <f t="shared" si="0"/>
        <v>273156</v>
      </c>
      <c r="H16" s="68">
        <v>228301</v>
      </c>
      <c r="I16" s="68">
        <f>9442+27726+158+7486+43</f>
        <v>44855</v>
      </c>
      <c r="J16" s="80"/>
    </row>
    <row r="17" spans="2:10" ht="32.1" customHeight="1" thickBot="1" x14ac:dyDescent="0.3">
      <c r="B17" s="9" t="s">
        <v>70</v>
      </c>
      <c r="C17" s="68">
        <v>32026</v>
      </c>
      <c r="D17" s="68">
        <v>8116</v>
      </c>
      <c r="E17" s="15" t="s">
        <v>10</v>
      </c>
      <c r="F17" s="27">
        <f>G17-C17-D17</f>
        <v>8567</v>
      </c>
      <c r="G17" s="17">
        <f t="shared" si="0"/>
        <v>48709</v>
      </c>
      <c r="H17" s="68">
        <v>48709</v>
      </c>
      <c r="I17" s="68"/>
      <c r="J17" s="80"/>
    </row>
    <row r="18" spans="2:10" ht="26.25" thickBot="1" x14ac:dyDescent="0.3">
      <c r="B18" s="9" t="s">
        <v>71</v>
      </c>
      <c r="C18" s="68">
        <v>61574</v>
      </c>
      <c r="D18" s="68">
        <f>26666+3320</f>
        <v>29986</v>
      </c>
      <c r="E18" s="15" t="s">
        <v>10</v>
      </c>
      <c r="F18" s="69">
        <f t="shared" ref="F18:F19" si="3">G18-C18-D18</f>
        <v>18693</v>
      </c>
      <c r="G18" s="17">
        <f t="shared" ref="G18:G19" si="4">H18+I18</f>
        <v>110253</v>
      </c>
      <c r="H18" s="68">
        <v>110253</v>
      </c>
      <c r="I18" s="68"/>
      <c r="J18" s="80"/>
    </row>
    <row r="19" spans="2:10" ht="39" thickBot="1" x14ac:dyDescent="0.3">
      <c r="B19" s="9" t="s">
        <v>130</v>
      </c>
      <c r="C19" s="11"/>
      <c r="D19" s="11"/>
      <c r="E19" s="15" t="s">
        <v>10</v>
      </c>
      <c r="F19" s="27">
        <f t="shared" si="3"/>
        <v>1545</v>
      </c>
      <c r="G19" s="17">
        <f t="shared" si="4"/>
        <v>1545</v>
      </c>
      <c r="H19" s="68"/>
      <c r="I19" s="68">
        <v>1545</v>
      </c>
      <c r="J19" s="81">
        <v>74742</v>
      </c>
    </row>
    <row r="20" spans="2:10" ht="26.25" thickBot="1" x14ac:dyDescent="0.3">
      <c r="B20" s="8" t="s">
        <v>38</v>
      </c>
      <c r="C20" s="10">
        <f>SUM(C21:C25)</f>
        <v>11740</v>
      </c>
      <c r="D20" s="10">
        <f>SUM(D21:D25)</f>
        <v>0</v>
      </c>
      <c r="E20" s="14" t="s">
        <v>28</v>
      </c>
      <c r="F20" s="26">
        <f>G20-C20-D20</f>
        <v>52132</v>
      </c>
      <c r="G20" s="56">
        <f>H20+I20</f>
        <v>63872</v>
      </c>
      <c r="H20" s="10">
        <f>SUM(H21:H25)</f>
        <v>0</v>
      </c>
      <c r="I20" s="10">
        <f>SUM(I21:I25)</f>
        <v>63872</v>
      </c>
      <c r="J20" s="79">
        <f>SUM(J21:J25)</f>
        <v>55889</v>
      </c>
    </row>
    <row r="21" spans="2:10" ht="15.75" thickBot="1" x14ac:dyDescent="0.3">
      <c r="B21" s="41" t="s">
        <v>72</v>
      </c>
      <c r="C21" s="68">
        <v>2302</v>
      </c>
      <c r="D21" s="11"/>
      <c r="E21" s="15" t="s">
        <v>10</v>
      </c>
      <c r="F21" s="27">
        <f>G21-C21-D21</f>
        <v>3958</v>
      </c>
      <c r="G21" s="17">
        <f>H21+I21</f>
        <v>6260</v>
      </c>
      <c r="H21" s="68"/>
      <c r="I21" s="68">
        <v>6260</v>
      </c>
      <c r="J21" s="80">
        <v>2160</v>
      </c>
    </row>
    <row r="22" spans="2:10" ht="26.25" thickBot="1" x14ac:dyDescent="0.3">
      <c r="B22" s="41" t="s">
        <v>73</v>
      </c>
      <c r="C22" s="68">
        <v>9438</v>
      </c>
      <c r="D22" s="11"/>
      <c r="E22" s="15" t="s">
        <v>9</v>
      </c>
      <c r="F22" s="27">
        <f>G22-C22-D22</f>
        <v>15538</v>
      </c>
      <c r="G22" s="17">
        <f>H22+I22</f>
        <v>24976</v>
      </c>
      <c r="H22" s="68"/>
      <c r="I22" s="68">
        <v>24976</v>
      </c>
      <c r="J22" s="80"/>
    </row>
    <row r="23" spans="2:10" ht="15.75" thickBot="1" x14ac:dyDescent="0.3">
      <c r="B23" s="41" t="s">
        <v>74</v>
      </c>
      <c r="C23" s="11"/>
      <c r="D23" s="11"/>
      <c r="E23" s="15" t="s">
        <v>9</v>
      </c>
      <c r="F23" s="27">
        <f>G23-C23-D23</f>
        <v>7246</v>
      </c>
      <c r="G23" s="17">
        <f>H23+I23</f>
        <v>7246</v>
      </c>
      <c r="H23" s="68"/>
      <c r="I23" s="68">
        <v>7246</v>
      </c>
      <c r="J23" s="80"/>
    </row>
    <row r="24" spans="2:10" ht="39" thickBot="1" x14ac:dyDescent="0.3">
      <c r="B24" s="41" t="s">
        <v>127</v>
      </c>
      <c r="C24" s="11"/>
      <c r="D24" s="11"/>
      <c r="E24" s="15" t="s">
        <v>9</v>
      </c>
      <c r="F24" s="27">
        <f t="shared" ref="F24:F25" si="5">G24-C24-D24</f>
        <v>25390</v>
      </c>
      <c r="G24" s="17">
        <f>H24+I24</f>
        <v>25390</v>
      </c>
      <c r="H24" s="68"/>
      <c r="I24" s="68">
        <f>71209-5819-40000</f>
        <v>25390</v>
      </c>
      <c r="J24" s="84">
        <f>5819+40000</f>
        <v>45819</v>
      </c>
    </row>
    <row r="25" spans="2:10" ht="26.25" thickBot="1" x14ac:dyDescent="0.3">
      <c r="B25" s="41" t="s">
        <v>75</v>
      </c>
      <c r="C25" s="11"/>
      <c r="D25" s="11"/>
      <c r="E25" s="15" t="s">
        <v>9</v>
      </c>
      <c r="F25" s="27">
        <f t="shared" si="5"/>
        <v>0</v>
      </c>
      <c r="G25" s="17">
        <f t="shared" ref="G25" si="6">H25+I25</f>
        <v>0</v>
      </c>
      <c r="H25" s="11"/>
      <c r="I25" s="11"/>
      <c r="J25" s="81">
        <v>7910</v>
      </c>
    </row>
    <row r="26" spans="2:10" ht="15.75" thickBot="1" x14ac:dyDescent="0.3">
      <c r="B26" s="8" t="s">
        <v>14</v>
      </c>
      <c r="C26" s="10">
        <f>SUM(C27:C29)</f>
        <v>59378</v>
      </c>
      <c r="D26" s="10">
        <f>SUM(D27:D29)</f>
        <v>0</v>
      </c>
      <c r="E26" s="14" t="s">
        <v>9</v>
      </c>
      <c r="F26" s="26">
        <f>G26-C26-D26</f>
        <v>19834</v>
      </c>
      <c r="G26" s="56">
        <f>H26+I26</f>
        <v>79212</v>
      </c>
      <c r="H26" s="10">
        <f>SUM(H27:H29)</f>
        <v>0</v>
      </c>
      <c r="I26" s="10">
        <f t="shared" ref="I26:J26" si="7">SUM(I27:I29)</f>
        <v>79212</v>
      </c>
      <c r="J26" s="79">
        <f t="shared" si="7"/>
        <v>621</v>
      </c>
    </row>
    <row r="27" spans="2:10" ht="24.75" thickBot="1" x14ac:dyDescent="0.3">
      <c r="B27" s="9" t="s">
        <v>76</v>
      </c>
      <c r="C27" s="11"/>
      <c r="D27" s="11"/>
      <c r="E27" s="15" t="s">
        <v>41</v>
      </c>
      <c r="F27" s="27">
        <f>G27-C27-D27</f>
        <v>10495</v>
      </c>
      <c r="G27" s="17">
        <f>H27+I27</f>
        <v>10495</v>
      </c>
      <c r="H27" s="61"/>
      <c r="I27" s="68">
        <v>10495</v>
      </c>
      <c r="J27" s="81">
        <v>621</v>
      </c>
    </row>
    <row r="28" spans="2:10" ht="39" thickBot="1" x14ac:dyDescent="0.3">
      <c r="B28" s="9" t="s">
        <v>77</v>
      </c>
      <c r="C28" s="68">
        <v>5304</v>
      </c>
      <c r="D28" s="11"/>
      <c r="E28" s="15" t="s">
        <v>10</v>
      </c>
      <c r="F28" s="27">
        <f>G28-C28-D28</f>
        <v>4276</v>
      </c>
      <c r="G28" s="17">
        <f>H28+I28</f>
        <v>9580</v>
      </c>
      <c r="H28" s="61"/>
      <c r="I28" s="68">
        <v>9580</v>
      </c>
      <c r="J28" s="80"/>
    </row>
    <row r="29" spans="2:10" ht="15.75" thickBot="1" x14ac:dyDescent="0.3">
      <c r="B29" s="9" t="s">
        <v>78</v>
      </c>
      <c r="C29" s="68">
        <v>54074</v>
      </c>
      <c r="D29" s="11"/>
      <c r="E29" s="15" t="s">
        <v>10</v>
      </c>
      <c r="F29" s="69">
        <f t="shared" ref="F29" si="8">G29-C29-D29</f>
        <v>5063</v>
      </c>
      <c r="G29" s="17">
        <f t="shared" ref="G29" si="9">H29+I29</f>
        <v>59137</v>
      </c>
      <c r="H29" s="61"/>
      <c r="I29" s="68">
        <v>59137</v>
      </c>
      <c r="J29" s="80"/>
    </row>
    <row r="30" spans="2:10" ht="34.35" customHeight="1" thickBot="1" x14ac:dyDescent="0.3">
      <c r="B30" s="8" t="s">
        <v>15</v>
      </c>
      <c r="C30" s="10">
        <f>SUM(C31:C34)</f>
        <v>146790</v>
      </c>
      <c r="D30" s="10">
        <f>SUM(D31:D34)</f>
        <v>0</v>
      </c>
      <c r="E30" s="14" t="s">
        <v>9</v>
      </c>
      <c r="F30" s="26">
        <f>G30-C30-D30</f>
        <v>16995</v>
      </c>
      <c r="G30" s="56">
        <f>H30+I30</f>
        <v>163785</v>
      </c>
      <c r="H30" s="10">
        <f>SUM(H31:H34)</f>
        <v>163785</v>
      </c>
      <c r="I30" s="10">
        <f>SUM(I31:I34)</f>
        <v>0</v>
      </c>
      <c r="J30" s="79">
        <f>SUM(J31:J34)</f>
        <v>0</v>
      </c>
    </row>
    <row r="31" spans="2:10" ht="26.25" thickBot="1" x14ac:dyDescent="0.3">
      <c r="B31" s="9" t="s">
        <v>133</v>
      </c>
      <c r="C31" s="152">
        <v>7397</v>
      </c>
      <c r="D31" s="11"/>
      <c r="E31" s="15" t="s">
        <v>9</v>
      </c>
      <c r="F31" s="168">
        <f>(G31+G32)-C31</f>
        <v>5000</v>
      </c>
      <c r="G31" s="17">
        <f>H31+I31</f>
        <v>9278</v>
      </c>
      <c r="H31" s="68">
        <f>4278+5000</f>
        <v>9278</v>
      </c>
      <c r="I31" s="11"/>
      <c r="J31" s="80"/>
    </row>
    <row r="32" spans="2:10" ht="39" thickBot="1" x14ac:dyDescent="0.3">
      <c r="B32" s="9" t="s">
        <v>79</v>
      </c>
      <c r="C32" s="153"/>
      <c r="D32" s="11"/>
      <c r="E32" s="15" t="s">
        <v>9</v>
      </c>
      <c r="F32" s="169"/>
      <c r="G32" s="17">
        <f t="shared" ref="G32" si="10">H32+I32</f>
        <v>3119</v>
      </c>
      <c r="H32" s="87">
        <v>3119</v>
      </c>
      <c r="I32" s="11"/>
      <c r="J32" s="80"/>
    </row>
    <row r="33" spans="2:10" ht="39" thickBot="1" x14ac:dyDescent="0.3">
      <c r="B33" s="9" t="s">
        <v>128</v>
      </c>
      <c r="C33" s="68">
        <v>139331</v>
      </c>
      <c r="D33" s="11"/>
      <c r="E33" s="15" t="s">
        <v>9</v>
      </c>
      <c r="F33" s="27">
        <f>G33-C33-D33</f>
        <v>11995</v>
      </c>
      <c r="G33" s="17">
        <f>H33+I33</f>
        <v>151326</v>
      </c>
      <c r="H33" s="68">
        <f>139331+11995</f>
        <v>151326</v>
      </c>
      <c r="I33" s="11"/>
      <c r="J33" s="80"/>
    </row>
    <row r="34" spans="2:10" ht="26.25" thickBot="1" x14ac:dyDescent="0.3">
      <c r="B34" s="9" t="s">
        <v>80</v>
      </c>
      <c r="C34" s="68">
        <v>62</v>
      </c>
      <c r="D34" s="11"/>
      <c r="E34" s="15" t="s">
        <v>9</v>
      </c>
      <c r="F34" s="27">
        <f t="shared" ref="F34" si="11">G34-C34-D34</f>
        <v>0</v>
      </c>
      <c r="G34" s="17">
        <f t="shared" ref="G34" si="12">H34+I34</f>
        <v>62</v>
      </c>
      <c r="H34" s="68">
        <v>62</v>
      </c>
      <c r="I34" s="11"/>
      <c r="J34" s="80"/>
    </row>
    <row r="35" spans="2:10" ht="26.25" thickBot="1" x14ac:dyDescent="0.3">
      <c r="B35" s="8" t="s">
        <v>16</v>
      </c>
      <c r="C35" s="10">
        <f>SUM(C36:C39)</f>
        <v>26544</v>
      </c>
      <c r="D35" s="10">
        <f>SUM(D36:D39)</f>
        <v>0</v>
      </c>
      <c r="E35" s="14" t="s">
        <v>9</v>
      </c>
      <c r="F35" s="26">
        <f>G35-C35-D35</f>
        <v>26874</v>
      </c>
      <c r="G35" s="56">
        <f>H35+I35</f>
        <v>53418</v>
      </c>
      <c r="H35" s="10">
        <f>SUM(H36:H39)</f>
        <v>36707</v>
      </c>
      <c r="I35" s="10">
        <f t="shared" ref="I35:J35" si="13">SUM(I36:I39)</f>
        <v>16711</v>
      </c>
      <c r="J35" s="79">
        <f t="shared" si="13"/>
        <v>3636</v>
      </c>
    </row>
    <row r="36" spans="2:10" ht="15.75" thickBot="1" x14ac:dyDescent="0.3">
      <c r="B36" s="9" t="s">
        <v>81</v>
      </c>
      <c r="C36" s="68">
        <v>26544</v>
      </c>
      <c r="D36" s="11"/>
      <c r="E36" s="67" t="s">
        <v>9</v>
      </c>
      <c r="F36" s="27">
        <f>G36-C36-D36</f>
        <v>1743</v>
      </c>
      <c r="G36" s="17">
        <f>H36+I36</f>
        <v>28287</v>
      </c>
      <c r="H36" s="68">
        <v>28287</v>
      </c>
      <c r="I36" s="68"/>
      <c r="J36" s="80"/>
    </row>
    <row r="37" spans="2:10" ht="26.25" thickBot="1" x14ac:dyDescent="0.3">
      <c r="B37" s="9" t="s">
        <v>82</v>
      </c>
      <c r="C37" s="11"/>
      <c r="D37" s="11"/>
      <c r="E37" s="67" t="s">
        <v>10</v>
      </c>
      <c r="F37" s="27">
        <f>G37-C37-D37</f>
        <v>16711</v>
      </c>
      <c r="G37" s="17">
        <f>H37+I37</f>
        <v>16711</v>
      </c>
      <c r="H37" s="68"/>
      <c r="I37" s="68">
        <v>16711</v>
      </c>
      <c r="J37" s="80">
        <v>3636</v>
      </c>
    </row>
    <row r="38" spans="2:10" ht="15.75" thickBot="1" x14ac:dyDescent="0.3">
      <c r="B38" s="9" t="s">
        <v>83</v>
      </c>
      <c r="C38" s="11"/>
      <c r="D38" s="11"/>
      <c r="E38" s="67" t="s">
        <v>9</v>
      </c>
      <c r="F38" s="27">
        <f t="shared" ref="F38:F39" si="14">G38-C38-D38</f>
        <v>2254</v>
      </c>
      <c r="G38" s="17">
        <f t="shared" ref="G38:G39" si="15">H38+I38</f>
        <v>2254</v>
      </c>
      <c r="H38" s="68">
        <v>2254</v>
      </c>
      <c r="I38" s="68"/>
      <c r="J38" s="80"/>
    </row>
    <row r="39" spans="2:10" ht="15.75" thickBot="1" x14ac:dyDescent="0.3">
      <c r="B39" s="9" t="s">
        <v>84</v>
      </c>
      <c r="C39" s="11"/>
      <c r="D39" s="11"/>
      <c r="E39" s="67" t="s">
        <v>9</v>
      </c>
      <c r="F39" s="27">
        <f t="shared" si="14"/>
        <v>6166</v>
      </c>
      <c r="G39" s="17">
        <f t="shared" si="15"/>
        <v>6166</v>
      </c>
      <c r="H39" s="68">
        <f>5005+1161</f>
        <v>6166</v>
      </c>
      <c r="I39" s="68"/>
      <c r="J39" s="80"/>
    </row>
    <row r="40" spans="2:10" ht="15.75" thickBot="1" x14ac:dyDescent="0.3">
      <c r="B40" s="8" t="s">
        <v>17</v>
      </c>
      <c r="C40" s="10">
        <f>SUM(C41:C44)</f>
        <v>18964</v>
      </c>
      <c r="D40" s="10">
        <f>SUM(D41:D44)</f>
        <v>0</v>
      </c>
      <c r="E40" s="14" t="s">
        <v>9</v>
      </c>
      <c r="F40" s="26">
        <f>G40-C40-D40</f>
        <v>80179</v>
      </c>
      <c r="G40" s="56">
        <f>H40+I40</f>
        <v>99143</v>
      </c>
      <c r="H40" s="10">
        <f>SUM(H41:H44)</f>
        <v>1289</v>
      </c>
      <c r="I40" s="10">
        <f>SUM(I41:I44)</f>
        <v>97854</v>
      </c>
      <c r="J40" s="79">
        <f>SUM(J41:J44)</f>
        <v>4760</v>
      </c>
    </row>
    <row r="41" spans="2:10" ht="39" thickBot="1" x14ac:dyDescent="0.3">
      <c r="B41" s="9" t="s">
        <v>129</v>
      </c>
      <c r="C41" s="152">
        <f>12889+6075</f>
        <v>18964</v>
      </c>
      <c r="D41" s="11"/>
      <c r="E41" s="15" t="s">
        <v>9</v>
      </c>
      <c r="F41" s="27">
        <f>G41-C41-D41</f>
        <v>39729</v>
      </c>
      <c r="G41" s="17">
        <f>H41+I41</f>
        <v>58693</v>
      </c>
      <c r="H41" s="68"/>
      <c r="I41" s="68">
        <v>58693</v>
      </c>
      <c r="J41" s="80">
        <v>2372</v>
      </c>
    </row>
    <row r="42" spans="2:10" ht="15.75" thickBot="1" x14ac:dyDescent="0.3">
      <c r="B42" s="9" t="s">
        <v>85</v>
      </c>
      <c r="C42" s="154"/>
      <c r="D42" s="11"/>
      <c r="E42" s="15" t="s">
        <v>9</v>
      </c>
      <c r="F42" s="27">
        <f>G42-C42-D42</f>
        <v>11000</v>
      </c>
      <c r="G42" s="17">
        <f>H42+I42</f>
        <v>11000</v>
      </c>
      <c r="H42" s="68"/>
      <c r="I42" s="68">
        <v>11000</v>
      </c>
      <c r="J42" s="80"/>
    </row>
    <row r="43" spans="2:10" ht="26.25" thickBot="1" x14ac:dyDescent="0.3">
      <c r="B43" s="9" t="s">
        <v>86</v>
      </c>
      <c r="C43" s="154"/>
      <c r="D43" s="11"/>
      <c r="E43" s="15" t="s">
        <v>9</v>
      </c>
      <c r="F43" s="27">
        <f t="shared" ref="F43" si="16">G43-C43-D43</f>
        <v>10989</v>
      </c>
      <c r="G43" s="17">
        <f t="shared" ref="G43" si="17">H43+I43</f>
        <v>10989</v>
      </c>
      <c r="H43" s="68">
        <v>1289</v>
      </c>
      <c r="I43" s="68">
        <v>9700</v>
      </c>
      <c r="J43" s="80">
        <v>396</v>
      </c>
    </row>
    <row r="44" spans="2:10" ht="15.75" thickBot="1" x14ac:dyDescent="0.3">
      <c r="B44" s="53" t="s">
        <v>87</v>
      </c>
      <c r="C44" s="153"/>
      <c r="D44" s="47"/>
      <c r="E44" s="15" t="s">
        <v>9</v>
      </c>
      <c r="F44" s="54">
        <f t="shared" ref="F44" si="18">G44-C44-D44</f>
        <v>18461</v>
      </c>
      <c r="G44" s="55">
        <f t="shared" ref="G44" si="19">H44+I44</f>
        <v>18461</v>
      </c>
      <c r="H44" s="88"/>
      <c r="I44" s="88">
        <v>18461</v>
      </c>
      <c r="J44" s="82">
        <v>1992</v>
      </c>
    </row>
    <row r="45" spans="2:10" ht="9" customHeight="1" thickBot="1" x14ac:dyDescent="0.3">
      <c r="B45" s="48"/>
      <c r="C45" s="13"/>
      <c r="D45" s="49"/>
      <c r="E45" s="50"/>
      <c r="F45" s="51"/>
      <c r="G45" s="52"/>
      <c r="H45" s="49"/>
      <c r="I45" s="49"/>
      <c r="J45" s="51"/>
    </row>
    <row r="46" spans="2:10" ht="10.35" customHeight="1" thickBot="1" x14ac:dyDescent="0.3">
      <c r="B46" s="48"/>
      <c r="C46" s="13"/>
      <c r="D46" s="49"/>
      <c r="E46" s="50"/>
      <c r="F46" s="51"/>
      <c r="G46" s="52"/>
      <c r="H46" s="49"/>
      <c r="I46" s="49"/>
      <c r="J46" s="51"/>
    </row>
    <row r="47" spans="2:10" ht="19.350000000000001" customHeight="1" thickBot="1" x14ac:dyDescent="0.3">
      <c r="B47" s="174" t="s">
        <v>142</v>
      </c>
      <c r="C47" s="174"/>
      <c r="D47" s="174"/>
      <c r="E47" s="174"/>
      <c r="F47" s="174"/>
      <c r="G47" s="174"/>
      <c r="H47" s="174"/>
      <c r="I47" s="174"/>
      <c r="J47" s="174"/>
    </row>
    <row r="48" spans="2:10" ht="15" customHeight="1" x14ac:dyDescent="0.25">
      <c r="B48" s="175" t="s">
        <v>153</v>
      </c>
      <c r="C48" s="178" t="s">
        <v>24</v>
      </c>
      <c r="D48" s="178"/>
      <c r="E48" s="178"/>
      <c r="F48" s="178"/>
      <c r="G48" s="178"/>
      <c r="H48" s="178"/>
      <c r="I48" s="178"/>
      <c r="J48" s="24"/>
    </row>
    <row r="49" spans="2:10" x14ac:dyDescent="0.25">
      <c r="B49" s="176"/>
      <c r="C49" s="179"/>
      <c r="D49" s="179"/>
      <c r="E49" s="179"/>
      <c r="F49" s="179"/>
      <c r="G49" s="179"/>
      <c r="H49" s="179"/>
      <c r="I49" s="180" t="s">
        <v>5</v>
      </c>
      <c r="J49" s="180"/>
    </row>
    <row r="50" spans="2:10" ht="15.75" thickBot="1" x14ac:dyDescent="0.3">
      <c r="B50" s="177"/>
      <c r="C50" s="166" t="s">
        <v>7</v>
      </c>
      <c r="D50" s="166"/>
      <c r="E50" s="166"/>
      <c r="F50" s="166"/>
      <c r="G50" s="167" t="s">
        <v>8</v>
      </c>
      <c r="H50" s="167"/>
      <c r="I50" s="167"/>
      <c r="J50" s="25"/>
    </row>
    <row r="51" spans="2:10" ht="45.75" thickBot="1" x14ac:dyDescent="0.3">
      <c r="B51" s="7" t="s">
        <v>2</v>
      </c>
      <c r="C51" s="34" t="s">
        <v>3</v>
      </c>
      <c r="D51" s="34" t="s">
        <v>21</v>
      </c>
      <c r="E51" s="35" t="s">
        <v>22</v>
      </c>
      <c r="F51" s="36" t="s">
        <v>29</v>
      </c>
      <c r="G51" s="18" t="s">
        <v>23</v>
      </c>
      <c r="H51" s="37" t="s">
        <v>4</v>
      </c>
      <c r="I51" s="37" t="s">
        <v>6</v>
      </c>
      <c r="J51" s="78" t="s">
        <v>134</v>
      </c>
    </row>
    <row r="52" spans="2:10" ht="26.25" thickBot="1" x14ac:dyDescent="0.3">
      <c r="B52" s="8" t="s">
        <v>18</v>
      </c>
      <c r="C52" s="10">
        <f>SUM(C53:C56)</f>
        <v>0</v>
      </c>
      <c r="D52" s="10">
        <f>SUM(D53:D56)</f>
        <v>0</v>
      </c>
      <c r="E52" s="14" t="s">
        <v>36</v>
      </c>
      <c r="F52" s="26">
        <f>G52-C52-D52</f>
        <v>11400</v>
      </c>
      <c r="G52" s="56">
        <f>H52+I52</f>
        <v>11400</v>
      </c>
      <c r="H52" s="10">
        <f>SUM(H53:H56)</f>
        <v>11400</v>
      </c>
      <c r="I52" s="10">
        <f>SUM(I53:I56)</f>
        <v>0</v>
      </c>
      <c r="J52" s="79">
        <f>SUM(J53:J56)</f>
        <v>0</v>
      </c>
    </row>
    <row r="53" spans="2:10" ht="26.25" thickBot="1" x14ac:dyDescent="0.3">
      <c r="B53" s="9" t="s">
        <v>88</v>
      </c>
      <c r="C53" s="11"/>
      <c r="D53" s="11"/>
      <c r="E53" s="15" t="s">
        <v>19</v>
      </c>
      <c r="F53" s="27">
        <f>G53-C53-D53</f>
        <v>4000</v>
      </c>
      <c r="G53" s="17">
        <f>H53+I53</f>
        <v>4000</v>
      </c>
      <c r="H53" s="68">
        <v>4000</v>
      </c>
      <c r="I53" s="11"/>
      <c r="J53" s="80"/>
    </row>
    <row r="54" spans="2:10" ht="21" customHeight="1" thickBot="1" x14ac:dyDescent="0.3">
      <c r="B54" s="9" t="s">
        <v>89</v>
      </c>
      <c r="C54" s="11"/>
      <c r="D54" s="11"/>
      <c r="E54" s="15" t="s">
        <v>19</v>
      </c>
      <c r="F54" s="27">
        <f t="shared" ref="F54" si="20">G54-C54-D54</f>
        <v>1500</v>
      </c>
      <c r="G54" s="17">
        <f t="shared" ref="G54" si="21">H54+I54</f>
        <v>1500</v>
      </c>
      <c r="H54" s="68">
        <v>1500</v>
      </c>
      <c r="I54" s="11"/>
      <c r="J54" s="80"/>
    </row>
    <row r="55" spans="2:10" ht="26.25" thickBot="1" x14ac:dyDescent="0.3">
      <c r="B55" s="9" t="s">
        <v>90</v>
      </c>
      <c r="C55" s="11"/>
      <c r="D55" s="11"/>
      <c r="E55" s="15" t="s">
        <v>9</v>
      </c>
      <c r="F55" s="27">
        <f>G55-C55-D55</f>
        <v>4800</v>
      </c>
      <c r="G55" s="17">
        <f>H55+I55</f>
        <v>4800</v>
      </c>
      <c r="H55" s="68">
        <v>4800</v>
      </c>
      <c r="I55" s="11"/>
      <c r="J55" s="80"/>
    </row>
    <row r="56" spans="2:10" ht="26.25" thickBot="1" x14ac:dyDescent="0.3">
      <c r="B56" s="9" t="s">
        <v>91</v>
      </c>
      <c r="C56" s="11"/>
      <c r="D56" s="11"/>
      <c r="E56" s="15" t="s">
        <v>9</v>
      </c>
      <c r="F56" s="27">
        <f t="shared" ref="F56" si="22">G56-C56-D56</f>
        <v>1100</v>
      </c>
      <c r="G56" s="17">
        <f t="shared" ref="G56" si="23">H56+I56</f>
        <v>1100</v>
      </c>
      <c r="H56" s="68">
        <v>1100</v>
      </c>
      <c r="I56" s="11"/>
      <c r="J56" s="80"/>
    </row>
    <row r="57" spans="2:10" ht="26.25" thickBot="1" x14ac:dyDescent="0.3">
      <c r="B57" s="8" t="s">
        <v>140</v>
      </c>
      <c r="C57" s="10">
        <f>SUM(C58:C61)</f>
        <v>0</v>
      </c>
      <c r="D57" s="10">
        <f>SUM(D58:D61)</f>
        <v>0</v>
      </c>
      <c r="E57" s="14" t="s">
        <v>9</v>
      </c>
      <c r="F57" s="26">
        <f>G57-C57-D57</f>
        <v>10000</v>
      </c>
      <c r="G57" s="56">
        <f>H57+I57</f>
        <v>10000</v>
      </c>
      <c r="H57" s="89">
        <f>SUM(H58:H61)</f>
        <v>10000</v>
      </c>
      <c r="I57" s="10">
        <f t="shared" ref="I57" si="24">SUM(I58:I61)</f>
        <v>0</v>
      </c>
      <c r="J57" s="79">
        <f t="shared" ref="J57" si="25">SUM(J58:J61)</f>
        <v>139260</v>
      </c>
    </row>
    <row r="58" spans="2:10" ht="26.25" thickBot="1" x14ac:dyDescent="0.3">
      <c r="B58" s="9" t="s">
        <v>139</v>
      </c>
      <c r="C58" s="11"/>
      <c r="D58" s="11"/>
      <c r="E58" s="15" t="s">
        <v>9</v>
      </c>
      <c r="F58" s="27">
        <f>G58-C58-D58</f>
        <v>0</v>
      </c>
      <c r="G58" s="17">
        <f>H58+I58</f>
        <v>0</v>
      </c>
      <c r="H58" s="11">
        <v>0</v>
      </c>
      <c r="I58" s="11"/>
      <c r="J58" s="80">
        <v>54375</v>
      </c>
    </row>
    <row r="59" spans="2:10" ht="15.75" thickBot="1" x14ac:dyDescent="0.3">
      <c r="B59" s="9" t="s">
        <v>92</v>
      </c>
      <c r="C59" s="11"/>
      <c r="D59" s="11"/>
      <c r="E59" s="15" t="s">
        <v>9</v>
      </c>
      <c r="F59" s="27">
        <f>G59-C59-D59</f>
        <v>0</v>
      </c>
      <c r="G59" s="17">
        <f>H59+I59</f>
        <v>0</v>
      </c>
      <c r="H59" s="11">
        <v>0</v>
      </c>
      <c r="I59" s="11"/>
      <c r="J59" s="80">
        <v>29426</v>
      </c>
    </row>
    <row r="60" spans="2:10" ht="32.1" customHeight="1" thickBot="1" x14ac:dyDescent="0.3">
      <c r="B60" s="9" t="s">
        <v>93</v>
      </c>
      <c r="C60" s="11"/>
      <c r="D60" s="11"/>
      <c r="E60" s="15" t="s">
        <v>9</v>
      </c>
      <c r="F60" s="27">
        <f t="shared" ref="F60:F62" si="26">G60-C60-D60</f>
        <v>0</v>
      </c>
      <c r="G60" s="17">
        <f t="shared" ref="G60:G61" si="27">H60+I60</f>
        <v>0</v>
      </c>
      <c r="H60" s="11">
        <v>0</v>
      </c>
      <c r="I60" s="11"/>
      <c r="J60" s="80">
        <v>55459</v>
      </c>
    </row>
    <row r="61" spans="2:10" ht="21" customHeight="1" thickBot="1" x14ac:dyDescent="0.3">
      <c r="B61" s="9" t="s">
        <v>94</v>
      </c>
      <c r="C61" s="11"/>
      <c r="D61" s="11"/>
      <c r="E61" s="15" t="s">
        <v>9</v>
      </c>
      <c r="F61" s="27">
        <f>G61-C61-D61</f>
        <v>10000</v>
      </c>
      <c r="G61" s="17">
        <f t="shared" si="27"/>
        <v>10000</v>
      </c>
      <c r="H61" s="68">
        <v>10000</v>
      </c>
      <c r="I61" s="11"/>
      <c r="J61" s="82"/>
    </row>
    <row r="62" spans="2:10" ht="29.1" customHeight="1" thickBot="1" x14ac:dyDescent="0.3">
      <c r="B62" s="60" t="s">
        <v>30</v>
      </c>
      <c r="C62" s="21">
        <f>C57+C52+C40+C35+C30+C26+C20+C15+C11+C8</f>
        <v>703707</v>
      </c>
      <c r="D62" s="21">
        <f>D57+D52+D40+D35+D30+D26+D20+D15+D11+D8</f>
        <v>91134</v>
      </c>
      <c r="E62" s="43"/>
      <c r="F62" s="31">
        <f t="shared" si="26"/>
        <v>512279</v>
      </c>
      <c r="G62" s="44">
        <f>G57+G52+G40+G35+G30+G26+G20+G15+G11+G8</f>
        <v>1307120</v>
      </c>
      <c r="H62" s="21">
        <f>H57+H52+H40+H35+H30+H26+H20+H15+H11+H8</f>
        <v>985303</v>
      </c>
      <c r="I62" s="45">
        <f>I57+I52+I40+I35+I30+I26+I20+I15+I11+I8</f>
        <v>321817</v>
      </c>
      <c r="J62" s="46">
        <f>J57+J52+J40+J35+J30+J26+J20+J15+J11+J8</f>
        <v>278908</v>
      </c>
    </row>
    <row r="63" spans="2:10" ht="26.1" customHeight="1" thickBot="1" x14ac:dyDescent="0.3">
      <c r="B63" s="139" t="s">
        <v>136</v>
      </c>
      <c r="C63" s="139"/>
      <c r="D63" s="139"/>
      <c r="E63" s="139"/>
      <c r="F63" s="163"/>
      <c r="G63" s="74">
        <f>G62-C62-D62-F62</f>
        <v>0</v>
      </c>
      <c r="H63" s="164"/>
      <c r="I63" s="165"/>
      <c r="J63" s="165"/>
    </row>
    <row r="64" spans="2:10" ht="16.350000000000001" customHeight="1" thickBot="1" x14ac:dyDescent="0.3">
      <c r="B64" s="20" t="s">
        <v>34</v>
      </c>
      <c r="C64" s="181" t="s">
        <v>1</v>
      </c>
      <c r="D64" s="181"/>
      <c r="E64" s="181"/>
      <c r="F64" s="182"/>
      <c r="G64" s="144" t="s">
        <v>45</v>
      </c>
      <c r="H64" s="144"/>
      <c r="I64" s="144"/>
      <c r="J64" s="144"/>
    </row>
    <row r="65" spans="2:10" ht="36" customHeight="1" thickBot="1" x14ac:dyDescent="0.3">
      <c r="B65" s="7" t="s">
        <v>2</v>
      </c>
      <c r="C65" s="76" t="s">
        <v>105</v>
      </c>
      <c r="D65" s="34" t="s">
        <v>0</v>
      </c>
      <c r="E65" s="35" t="s">
        <v>48</v>
      </c>
      <c r="F65" s="36" t="s">
        <v>49</v>
      </c>
      <c r="G65" s="18" t="s">
        <v>59</v>
      </c>
      <c r="H65" s="157" t="s">
        <v>46</v>
      </c>
      <c r="I65" s="158"/>
      <c r="J65" s="158"/>
    </row>
    <row r="66" spans="2:10" ht="15.75" thickBot="1" x14ac:dyDescent="0.3">
      <c r="B66" s="8" t="s">
        <v>42</v>
      </c>
      <c r="C66" s="10">
        <f>SUM(C67:C70)</f>
        <v>0</v>
      </c>
      <c r="D66" s="10">
        <f>SUM(D67:D70)</f>
        <v>38231</v>
      </c>
      <c r="E66" s="14"/>
      <c r="F66" s="10">
        <f>SUM(F67:F70)</f>
        <v>13221</v>
      </c>
      <c r="G66" s="86">
        <f>SUM(G67:G70)</f>
        <v>32397</v>
      </c>
      <c r="H66" s="159"/>
      <c r="I66" s="160"/>
      <c r="J66" s="160"/>
    </row>
    <row r="67" spans="2:10" ht="45.75" thickBot="1" x14ac:dyDescent="0.3">
      <c r="B67" s="9" t="s">
        <v>95</v>
      </c>
      <c r="C67" s="11"/>
      <c r="D67" s="11"/>
      <c r="E67" s="66" t="s">
        <v>50</v>
      </c>
      <c r="F67" s="27">
        <v>10000</v>
      </c>
      <c r="G67" s="77">
        <f t="shared" ref="G67:G69" si="28">C67+D67+F67</f>
        <v>10000</v>
      </c>
      <c r="H67" s="159"/>
      <c r="I67" s="160"/>
      <c r="J67" s="160"/>
    </row>
    <row r="68" spans="2:10" ht="45.75" thickBot="1" x14ac:dyDescent="0.3">
      <c r="B68" s="9" t="s">
        <v>96</v>
      </c>
      <c r="C68" s="11"/>
      <c r="D68" s="68">
        <f>19591+5290</f>
        <v>24881</v>
      </c>
      <c r="E68" s="66" t="s">
        <v>47</v>
      </c>
      <c r="F68" s="27"/>
      <c r="G68" s="77">
        <f>C68+D68+F68-F75</f>
        <v>8826</v>
      </c>
      <c r="H68" s="159"/>
      <c r="I68" s="160"/>
      <c r="J68" s="160"/>
    </row>
    <row r="69" spans="2:10" ht="45.75" thickBot="1" x14ac:dyDescent="0.3">
      <c r="B69" s="9" t="s">
        <v>97</v>
      </c>
      <c r="C69" s="11"/>
      <c r="D69" s="11"/>
      <c r="E69" s="66" t="s">
        <v>150</v>
      </c>
      <c r="F69" s="27"/>
      <c r="G69" s="77">
        <f t="shared" si="28"/>
        <v>0</v>
      </c>
      <c r="H69" s="161"/>
      <c r="I69" s="162"/>
      <c r="J69" s="162"/>
    </row>
    <row r="70" spans="2:10" ht="44.1" customHeight="1" thickBot="1" x14ac:dyDescent="0.3">
      <c r="B70" s="9" t="s">
        <v>107</v>
      </c>
      <c r="C70" s="11"/>
      <c r="D70" s="68">
        <f>13350</f>
        <v>13350</v>
      </c>
      <c r="E70" s="66" t="s">
        <v>148</v>
      </c>
      <c r="F70" s="83">
        <f>G93</f>
        <v>3221</v>
      </c>
      <c r="G70" s="77">
        <f>C70+D70+F70-F73-F74-F78-F79-F80-F81-F82-F83-F84</f>
        <v>13571</v>
      </c>
      <c r="H70" s="170" t="s">
        <v>149</v>
      </c>
      <c r="I70" s="171"/>
      <c r="J70" s="171"/>
    </row>
    <row r="71" spans="2:10" ht="34.35" customHeight="1" thickBot="1" x14ac:dyDescent="0.3">
      <c r="B71" s="70" t="s">
        <v>2</v>
      </c>
      <c r="C71" s="71" t="s">
        <v>3</v>
      </c>
      <c r="D71" s="71" t="s">
        <v>21</v>
      </c>
      <c r="E71" s="72" t="s">
        <v>22</v>
      </c>
      <c r="F71" s="73" t="s">
        <v>29</v>
      </c>
      <c r="G71" s="18" t="s">
        <v>23</v>
      </c>
      <c r="H71" s="172"/>
      <c r="I71" s="173"/>
      <c r="J71" s="173"/>
    </row>
    <row r="72" spans="2:10" ht="26.25" thickBot="1" x14ac:dyDescent="0.3">
      <c r="B72" s="8" t="s">
        <v>44</v>
      </c>
      <c r="C72" s="10">
        <f>SUM(C73:C76)</f>
        <v>0</v>
      </c>
      <c r="D72" s="10">
        <f>SUM(D73:D76)</f>
        <v>0</v>
      </c>
      <c r="E72" s="14"/>
      <c r="F72" s="26">
        <f>SUM(F73:F76)</f>
        <v>27055</v>
      </c>
      <c r="G72" s="56">
        <f>SUM(C72+D72+F72)</f>
        <v>27055</v>
      </c>
      <c r="H72" s="155" t="s">
        <v>131</v>
      </c>
      <c r="I72" s="156"/>
      <c r="J72" s="156"/>
    </row>
    <row r="73" spans="2:10" ht="27" customHeight="1" thickBot="1" x14ac:dyDescent="0.3">
      <c r="B73" s="9" t="s">
        <v>98</v>
      </c>
      <c r="C73" s="11"/>
      <c r="D73" s="11"/>
      <c r="E73" s="66" t="s">
        <v>51</v>
      </c>
      <c r="F73" s="69">
        <v>0</v>
      </c>
      <c r="G73" s="17">
        <f t="shared" ref="G73:G76" si="29">SUM(C73+D73+F73)</f>
        <v>0</v>
      </c>
      <c r="H73" s="126" t="s">
        <v>53</v>
      </c>
      <c r="I73" s="126" t="s">
        <v>64</v>
      </c>
      <c r="J73" s="126" t="s">
        <v>132</v>
      </c>
    </row>
    <row r="74" spans="2:10" ht="26.25" thickBot="1" x14ac:dyDescent="0.3">
      <c r="B74" s="9" t="s">
        <v>106</v>
      </c>
      <c r="C74" s="11"/>
      <c r="D74" s="11"/>
      <c r="E74" s="66" t="s">
        <v>51</v>
      </c>
      <c r="F74" s="69">
        <v>3000</v>
      </c>
      <c r="G74" s="77">
        <f t="shared" si="29"/>
        <v>3000</v>
      </c>
      <c r="H74" s="127"/>
      <c r="I74" s="127"/>
      <c r="J74" s="127"/>
    </row>
    <row r="75" spans="2:10" ht="26.25" thickBot="1" x14ac:dyDescent="0.3">
      <c r="B75" s="9" t="s">
        <v>99</v>
      </c>
      <c r="C75" s="11"/>
      <c r="D75" s="11"/>
      <c r="E75" s="66" t="s">
        <v>152</v>
      </c>
      <c r="F75" s="69">
        <v>16055</v>
      </c>
      <c r="G75" s="77">
        <f t="shared" si="29"/>
        <v>16055</v>
      </c>
      <c r="H75" s="127"/>
      <c r="I75" s="127"/>
      <c r="J75" s="127"/>
    </row>
    <row r="76" spans="2:10" ht="26.25" thickBot="1" x14ac:dyDescent="0.3">
      <c r="B76" s="9" t="s">
        <v>100</v>
      </c>
      <c r="C76" s="11"/>
      <c r="D76" s="11"/>
      <c r="E76" s="66" t="s">
        <v>9</v>
      </c>
      <c r="F76" s="69">
        <v>8000</v>
      </c>
      <c r="G76" s="77">
        <f t="shared" si="29"/>
        <v>8000</v>
      </c>
      <c r="H76" s="128"/>
      <c r="I76" s="128"/>
      <c r="J76" s="128"/>
    </row>
    <row r="77" spans="2:10" ht="26.25" thickBot="1" x14ac:dyDescent="0.3">
      <c r="B77" s="8" t="s">
        <v>57</v>
      </c>
      <c r="C77" s="10">
        <f>SUM(C78:C84)</f>
        <v>288170</v>
      </c>
      <c r="D77" s="10">
        <f>SUM(D78:D84)</f>
        <v>0</v>
      </c>
      <c r="E77" s="14"/>
      <c r="F77" s="10">
        <f>SUM(F78:F84)</f>
        <v>0</v>
      </c>
      <c r="G77" s="56">
        <f>SUM(C77+D77+F77)</f>
        <v>288170</v>
      </c>
      <c r="H77" s="62">
        <f>SUM(H78:H84)</f>
        <v>790000</v>
      </c>
      <c r="I77" s="65">
        <f>SUM(I78:I84)</f>
        <v>11830</v>
      </c>
      <c r="J77" s="65">
        <f>SUM(J78:J84)</f>
        <v>1090000</v>
      </c>
    </row>
    <row r="78" spans="2:10" ht="26.25" thickBot="1" x14ac:dyDescent="0.3">
      <c r="B78" s="9" t="s">
        <v>52</v>
      </c>
      <c r="C78" s="11"/>
      <c r="D78" s="11"/>
      <c r="E78" s="123" t="s">
        <v>151</v>
      </c>
      <c r="F78" s="27"/>
      <c r="G78" s="17">
        <f t="shared" ref="G78:G84" si="30">C78+D78+F78</f>
        <v>0</v>
      </c>
      <c r="H78" s="63"/>
      <c r="I78" s="63"/>
      <c r="J78" s="64">
        <f>SUM(G78:I78)</f>
        <v>0</v>
      </c>
    </row>
    <row r="79" spans="2:10" ht="15.75" thickBot="1" x14ac:dyDescent="0.3">
      <c r="B79" s="9" t="s">
        <v>26</v>
      </c>
      <c r="C79" s="68">
        <v>238170</v>
      </c>
      <c r="D79" s="11"/>
      <c r="E79" s="124"/>
      <c r="F79" s="27"/>
      <c r="G79" s="77">
        <f t="shared" si="30"/>
        <v>238170</v>
      </c>
      <c r="H79" s="63"/>
      <c r="I79" s="63">
        <v>11830</v>
      </c>
      <c r="J79" s="64">
        <f t="shared" ref="J79:J84" si="31">SUM(G79:I79)</f>
        <v>250000</v>
      </c>
    </row>
    <row r="80" spans="2:10" ht="15.75" thickBot="1" x14ac:dyDescent="0.3">
      <c r="B80" s="9" t="s">
        <v>25</v>
      </c>
      <c r="C80" s="68">
        <v>50000</v>
      </c>
      <c r="D80" s="11"/>
      <c r="E80" s="124"/>
      <c r="F80" s="27"/>
      <c r="G80" s="77">
        <f t="shared" si="30"/>
        <v>50000</v>
      </c>
      <c r="H80" s="63">
        <v>790000</v>
      </c>
      <c r="I80" s="63"/>
      <c r="J80" s="64">
        <f t="shared" si="31"/>
        <v>840000</v>
      </c>
    </row>
    <row r="81" spans="2:10" ht="15.75" thickBot="1" x14ac:dyDescent="0.3">
      <c r="B81" s="9" t="s">
        <v>62</v>
      </c>
      <c r="C81" s="11"/>
      <c r="D81" s="11"/>
      <c r="E81" s="124"/>
      <c r="F81" s="27"/>
      <c r="G81" s="17"/>
      <c r="H81" s="63"/>
      <c r="I81" s="63"/>
      <c r="J81" s="64"/>
    </row>
    <row r="82" spans="2:10" ht="15.75" thickBot="1" x14ac:dyDescent="0.3">
      <c r="B82" s="9" t="s">
        <v>61</v>
      </c>
      <c r="C82" s="11"/>
      <c r="D82" s="11"/>
      <c r="E82" s="124"/>
      <c r="F82" s="27"/>
      <c r="G82" s="17"/>
      <c r="H82" s="63"/>
      <c r="I82" s="63"/>
      <c r="J82" s="64"/>
    </row>
    <row r="83" spans="2:10" ht="15.75" thickBot="1" x14ac:dyDescent="0.3">
      <c r="B83" s="9" t="s">
        <v>27</v>
      </c>
      <c r="C83" s="11"/>
      <c r="D83" s="11"/>
      <c r="E83" s="124"/>
      <c r="F83" s="27"/>
      <c r="G83" s="17">
        <f t="shared" si="30"/>
        <v>0</v>
      </c>
      <c r="H83" s="63"/>
      <c r="I83" s="63"/>
      <c r="J83" s="64">
        <f t="shared" si="31"/>
        <v>0</v>
      </c>
    </row>
    <row r="84" spans="2:10" ht="15.75" thickBot="1" x14ac:dyDescent="0.3">
      <c r="B84" s="9" t="s">
        <v>135</v>
      </c>
      <c r="C84" s="11"/>
      <c r="D84" s="11"/>
      <c r="E84" s="125"/>
      <c r="F84" s="27"/>
      <c r="G84" s="17">
        <f t="shared" si="30"/>
        <v>0</v>
      </c>
      <c r="H84" s="63"/>
      <c r="I84" s="63"/>
      <c r="J84" s="64">
        <f t="shared" si="31"/>
        <v>0</v>
      </c>
    </row>
    <row r="85" spans="2:10" ht="16.350000000000001" customHeight="1" thickBot="1" x14ac:dyDescent="0.3">
      <c r="B85" s="178" t="s">
        <v>43</v>
      </c>
      <c r="C85" s="136" t="s">
        <v>56</v>
      </c>
      <c r="D85" s="136"/>
      <c r="E85" s="136"/>
      <c r="F85" s="136"/>
      <c r="G85" s="40">
        <f>G62</f>
        <v>1307120</v>
      </c>
      <c r="H85" s="190">
        <f>SUM(G85:G88)</f>
        <v>1654742</v>
      </c>
      <c r="I85" s="192" t="s">
        <v>141</v>
      </c>
      <c r="J85" s="192"/>
    </row>
    <row r="86" spans="2:10" ht="41.1" customHeight="1" thickBot="1" x14ac:dyDescent="0.3">
      <c r="B86" s="189"/>
      <c r="C86" s="136" t="s">
        <v>104</v>
      </c>
      <c r="D86" s="136"/>
      <c r="E86" s="136"/>
      <c r="F86" s="149"/>
      <c r="G86" s="40">
        <f>G66</f>
        <v>32397</v>
      </c>
      <c r="H86" s="191"/>
      <c r="I86" s="193"/>
      <c r="J86" s="193"/>
    </row>
    <row r="87" spans="2:10" ht="16.350000000000001" customHeight="1" thickBot="1" x14ac:dyDescent="0.3">
      <c r="B87" s="189"/>
      <c r="C87" s="136" t="s">
        <v>55</v>
      </c>
      <c r="D87" s="136"/>
      <c r="E87" s="136"/>
      <c r="F87" s="149"/>
      <c r="G87" s="40">
        <f>G72</f>
        <v>27055</v>
      </c>
      <c r="H87" s="191"/>
      <c r="I87" s="194"/>
      <c r="J87" s="194"/>
    </row>
    <row r="88" spans="2:10" ht="19.350000000000001" customHeight="1" thickBot="1" x14ac:dyDescent="0.3">
      <c r="B88" s="166"/>
      <c r="C88" s="136" t="s">
        <v>60</v>
      </c>
      <c r="D88" s="136"/>
      <c r="E88" s="136"/>
      <c r="F88" s="136"/>
      <c r="G88" s="42">
        <f>G77</f>
        <v>288170</v>
      </c>
      <c r="H88" s="191"/>
      <c r="I88" s="195">
        <f>G93</f>
        <v>3221</v>
      </c>
      <c r="J88" s="195"/>
    </row>
    <row r="89" spans="2:10" ht="10.35" customHeight="1" x14ac:dyDescent="0.25">
      <c r="B89" s="5"/>
      <c r="C89" s="13"/>
      <c r="D89" s="13"/>
      <c r="E89" s="13"/>
      <c r="F89" s="28"/>
      <c r="G89" s="16"/>
      <c r="H89" s="13"/>
      <c r="I89" s="13"/>
      <c r="J89" s="28"/>
    </row>
    <row r="90" spans="2:10" ht="9" customHeight="1" thickBot="1" x14ac:dyDescent="0.3">
      <c r="B90" s="5"/>
      <c r="C90" s="13"/>
      <c r="D90" s="13"/>
      <c r="E90" s="13"/>
      <c r="F90" s="28"/>
      <c r="G90" s="16"/>
      <c r="H90" s="13"/>
      <c r="I90" s="13"/>
      <c r="J90" s="28"/>
    </row>
    <row r="91" spans="2:10" ht="25.35" customHeight="1" thickBot="1" x14ac:dyDescent="0.3">
      <c r="B91" s="174" t="s">
        <v>142</v>
      </c>
      <c r="C91" s="174"/>
      <c r="D91" s="174"/>
      <c r="E91" s="174"/>
      <c r="F91" s="174"/>
      <c r="G91" s="174"/>
      <c r="H91" s="174"/>
      <c r="I91" s="174"/>
      <c r="J91" s="174"/>
    </row>
    <row r="92" spans="2:10" ht="45.75" thickBot="1" x14ac:dyDescent="0.3">
      <c r="B92" s="7" t="s">
        <v>32</v>
      </c>
      <c r="C92" s="38" t="s">
        <v>20</v>
      </c>
      <c r="D92" s="37" t="s">
        <v>58</v>
      </c>
      <c r="E92" s="37" t="s">
        <v>39</v>
      </c>
      <c r="F92" s="39" t="s">
        <v>37</v>
      </c>
      <c r="G92" s="39" t="s">
        <v>103</v>
      </c>
      <c r="H92" s="32"/>
      <c r="I92" s="32"/>
      <c r="J92" s="32"/>
    </row>
    <row r="93" spans="2:10" ht="48.75" thickBot="1" x14ac:dyDescent="0.3">
      <c r="B93" s="59" t="s">
        <v>108</v>
      </c>
      <c r="C93" s="12" t="s">
        <v>10</v>
      </c>
      <c r="D93" s="75">
        <v>78000</v>
      </c>
      <c r="E93" s="23">
        <f>F16+F17+F18+F19+F21+F28+F29+F37</f>
        <v>126353</v>
      </c>
      <c r="F93" s="19">
        <f>D93-E93</f>
        <v>-48353</v>
      </c>
      <c r="G93" s="137">
        <f>F93+F94+F97</f>
        <v>3221</v>
      </c>
      <c r="H93" s="33"/>
      <c r="I93" s="33"/>
      <c r="J93" s="33"/>
    </row>
    <row r="94" spans="2:10" ht="16.350000000000001" customHeight="1" thickBot="1" x14ac:dyDescent="0.3">
      <c r="B94" s="22" t="s">
        <v>109</v>
      </c>
      <c r="C94" s="187" t="s">
        <v>9</v>
      </c>
      <c r="D94" s="68">
        <v>60000</v>
      </c>
      <c r="E94" s="187">
        <f>F9+F10+F12+F14+F22+F23+F24+F25+F27+F31+F33+F34+F36+F38+F39+F41+F42+F43+F44+F55+F56+F58+F59+F60+F61+F67+F76</f>
        <v>398426</v>
      </c>
      <c r="F94" s="187">
        <f>D94+D95+D96-E94</f>
        <v>51574</v>
      </c>
      <c r="G94" s="138"/>
      <c r="H94" s="33"/>
      <c r="I94" s="33"/>
      <c r="J94" s="33"/>
    </row>
    <row r="95" spans="2:10" ht="15.75" thickBot="1" x14ac:dyDescent="0.3">
      <c r="B95" s="22" t="s">
        <v>126</v>
      </c>
      <c r="C95" s="188"/>
      <c r="D95" s="68">
        <v>200000</v>
      </c>
      <c r="E95" s="188"/>
      <c r="F95" s="188"/>
      <c r="G95" s="138"/>
      <c r="H95" s="33"/>
      <c r="I95" s="33"/>
      <c r="J95" s="33"/>
    </row>
    <row r="96" spans="2:10" ht="15.75" thickBot="1" x14ac:dyDescent="0.3">
      <c r="B96" s="22" t="s">
        <v>125</v>
      </c>
      <c r="C96" s="188"/>
      <c r="D96" s="68">
        <v>190000</v>
      </c>
      <c r="E96" s="188"/>
      <c r="F96" s="188"/>
      <c r="G96" s="138"/>
      <c r="H96" s="33"/>
      <c r="I96" s="33"/>
      <c r="J96" s="33"/>
    </row>
    <row r="97" spans="2:10" ht="15.75" thickBot="1" x14ac:dyDescent="0.3">
      <c r="B97" s="22" t="s">
        <v>110</v>
      </c>
      <c r="C97" s="187" t="s">
        <v>19</v>
      </c>
      <c r="D97" s="11">
        <v>1500</v>
      </c>
      <c r="E97" s="187">
        <f>F53+F54</f>
        <v>5500</v>
      </c>
      <c r="F97" s="187">
        <f>D97+D98-E97</f>
        <v>0</v>
      </c>
      <c r="G97" s="138"/>
      <c r="H97" s="33"/>
      <c r="I97" s="33"/>
      <c r="J97" s="33"/>
    </row>
    <row r="98" spans="2:10" ht="15.75" thickBot="1" x14ac:dyDescent="0.3">
      <c r="B98" s="22" t="s">
        <v>31</v>
      </c>
      <c r="C98" s="188"/>
      <c r="D98" s="11">
        <v>4000</v>
      </c>
      <c r="E98" s="188"/>
      <c r="F98" s="188"/>
      <c r="G98" s="138"/>
      <c r="H98" s="33"/>
      <c r="I98" s="33"/>
      <c r="J98" s="33"/>
    </row>
    <row r="99" spans="2:10" ht="15.75" thickBot="1" x14ac:dyDescent="0.3">
      <c r="B99" s="186" t="s">
        <v>63</v>
      </c>
      <c r="C99" s="186"/>
      <c r="D99" s="85">
        <f>SUM(D93:D98)</f>
        <v>533500</v>
      </c>
      <c r="E99" s="187"/>
      <c r="F99" s="187"/>
      <c r="G99" s="187"/>
      <c r="H99" s="150" t="s">
        <v>144</v>
      </c>
      <c r="I99" s="151"/>
      <c r="J99" s="151"/>
    </row>
    <row r="100" spans="2:10" ht="15.75" thickBot="1" x14ac:dyDescent="0.3">
      <c r="B100" s="142" t="s">
        <v>33</v>
      </c>
      <c r="C100" s="142"/>
      <c r="D100" s="142"/>
      <c r="E100" s="143"/>
      <c r="F100" s="144" t="s">
        <v>65</v>
      </c>
      <c r="G100" s="144"/>
      <c r="H100" s="144"/>
      <c r="I100" s="144"/>
      <c r="J100" s="144"/>
    </row>
    <row r="101" spans="2:10" ht="15.75" thickBot="1" x14ac:dyDescent="0.3">
      <c r="B101" s="145" t="s">
        <v>111</v>
      </c>
      <c r="C101" s="145"/>
      <c r="D101" s="145"/>
      <c r="E101" s="57">
        <f>G8</f>
        <v>322181</v>
      </c>
      <c r="F101" s="130" t="s">
        <v>137</v>
      </c>
      <c r="G101" s="131"/>
      <c r="H101" s="131"/>
      <c r="I101" s="131"/>
      <c r="J101" s="131"/>
    </row>
    <row r="102" spans="2:10" ht="15.75" thickBot="1" x14ac:dyDescent="0.3">
      <c r="B102" s="145" t="s">
        <v>112</v>
      </c>
      <c r="C102" s="145"/>
      <c r="D102" s="145"/>
      <c r="E102" s="57">
        <f>G11</f>
        <v>70446</v>
      </c>
      <c r="F102" s="132"/>
      <c r="G102" s="133"/>
      <c r="H102" s="133"/>
      <c r="I102" s="133"/>
      <c r="J102" s="133"/>
    </row>
    <row r="103" spans="2:10" ht="15.75" thickBot="1" x14ac:dyDescent="0.3">
      <c r="B103" s="145" t="s">
        <v>113</v>
      </c>
      <c r="C103" s="145"/>
      <c r="D103" s="145"/>
      <c r="E103" s="57">
        <f>G15</f>
        <v>433663</v>
      </c>
      <c r="F103" s="132"/>
      <c r="G103" s="133"/>
      <c r="H103" s="133"/>
      <c r="I103" s="133"/>
      <c r="J103" s="133"/>
    </row>
    <row r="104" spans="2:10" ht="15.75" thickBot="1" x14ac:dyDescent="0.3">
      <c r="B104" s="145" t="s">
        <v>114</v>
      </c>
      <c r="C104" s="145"/>
      <c r="D104" s="145"/>
      <c r="E104" s="57">
        <f>G20</f>
        <v>63872</v>
      </c>
      <c r="F104" s="132"/>
      <c r="G104" s="133"/>
      <c r="H104" s="133"/>
      <c r="I104" s="133"/>
      <c r="J104" s="133"/>
    </row>
    <row r="105" spans="2:10" ht="15.75" thickBot="1" x14ac:dyDescent="0.3">
      <c r="B105" s="145" t="s">
        <v>115</v>
      </c>
      <c r="C105" s="145"/>
      <c r="D105" s="145"/>
      <c r="E105" s="57">
        <f>G26</f>
        <v>79212</v>
      </c>
      <c r="F105" s="134"/>
      <c r="G105" s="135"/>
      <c r="H105" s="135"/>
      <c r="I105" s="135"/>
      <c r="J105" s="135"/>
    </row>
    <row r="106" spans="2:10" ht="15.75" thickBot="1" x14ac:dyDescent="0.3">
      <c r="B106" s="145" t="s">
        <v>116</v>
      </c>
      <c r="C106" s="145"/>
      <c r="D106" s="145"/>
      <c r="E106" s="57">
        <f>G30</f>
        <v>163785</v>
      </c>
      <c r="F106" s="129" t="s">
        <v>143</v>
      </c>
      <c r="G106" s="129"/>
      <c r="H106" s="129"/>
      <c r="I106" s="129"/>
      <c r="J106" s="129"/>
    </row>
    <row r="107" spans="2:10" ht="15.75" thickBot="1" x14ac:dyDescent="0.3">
      <c r="B107" s="145" t="s">
        <v>117</v>
      </c>
      <c r="C107" s="145"/>
      <c r="D107" s="145"/>
      <c r="E107" s="57">
        <f>G35</f>
        <v>53418</v>
      </c>
      <c r="F107" s="148" t="s">
        <v>121</v>
      </c>
      <c r="G107" s="146"/>
      <c r="H107" s="146"/>
      <c r="I107" s="147">
        <f>E111</f>
        <v>1307120</v>
      </c>
      <c r="J107" s="147"/>
    </row>
    <row r="108" spans="2:10" ht="15.75" thickBot="1" x14ac:dyDescent="0.3">
      <c r="B108" s="145" t="s">
        <v>118</v>
      </c>
      <c r="C108" s="145"/>
      <c r="D108" s="145"/>
      <c r="E108" s="57">
        <f>G40</f>
        <v>99143</v>
      </c>
      <c r="F108" s="146" t="s">
        <v>122</v>
      </c>
      <c r="G108" s="146"/>
      <c r="H108" s="146"/>
      <c r="I108" s="147">
        <f>G66</f>
        <v>32397</v>
      </c>
      <c r="J108" s="147"/>
    </row>
    <row r="109" spans="2:10" ht="15.75" thickBot="1" x14ac:dyDescent="0.3">
      <c r="B109" s="145" t="s">
        <v>119</v>
      </c>
      <c r="C109" s="145"/>
      <c r="D109" s="145"/>
      <c r="E109" s="57">
        <f>G52</f>
        <v>11400</v>
      </c>
      <c r="F109" s="146" t="s">
        <v>123</v>
      </c>
      <c r="G109" s="146"/>
      <c r="H109" s="146"/>
      <c r="I109" s="147">
        <f>G72</f>
        <v>27055</v>
      </c>
      <c r="J109" s="147"/>
    </row>
    <row r="110" spans="2:10" ht="29.1" customHeight="1" thickBot="1" x14ac:dyDescent="0.3">
      <c r="B110" s="145" t="s">
        <v>120</v>
      </c>
      <c r="C110" s="145"/>
      <c r="D110" s="145"/>
      <c r="E110" s="57">
        <f>G57</f>
        <v>10000</v>
      </c>
      <c r="F110" s="146" t="s">
        <v>124</v>
      </c>
      <c r="G110" s="146"/>
      <c r="H110" s="146"/>
      <c r="I110" s="147">
        <f>G77</f>
        <v>288170</v>
      </c>
      <c r="J110" s="147"/>
    </row>
    <row r="111" spans="2:10" ht="15.75" thickBot="1" x14ac:dyDescent="0.3">
      <c r="B111" s="139" t="s">
        <v>30</v>
      </c>
      <c r="C111" s="139"/>
      <c r="D111" s="139"/>
      <c r="E111" s="58">
        <f>SUM(E101:E110)</f>
        <v>1307120</v>
      </c>
      <c r="F111" s="140" t="s">
        <v>54</v>
      </c>
      <c r="G111" s="140"/>
      <c r="H111" s="140"/>
      <c r="I111" s="141">
        <f>SUM(I107:J110)</f>
        <v>1654742</v>
      </c>
      <c r="J111" s="141"/>
    </row>
    <row r="112" spans="2:10" x14ac:dyDescent="0.25">
      <c r="B112" s="5"/>
      <c r="C112" s="13"/>
      <c r="D112" s="13"/>
      <c r="E112" s="13"/>
      <c r="F112" s="28"/>
      <c r="G112" s="16"/>
      <c r="H112" s="13"/>
      <c r="I112" s="13"/>
      <c r="J112" s="28"/>
    </row>
    <row r="113" spans="2:10" x14ac:dyDescent="0.25">
      <c r="B113" s="5"/>
      <c r="C113" s="13"/>
      <c r="D113" s="13"/>
      <c r="E113" s="13"/>
      <c r="F113" s="28"/>
      <c r="G113" s="16"/>
      <c r="H113" s="13"/>
      <c r="I113" s="13"/>
      <c r="J113" s="28"/>
    </row>
    <row r="114" spans="2:10" x14ac:dyDescent="0.25">
      <c r="B114" s="5"/>
      <c r="C114" s="13"/>
      <c r="D114" s="13"/>
      <c r="E114" s="13"/>
      <c r="F114" s="28"/>
      <c r="G114" s="16"/>
      <c r="H114" s="13"/>
      <c r="I114" s="13"/>
      <c r="J114" s="28"/>
    </row>
    <row r="115" spans="2:10" x14ac:dyDescent="0.25">
      <c r="B115" s="5"/>
      <c r="C115" s="13"/>
      <c r="D115" s="13"/>
      <c r="E115" s="13"/>
      <c r="F115" s="28"/>
      <c r="G115" s="16"/>
      <c r="H115" s="13"/>
      <c r="I115" s="13"/>
    </row>
    <row r="116" spans="2:10" x14ac:dyDescent="0.25">
      <c r="B116" s="5"/>
      <c r="C116" s="13"/>
      <c r="D116" s="13"/>
      <c r="E116" s="13"/>
      <c r="F116" s="28"/>
      <c r="G116" s="16"/>
      <c r="H116" s="13"/>
      <c r="I116" s="13"/>
      <c r="J116" s="28"/>
    </row>
    <row r="117" spans="2:10" x14ac:dyDescent="0.25">
      <c r="B117" s="5"/>
      <c r="C117" s="13"/>
      <c r="D117" s="13"/>
      <c r="F117" s="28"/>
      <c r="G117" s="16"/>
      <c r="H117" s="13"/>
      <c r="I117" s="13"/>
      <c r="J117" s="28"/>
    </row>
    <row r="118" spans="2:10" x14ac:dyDescent="0.25">
      <c r="B118" s="5"/>
      <c r="C118" s="13"/>
      <c r="D118" s="13"/>
      <c r="E118" s="13"/>
      <c r="F118" s="28"/>
      <c r="G118" s="16"/>
      <c r="H118" s="13"/>
      <c r="I118" s="13"/>
      <c r="J118" s="28"/>
    </row>
    <row r="119" spans="2:10" x14ac:dyDescent="0.25">
      <c r="B119" s="5"/>
      <c r="C119" s="13"/>
      <c r="D119" s="13"/>
      <c r="E119" s="13"/>
      <c r="F119" s="28"/>
      <c r="G119" s="16"/>
      <c r="H119" s="13"/>
      <c r="I119" s="13"/>
      <c r="J119" s="28"/>
    </row>
    <row r="120" spans="2:10" x14ac:dyDescent="0.25">
      <c r="B120" s="5"/>
      <c r="C120" s="13"/>
      <c r="D120" s="13"/>
      <c r="E120" s="13"/>
      <c r="F120" s="28"/>
      <c r="G120" s="16"/>
      <c r="H120" s="13"/>
      <c r="I120" s="13"/>
      <c r="J120" s="28"/>
    </row>
    <row r="121" spans="2:10" x14ac:dyDescent="0.25">
      <c r="B121" s="5"/>
      <c r="C121" s="13"/>
      <c r="D121" s="13"/>
      <c r="E121" s="13"/>
      <c r="F121" s="28"/>
      <c r="G121" s="16"/>
      <c r="H121" s="13"/>
      <c r="I121" s="13"/>
      <c r="J121" s="28"/>
    </row>
    <row r="122" spans="2:10" x14ac:dyDescent="0.25">
      <c r="B122" s="5"/>
      <c r="C122" s="13"/>
      <c r="D122" s="13"/>
      <c r="E122" s="13"/>
      <c r="F122" s="28"/>
      <c r="G122" s="16"/>
      <c r="H122" s="13"/>
      <c r="I122" s="13"/>
      <c r="J122" s="28"/>
    </row>
    <row r="123" spans="2:10" x14ac:dyDescent="0.25">
      <c r="B123" s="5"/>
      <c r="C123" s="13"/>
      <c r="D123" s="13"/>
      <c r="E123" s="13"/>
      <c r="F123" s="28"/>
      <c r="G123" s="16"/>
      <c r="H123" s="13"/>
      <c r="I123" s="13"/>
      <c r="J123" s="28"/>
    </row>
    <row r="124" spans="2:10" x14ac:dyDescent="0.25">
      <c r="B124" s="5"/>
      <c r="C124" s="13"/>
      <c r="D124" s="13"/>
      <c r="E124" s="13"/>
      <c r="F124" s="28"/>
      <c r="G124" s="16"/>
      <c r="H124" s="13"/>
      <c r="I124" s="13"/>
      <c r="J124" s="28"/>
    </row>
    <row r="125" spans="2:10" x14ac:dyDescent="0.25">
      <c r="B125" s="5"/>
      <c r="C125" s="13"/>
      <c r="D125" s="13"/>
      <c r="E125" s="2"/>
      <c r="F125" s="29"/>
      <c r="G125" s="3"/>
      <c r="H125" s="2"/>
      <c r="I125" s="2"/>
      <c r="J125" s="29"/>
    </row>
    <row r="126" spans="2:10" ht="15.75" thickBot="1" x14ac:dyDescent="0.3">
      <c r="B126" s="5"/>
      <c r="C126" s="13"/>
      <c r="D126" s="13"/>
      <c r="E126" s="2"/>
      <c r="F126" s="29"/>
      <c r="G126" s="3"/>
      <c r="H126" s="2"/>
      <c r="I126" s="2"/>
      <c r="J126" s="29"/>
    </row>
    <row r="127" spans="2:10" ht="15.75" thickBot="1" x14ac:dyDescent="0.3">
      <c r="B127" s="121" t="s">
        <v>145</v>
      </c>
      <c r="C127" s="122"/>
      <c r="D127" s="122"/>
      <c r="E127" s="70"/>
      <c r="F127" s="121" t="s">
        <v>146</v>
      </c>
      <c r="G127" s="122"/>
      <c r="H127" s="122"/>
      <c r="I127" s="122"/>
      <c r="J127" s="122"/>
    </row>
    <row r="128" spans="2:10" x14ac:dyDescent="0.25">
      <c r="B128" s="5"/>
      <c r="C128" s="13"/>
      <c r="D128" s="13"/>
      <c r="E128" s="2"/>
      <c r="F128" s="29"/>
      <c r="G128" s="3"/>
      <c r="H128" s="2"/>
      <c r="I128" s="2"/>
      <c r="J128" s="29"/>
    </row>
    <row r="129" spans="2:10" x14ac:dyDescent="0.25">
      <c r="B129" s="5"/>
      <c r="C129" s="13"/>
      <c r="D129" s="13"/>
      <c r="E129" s="2"/>
      <c r="F129" s="29"/>
      <c r="G129" s="3"/>
      <c r="H129" s="2"/>
      <c r="I129" s="2"/>
      <c r="J129" s="29"/>
    </row>
    <row r="130" spans="2:10" x14ac:dyDescent="0.25">
      <c r="B130" s="5"/>
      <c r="C130" s="13"/>
      <c r="D130" s="13"/>
      <c r="E130" s="2"/>
      <c r="F130" s="29"/>
      <c r="G130" s="3"/>
      <c r="H130" s="2"/>
      <c r="I130" s="2"/>
      <c r="J130" s="29"/>
    </row>
    <row r="131" spans="2:10" x14ac:dyDescent="0.25">
      <c r="B131" s="5"/>
      <c r="C131" s="13"/>
      <c r="D131" s="13"/>
      <c r="E131" s="2"/>
      <c r="F131" s="29"/>
      <c r="G131" s="3"/>
      <c r="H131" s="2"/>
      <c r="I131" s="2"/>
      <c r="J131" s="29"/>
    </row>
    <row r="132" spans="2:10" x14ac:dyDescent="0.25">
      <c r="B132" s="5"/>
      <c r="C132" s="13"/>
      <c r="D132" s="13"/>
      <c r="E132" s="2"/>
      <c r="F132" s="29"/>
      <c r="G132" s="3"/>
      <c r="H132" s="2"/>
      <c r="I132" s="2"/>
      <c r="J132" s="29"/>
    </row>
    <row r="133" spans="2:10" x14ac:dyDescent="0.25">
      <c r="B133" s="5"/>
      <c r="C133" s="13"/>
      <c r="D133" s="13"/>
      <c r="E133" s="2"/>
      <c r="F133" s="29"/>
      <c r="G133" s="3"/>
      <c r="H133" s="2"/>
      <c r="I133" s="2"/>
      <c r="J133" s="29"/>
    </row>
    <row r="134" spans="2:10" x14ac:dyDescent="0.25">
      <c r="B134" s="5"/>
      <c r="C134" s="13"/>
      <c r="D134" s="13"/>
      <c r="E134" s="2"/>
      <c r="F134" s="29"/>
      <c r="G134" s="3"/>
      <c r="H134" s="2"/>
      <c r="I134" s="2"/>
      <c r="J134" s="29"/>
    </row>
    <row r="135" spans="2:10" x14ac:dyDescent="0.25">
      <c r="B135" s="5"/>
      <c r="C135" s="13"/>
      <c r="D135" s="13"/>
      <c r="E135" s="2"/>
      <c r="F135" s="29"/>
      <c r="G135" s="3"/>
      <c r="H135" s="2"/>
      <c r="I135" s="2"/>
      <c r="J135" s="29"/>
    </row>
    <row r="136" spans="2:10" x14ac:dyDescent="0.25">
      <c r="B136" s="5"/>
      <c r="C136" s="13"/>
      <c r="D136" s="13"/>
      <c r="E136" s="2"/>
      <c r="F136" s="29"/>
      <c r="G136" s="3"/>
      <c r="H136" s="2"/>
      <c r="I136" s="2"/>
      <c r="J136" s="29"/>
    </row>
    <row r="137" spans="2:10" x14ac:dyDescent="0.25">
      <c r="B137" s="5"/>
      <c r="C137" s="13"/>
      <c r="D137" s="13"/>
      <c r="E137" s="2"/>
      <c r="F137" s="29"/>
      <c r="G137" s="3"/>
      <c r="H137" s="2"/>
      <c r="I137" s="2"/>
      <c r="J137" s="29"/>
    </row>
    <row r="138" spans="2:10" x14ac:dyDescent="0.25">
      <c r="B138" s="5"/>
      <c r="C138" s="13"/>
      <c r="D138" s="13"/>
      <c r="E138" s="2"/>
      <c r="F138" s="29"/>
      <c r="G138" s="3"/>
      <c r="H138" s="2"/>
      <c r="I138" s="2"/>
      <c r="J138" s="29"/>
    </row>
    <row r="139" spans="2:10" x14ac:dyDescent="0.25">
      <c r="B139" s="5"/>
      <c r="C139" s="13"/>
      <c r="D139" s="13"/>
      <c r="E139" s="2"/>
      <c r="F139" s="29"/>
      <c r="G139" s="3"/>
      <c r="H139" s="2"/>
      <c r="I139" s="2"/>
      <c r="J139" s="29"/>
    </row>
    <row r="140" spans="2:10" x14ac:dyDescent="0.25">
      <c r="B140" s="5"/>
      <c r="C140" s="13"/>
      <c r="D140" s="13"/>
      <c r="E140" s="2"/>
      <c r="F140" s="29"/>
      <c r="G140" s="3"/>
      <c r="H140" s="2"/>
      <c r="I140" s="2"/>
      <c r="J140" s="29"/>
    </row>
    <row r="141" spans="2:10" x14ac:dyDescent="0.25">
      <c r="B141" s="5"/>
      <c r="C141" s="13"/>
      <c r="D141" s="13"/>
      <c r="E141" s="2"/>
      <c r="F141" s="29"/>
      <c r="G141" s="3"/>
      <c r="H141" s="2"/>
      <c r="I141" s="2"/>
      <c r="J141" s="29"/>
    </row>
    <row r="142" spans="2:10" x14ac:dyDescent="0.25">
      <c r="B142" s="5"/>
      <c r="C142" s="13"/>
      <c r="D142" s="13"/>
      <c r="E142" s="2"/>
      <c r="F142" s="29"/>
      <c r="G142" s="3"/>
      <c r="H142" s="2"/>
      <c r="I142" s="2"/>
      <c r="J142" s="29"/>
    </row>
    <row r="143" spans="2:10" x14ac:dyDescent="0.25">
      <c r="B143" s="5"/>
      <c r="C143" s="13"/>
      <c r="D143" s="13"/>
      <c r="E143" s="2"/>
      <c r="F143" s="29"/>
      <c r="G143" s="3"/>
      <c r="H143" s="2"/>
      <c r="I143" s="2"/>
      <c r="J143" s="29"/>
    </row>
    <row r="144" spans="2:10" x14ac:dyDescent="0.25">
      <c r="B144" s="5"/>
      <c r="C144" s="13"/>
      <c r="D144" s="13"/>
      <c r="E144" s="2"/>
      <c r="F144" s="29"/>
      <c r="G144" s="3"/>
      <c r="H144" s="2"/>
      <c r="I144" s="2"/>
      <c r="J144" s="29"/>
    </row>
    <row r="145" spans="2:10" x14ac:dyDescent="0.25">
      <c r="B145" s="5"/>
      <c r="C145" s="13"/>
      <c r="D145" s="13"/>
      <c r="E145" s="2"/>
      <c r="F145" s="29"/>
      <c r="G145" s="3"/>
      <c r="H145" s="2"/>
      <c r="I145" s="2"/>
      <c r="J145" s="29"/>
    </row>
    <row r="146" spans="2:10" x14ac:dyDescent="0.25">
      <c r="B146" s="5"/>
      <c r="C146" s="13"/>
      <c r="D146" s="13"/>
      <c r="E146" s="2"/>
      <c r="F146" s="29"/>
      <c r="G146" s="3"/>
      <c r="H146" s="2"/>
      <c r="I146" s="2"/>
      <c r="J146" s="29"/>
    </row>
    <row r="147" spans="2:10" x14ac:dyDescent="0.25">
      <c r="B147" s="5"/>
      <c r="C147" s="13"/>
      <c r="D147" s="13"/>
      <c r="E147" s="2"/>
      <c r="F147" s="29"/>
      <c r="G147" s="3"/>
      <c r="H147" s="2"/>
      <c r="I147" s="2"/>
      <c r="J147" s="29"/>
    </row>
    <row r="148" spans="2:10" x14ac:dyDescent="0.25">
      <c r="B148" s="5"/>
      <c r="C148" s="13"/>
      <c r="D148" s="13"/>
      <c r="E148" s="2"/>
      <c r="F148" s="29"/>
      <c r="G148" s="3"/>
      <c r="H148" s="2"/>
      <c r="I148" s="2"/>
      <c r="J148" s="29"/>
    </row>
    <row r="149" spans="2:10" x14ac:dyDescent="0.25">
      <c r="B149" s="5"/>
      <c r="C149" s="13"/>
      <c r="D149" s="13"/>
      <c r="E149" s="2"/>
      <c r="F149" s="29"/>
      <c r="G149" s="3"/>
      <c r="H149" s="2"/>
      <c r="I149" s="2"/>
      <c r="J149" s="29"/>
    </row>
    <row r="150" spans="2:10" x14ac:dyDescent="0.25">
      <c r="B150" s="5"/>
      <c r="C150" s="13"/>
      <c r="D150" s="13"/>
      <c r="E150" s="2"/>
      <c r="F150" s="29"/>
      <c r="G150" s="3"/>
      <c r="H150" s="2"/>
      <c r="I150" s="2"/>
      <c r="J150" s="29"/>
    </row>
    <row r="151" spans="2:10" x14ac:dyDescent="0.25">
      <c r="B151" s="5"/>
      <c r="C151" s="13"/>
      <c r="D151" s="13"/>
      <c r="E151" s="2"/>
      <c r="F151" s="29"/>
      <c r="G151" s="3"/>
      <c r="H151" s="2"/>
      <c r="I151" s="2"/>
      <c r="J151" s="29"/>
    </row>
    <row r="152" spans="2:10" x14ac:dyDescent="0.25">
      <c r="B152" s="5"/>
      <c r="C152" s="13"/>
      <c r="D152" s="13"/>
      <c r="E152" s="2"/>
      <c r="F152" s="29"/>
      <c r="G152" s="3"/>
      <c r="H152" s="2"/>
      <c r="I152" s="2"/>
      <c r="J152" s="29"/>
    </row>
    <row r="153" spans="2:10" x14ac:dyDescent="0.25">
      <c r="B153" s="5"/>
      <c r="C153" s="13"/>
      <c r="D153" s="13"/>
      <c r="E153" s="2"/>
      <c r="F153" s="29"/>
      <c r="G153" s="3"/>
      <c r="H153" s="2"/>
      <c r="I153" s="2"/>
      <c r="J153" s="29"/>
    </row>
    <row r="154" spans="2:10" x14ac:dyDescent="0.25">
      <c r="B154" s="5"/>
      <c r="C154" s="13"/>
      <c r="D154" s="13"/>
      <c r="E154" s="2"/>
      <c r="F154" s="29"/>
      <c r="G154" s="3"/>
      <c r="H154" s="2"/>
      <c r="I154" s="2"/>
      <c r="J154" s="29"/>
    </row>
    <row r="155" spans="2:10" x14ac:dyDescent="0.25">
      <c r="B155" s="5"/>
      <c r="C155" s="13"/>
      <c r="D155" s="13"/>
      <c r="E155" s="2"/>
      <c r="F155" s="29"/>
      <c r="G155" s="3"/>
      <c r="H155" s="2"/>
      <c r="I155" s="2"/>
      <c r="J155" s="29"/>
    </row>
    <row r="156" spans="2:10" x14ac:dyDescent="0.25">
      <c r="B156" s="5"/>
      <c r="C156" s="13"/>
      <c r="D156" s="13"/>
      <c r="E156" s="2"/>
      <c r="F156" s="29"/>
      <c r="G156" s="3"/>
      <c r="H156" s="2"/>
      <c r="I156" s="2"/>
      <c r="J156" s="29"/>
    </row>
    <row r="157" spans="2:10" x14ac:dyDescent="0.25">
      <c r="B157" s="5"/>
      <c r="C157" s="13"/>
      <c r="D157" s="13"/>
      <c r="E157" s="2"/>
      <c r="F157" s="29"/>
      <c r="G157" s="3"/>
      <c r="H157" s="2"/>
      <c r="I157" s="2"/>
      <c r="J157" s="29"/>
    </row>
    <row r="158" spans="2:10" x14ac:dyDescent="0.25">
      <c r="B158" s="5"/>
      <c r="C158" s="13"/>
      <c r="D158" s="13"/>
      <c r="E158" s="2"/>
      <c r="F158" s="29"/>
      <c r="G158" s="3"/>
      <c r="H158" s="2"/>
      <c r="I158" s="2"/>
      <c r="J158" s="29"/>
    </row>
    <row r="159" spans="2:10" x14ac:dyDescent="0.25">
      <c r="B159" s="5"/>
      <c r="C159" s="13"/>
      <c r="D159" s="13"/>
      <c r="E159" s="2"/>
      <c r="F159" s="29"/>
      <c r="G159" s="3"/>
      <c r="H159" s="2"/>
      <c r="I159" s="2"/>
      <c r="J159" s="29"/>
    </row>
    <row r="160" spans="2:10" x14ac:dyDescent="0.25">
      <c r="B160" s="5"/>
      <c r="C160" s="13"/>
      <c r="D160" s="13"/>
      <c r="E160" s="2"/>
      <c r="F160" s="29"/>
      <c r="G160" s="3"/>
      <c r="H160" s="2"/>
      <c r="I160" s="2"/>
      <c r="J160" s="29"/>
    </row>
    <row r="161" spans="2:10" x14ac:dyDescent="0.25">
      <c r="B161" s="5"/>
      <c r="C161" s="13"/>
      <c r="D161" s="13"/>
      <c r="E161" s="2"/>
      <c r="F161" s="29"/>
      <c r="G161" s="3"/>
      <c r="H161" s="2"/>
      <c r="I161" s="2"/>
      <c r="J161" s="29"/>
    </row>
    <row r="162" spans="2:10" x14ac:dyDescent="0.25">
      <c r="B162" s="5"/>
      <c r="C162" s="13"/>
      <c r="D162" s="13"/>
      <c r="E162" s="2"/>
      <c r="F162" s="29"/>
      <c r="G162" s="3"/>
      <c r="H162" s="2"/>
      <c r="I162" s="2"/>
      <c r="J162" s="29"/>
    </row>
    <row r="163" spans="2:10" x14ac:dyDescent="0.25">
      <c r="B163" s="5"/>
      <c r="C163" s="13"/>
      <c r="D163" s="13"/>
      <c r="E163" s="2"/>
      <c r="F163" s="29"/>
      <c r="G163" s="3"/>
      <c r="H163" s="2"/>
      <c r="I163" s="2"/>
      <c r="J163" s="29"/>
    </row>
    <row r="164" spans="2:10" x14ac:dyDescent="0.25">
      <c r="B164" s="5"/>
      <c r="C164" s="13"/>
      <c r="D164" s="13"/>
      <c r="E164" s="2"/>
      <c r="F164" s="29"/>
      <c r="G164" s="3"/>
      <c r="H164" s="2"/>
      <c r="I164" s="2"/>
      <c r="J164" s="29"/>
    </row>
    <row r="165" spans="2:10" x14ac:dyDescent="0.25">
      <c r="B165" s="5"/>
      <c r="C165" s="13"/>
      <c r="D165" s="13"/>
      <c r="E165" s="2"/>
      <c r="F165" s="29"/>
      <c r="G165" s="3"/>
      <c r="H165" s="2"/>
      <c r="I165" s="2"/>
      <c r="J165" s="29"/>
    </row>
    <row r="166" spans="2:10" x14ac:dyDescent="0.25">
      <c r="B166" s="5"/>
      <c r="C166" s="13"/>
      <c r="D166" s="13"/>
      <c r="E166" s="2"/>
      <c r="F166" s="29"/>
      <c r="G166" s="3"/>
      <c r="H166" s="2"/>
      <c r="I166" s="2"/>
      <c r="J166" s="29"/>
    </row>
    <row r="167" spans="2:10" x14ac:dyDescent="0.25">
      <c r="B167" s="5"/>
      <c r="C167" s="13"/>
      <c r="D167" s="13"/>
      <c r="E167" s="2"/>
      <c r="F167" s="29"/>
      <c r="G167" s="3"/>
      <c r="H167" s="2"/>
      <c r="I167" s="2"/>
      <c r="J167" s="29"/>
    </row>
    <row r="168" spans="2:10" x14ac:dyDescent="0.25">
      <c r="B168" s="5"/>
      <c r="C168" s="13"/>
      <c r="D168" s="13"/>
      <c r="E168" s="2"/>
      <c r="F168" s="29"/>
      <c r="G168" s="3"/>
      <c r="H168" s="2"/>
      <c r="I168" s="2"/>
      <c r="J168" s="29"/>
    </row>
    <row r="169" spans="2:10" x14ac:dyDescent="0.25">
      <c r="B169" s="5"/>
      <c r="C169" s="13"/>
      <c r="D169" s="13"/>
      <c r="E169" s="2"/>
      <c r="F169" s="29"/>
      <c r="G169" s="3"/>
      <c r="H169" s="2"/>
      <c r="I169" s="2"/>
      <c r="J169" s="29"/>
    </row>
    <row r="170" spans="2:10" x14ac:dyDescent="0.25">
      <c r="B170" s="5"/>
      <c r="C170" s="13"/>
      <c r="D170" s="13"/>
      <c r="E170" s="2"/>
      <c r="F170" s="29"/>
      <c r="G170" s="3"/>
      <c r="H170" s="2"/>
      <c r="I170" s="2"/>
      <c r="J170" s="29"/>
    </row>
    <row r="171" spans="2:10" x14ac:dyDescent="0.25">
      <c r="B171" s="5"/>
      <c r="C171" s="13"/>
      <c r="D171" s="13"/>
      <c r="E171" s="2"/>
      <c r="F171" s="29"/>
      <c r="G171" s="3"/>
      <c r="H171" s="2"/>
      <c r="I171" s="2"/>
      <c r="J171" s="29"/>
    </row>
    <row r="172" spans="2:10" x14ac:dyDescent="0.25">
      <c r="B172" s="5"/>
      <c r="C172" s="13"/>
      <c r="D172" s="13"/>
      <c r="E172" s="2"/>
      <c r="F172" s="29"/>
      <c r="G172" s="3"/>
      <c r="H172" s="2"/>
      <c r="I172" s="2"/>
      <c r="J172" s="29"/>
    </row>
    <row r="173" spans="2:10" x14ac:dyDescent="0.25">
      <c r="B173" s="5"/>
      <c r="C173" s="13"/>
      <c r="D173" s="13"/>
      <c r="E173" s="2"/>
      <c r="F173" s="29"/>
      <c r="G173" s="3"/>
      <c r="H173" s="2"/>
      <c r="I173" s="2"/>
      <c r="J173" s="29"/>
    </row>
    <row r="174" spans="2:10" x14ac:dyDescent="0.25">
      <c r="B174" s="5"/>
      <c r="C174" s="13"/>
      <c r="D174" s="13"/>
      <c r="E174" s="2"/>
      <c r="F174" s="29"/>
      <c r="G174" s="3"/>
      <c r="H174" s="2"/>
      <c r="I174" s="2"/>
      <c r="J174" s="29"/>
    </row>
    <row r="175" spans="2:10" x14ac:dyDescent="0.25">
      <c r="B175" s="5"/>
      <c r="C175" s="13"/>
      <c r="D175" s="13"/>
      <c r="E175" s="2"/>
      <c r="F175" s="29"/>
      <c r="G175" s="3"/>
      <c r="H175" s="2"/>
      <c r="I175" s="2"/>
      <c r="J175" s="29"/>
    </row>
    <row r="176" spans="2:10" x14ac:dyDescent="0.25">
      <c r="B176" s="5"/>
      <c r="C176" s="13"/>
      <c r="D176" s="13"/>
      <c r="E176" s="2"/>
      <c r="F176" s="29"/>
      <c r="G176" s="3"/>
      <c r="H176" s="2"/>
      <c r="I176" s="2"/>
      <c r="J176" s="29"/>
    </row>
    <row r="177" spans="2:10" x14ac:dyDescent="0.25">
      <c r="B177" s="5"/>
      <c r="C177" s="13"/>
      <c r="D177" s="13"/>
      <c r="E177" s="2"/>
      <c r="F177" s="29"/>
      <c r="G177" s="3"/>
      <c r="H177" s="2"/>
      <c r="I177" s="2"/>
      <c r="J177" s="29"/>
    </row>
    <row r="178" spans="2:10" x14ac:dyDescent="0.25">
      <c r="B178" s="5"/>
      <c r="C178" s="13"/>
      <c r="D178" s="13"/>
      <c r="E178" s="2"/>
      <c r="F178" s="29"/>
      <c r="G178" s="3"/>
      <c r="H178" s="2"/>
      <c r="I178" s="2"/>
      <c r="J178" s="29"/>
    </row>
    <row r="179" spans="2:10" x14ac:dyDescent="0.25">
      <c r="B179" s="5"/>
      <c r="C179" s="13"/>
      <c r="D179" s="13"/>
      <c r="E179" s="2"/>
      <c r="F179" s="29"/>
      <c r="G179" s="3"/>
      <c r="H179" s="2"/>
      <c r="I179" s="2"/>
      <c r="J179" s="29"/>
    </row>
    <row r="180" spans="2:10" x14ac:dyDescent="0.25">
      <c r="B180" s="5"/>
      <c r="C180" s="13"/>
      <c r="D180" s="13"/>
      <c r="E180" s="2"/>
      <c r="F180" s="29"/>
      <c r="G180" s="3"/>
      <c r="H180" s="2"/>
      <c r="I180" s="2"/>
      <c r="J180" s="29"/>
    </row>
    <row r="181" spans="2:10" x14ac:dyDescent="0.25">
      <c r="B181" s="5"/>
      <c r="C181" s="13"/>
      <c r="D181" s="13"/>
      <c r="E181" s="2"/>
      <c r="F181" s="29"/>
      <c r="G181" s="3"/>
      <c r="H181" s="2"/>
      <c r="I181" s="2"/>
      <c r="J181" s="29"/>
    </row>
    <row r="182" spans="2:10" x14ac:dyDescent="0.25">
      <c r="B182" s="5"/>
      <c r="C182" s="13"/>
      <c r="D182" s="13"/>
      <c r="E182" s="2"/>
      <c r="F182" s="29"/>
      <c r="G182" s="3"/>
      <c r="H182" s="2"/>
      <c r="I182" s="2"/>
      <c r="J182" s="29"/>
    </row>
    <row r="183" spans="2:10" x14ac:dyDescent="0.25">
      <c r="B183" s="5"/>
      <c r="C183" s="13"/>
      <c r="D183" s="13"/>
      <c r="E183" s="2"/>
      <c r="F183" s="29"/>
      <c r="G183" s="3"/>
      <c r="H183" s="2"/>
      <c r="I183" s="2"/>
      <c r="J183" s="29"/>
    </row>
    <row r="184" spans="2:10" x14ac:dyDescent="0.25">
      <c r="B184" s="5"/>
      <c r="C184" s="13"/>
      <c r="D184" s="13"/>
      <c r="E184" s="2"/>
      <c r="F184" s="29"/>
      <c r="G184" s="3"/>
      <c r="H184" s="2"/>
      <c r="I184" s="2"/>
      <c r="J184" s="29"/>
    </row>
    <row r="185" spans="2:10" x14ac:dyDescent="0.25">
      <c r="B185" s="5"/>
      <c r="C185" s="13"/>
      <c r="D185" s="13"/>
      <c r="E185" s="2"/>
      <c r="F185" s="29"/>
      <c r="G185" s="3"/>
      <c r="H185" s="2"/>
      <c r="I185" s="2"/>
      <c r="J185" s="29"/>
    </row>
    <row r="186" spans="2:10" x14ac:dyDescent="0.25">
      <c r="B186" s="5"/>
      <c r="C186" s="13"/>
      <c r="D186" s="13"/>
      <c r="E186" s="2"/>
      <c r="F186" s="29"/>
      <c r="G186" s="3"/>
      <c r="H186" s="2"/>
      <c r="I186" s="2"/>
      <c r="J186" s="29"/>
    </row>
    <row r="187" spans="2:10" x14ac:dyDescent="0.25">
      <c r="B187" s="5"/>
      <c r="C187" s="13"/>
      <c r="D187" s="13"/>
      <c r="E187" s="2"/>
      <c r="F187" s="29"/>
      <c r="G187" s="3"/>
      <c r="H187" s="2"/>
      <c r="I187" s="2"/>
      <c r="J187" s="29"/>
    </row>
    <row r="188" spans="2:10" x14ac:dyDescent="0.25">
      <c r="B188" s="5"/>
      <c r="C188" s="13"/>
      <c r="D188" s="13"/>
      <c r="E188" s="2"/>
      <c r="F188" s="29"/>
      <c r="G188" s="3"/>
      <c r="H188" s="2"/>
      <c r="I188" s="2"/>
      <c r="J188" s="29"/>
    </row>
    <row r="189" spans="2:10" x14ac:dyDescent="0.25">
      <c r="B189" s="5"/>
      <c r="C189" s="13"/>
      <c r="D189" s="13"/>
      <c r="E189" s="2"/>
      <c r="F189" s="29"/>
      <c r="G189" s="3"/>
      <c r="H189" s="2"/>
      <c r="I189" s="2"/>
      <c r="J189" s="29"/>
    </row>
    <row r="190" spans="2:10" x14ac:dyDescent="0.25">
      <c r="B190" s="5"/>
      <c r="C190" s="13"/>
      <c r="D190" s="13"/>
      <c r="E190" s="2"/>
      <c r="F190" s="29"/>
      <c r="G190" s="3"/>
      <c r="H190" s="2"/>
      <c r="I190" s="2"/>
      <c r="J190" s="29"/>
    </row>
    <row r="191" spans="2:10" x14ac:dyDescent="0.25">
      <c r="B191" s="5"/>
      <c r="C191" s="13"/>
      <c r="D191" s="13"/>
      <c r="E191" s="2"/>
      <c r="F191" s="29"/>
      <c r="G191" s="3"/>
      <c r="H191" s="2"/>
      <c r="I191" s="2"/>
      <c r="J191" s="29"/>
    </row>
    <row r="192" spans="2:10" x14ac:dyDescent="0.25">
      <c r="B192" s="5"/>
      <c r="C192" s="13"/>
      <c r="D192" s="13"/>
      <c r="E192" s="2"/>
      <c r="F192" s="29"/>
      <c r="G192" s="3"/>
      <c r="H192" s="2"/>
      <c r="I192" s="2"/>
      <c r="J192" s="29"/>
    </row>
    <row r="193" spans="2:10" x14ac:dyDescent="0.25">
      <c r="B193" s="5"/>
      <c r="C193" s="13"/>
      <c r="D193" s="13"/>
      <c r="E193" s="2"/>
      <c r="F193" s="29"/>
      <c r="G193" s="2"/>
      <c r="H193" s="2"/>
      <c r="I193" s="2"/>
      <c r="J193" s="29"/>
    </row>
    <row r="194" spans="2:10" x14ac:dyDescent="0.25">
      <c r="B194" s="5"/>
      <c r="C194" s="13"/>
      <c r="D194" s="13"/>
      <c r="E194" s="2"/>
      <c r="F194" s="29"/>
      <c r="G194" s="2"/>
      <c r="H194" s="2"/>
      <c r="I194" s="2"/>
      <c r="J194" s="29"/>
    </row>
    <row r="195" spans="2:10" x14ac:dyDescent="0.25">
      <c r="B195" s="5"/>
      <c r="C195" s="13"/>
      <c r="D195" s="13"/>
      <c r="E195" s="2"/>
      <c r="F195" s="29"/>
      <c r="G195" s="2"/>
      <c r="H195" s="2"/>
      <c r="I195" s="2"/>
      <c r="J195" s="29"/>
    </row>
    <row r="196" spans="2:10" x14ac:dyDescent="0.25">
      <c r="B196" s="5"/>
      <c r="C196" s="13"/>
      <c r="D196" s="13"/>
      <c r="E196" s="2"/>
      <c r="F196" s="29"/>
      <c r="G196" s="2"/>
      <c r="H196" s="2"/>
      <c r="I196" s="2"/>
      <c r="J196" s="29"/>
    </row>
    <row r="197" spans="2:10" x14ac:dyDescent="0.25">
      <c r="B197" s="5"/>
      <c r="C197" s="13"/>
      <c r="D197" s="13"/>
      <c r="E197" s="2"/>
      <c r="F197" s="29"/>
      <c r="G197" s="2"/>
      <c r="H197" s="2"/>
      <c r="I197" s="2"/>
      <c r="J197" s="29"/>
    </row>
    <row r="198" spans="2:10" x14ac:dyDescent="0.25">
      <c r="B198" s="5"/>
      <c r="C198" s="13"/>
      <c r="D198" s="13"/>
      <c r="E198" s="2"/>
      <c r="F198" s="29"/>
      <c r="G198" s="2"/>
      <c r="H198" s="2"/>
      <c r="I198" s="2"/>
      <c r="J198" s="29"/>
    </row>
    <row r="199" spans="2:10" x14ac:dyDescent="0.25">
      <c r="B199" s="5"/>
      <c r="C199" s="13"/>
      <c r="D199" s="13"/>
      <c r="E199" s="2"/>
      <c r="F199" s="29"/>
      <c r="G199" s="2"/>
      <c r="H199" s="2"/>
      <c r="I199" s="2"/>
      <c r="J199" s="29"/>
    </row>
    <row r="200" spans="2:10" x14ac:dyDescent="0.25">
      <c r="B200" s="5"/>
      <c r="C200" s="13"/>
      <c r="D200" s="13"/>
      <c r="E200" s="2"/>
      <c r="F200" s="29"/>
      <c r="G200" s="2"/>
      <c r="H200" s="2"/>
      <c r="I200" s="2"/>
      <c r="J200" s="29"/>
    </row>
    <row r="201" spans="2:10" x14ac:dyDescent="0.25">
      <c r="B201" s="5"/>
      <c r="C201" s="13"/>
      <c r="D201" s="13"/>
      <c r="E201" s="2"/>
      <c r="F201" s="29"/>
      <c r="G201" s="2"/>
      <c r="H201" s="2"/>
      <c r="I201" s="2"/>
      <c r="J201" s="29"/>
    </row>
    <row r="202" spans="2:10" x14ac:dyDescent="0.25">
      <c r="B202" s="5"/>
      <c r="C202" s="13"/>
      <c r="D202" s="13"/>
      <c r="E202" s="2"/>
      <c r="F202" s="29"/>
      <c r="G202" s="2"/>
      <c r="H202" s="2"/>
      <c r="I202" s="2"/>
      <c r="J202" s="29"/>
    </row>
    <row r="203" spans="2:10" x14ac:dyDescent="0.25">
      <c r="B203" s="5"/>
      <c r="C203" s="13"/>
      <c r="D203" s="13"/>
      <c r="E203" s="2"/>
      <c r="F203" s="29"/>
      <c r="G203" s="2"/>
      <c r="H203" s="2"/>
      <c r="I203" s="2"/>
      <c r="J203" s="29"/>
    </row>
    <row r="204" spans="2:10" x14ac:dyDescent="0.25">
      <c r="B204" s="5"/>
      <c r="C204" s="13"/>
      <c r="D204" s="13"/>
      <c r="E204" s="2"/>
      <c r="F204" s="29"/>
      <c r="G204" s="2"/>
      <c r="H204" s="2"/>
      <c r="I204" s="2"/>
      <c r="J204" s="29"/>
    </row>
    <row r="205" spans="2:10" x14ac:dyDescent="0.25">
      <c r="B205" s="5"/>
      <c r="C205" s="13"/>
      <c r="D205" s="13"/>
      <c r="E205" s="2"/>
      <c r="F205" s="29"/>
      <c r="G205" s="2"/>
      <c r="H205" s="2"/>
      <c r="I205" s="2"/>
      <c r="J205" s="29"/>
    </row>
    <row r="206" spans="2:10" x14ac:dyDescent="0.25">
      <c r="B206" s="5"/>
      <c r="C206" s="13"/>
      <c r="D206" s="13"/>
      <c r="E206" s="2"/>
      <c r="F206" s="29"/>
      <c r="G206" s="2"/>
      <c r="H206" s="2"/>
      <c r="I206" s="2"/>
      <c r="J206" s="29"/>
    </row>
    <row r="207" spans="2:10" x14ac:dyDescent="0.25">
      <c r="B207" s="5"/>
      <c r="C207" s="13"/>
      <c r="D207" s="13"/>
      <c r="E207" s="2"/>
      <c r="F207" s="29"/>
      <c r="G207" s="2"/>
      <c r="H207" s="2"/>
      <c r="I207" s="2"/>
      <c r="J207" s="29"/>
    </row>
    <row r="208" spans="2:10" x14ac:dyDescent="0.25">
      <c r="B208" s="5"/>
      <c r="C208" s="13"/>
      <c r="D208" s="13"/>
      <c r="E208" s="2"/>
      <c r="F208" s="29"/>
      <c r="G208" s="2"/>
      <c r="H208" s="2"/>
      <c r="I208" s="2"/>
      <c r="J208" s="29"/>
    </row>
    <row r="209" spans="2:10" x14ac:dyDescent="0.25">
      <c r="B209" s="5"/>
      <c r="C209" s="13"/>
      <c r="D209" s="13"/>
      <c r="E209" s="2"/>
      <c r="F209" s="29"/>
      <c r="G209" s="2"/>
      <c r="H209" s="2"/>
      <c r="I209" s="2"/>
      <c r="J209" s="29"/>
    </row>
    <row r="210" spans="2:10" x14ac:dyDescent="0.25">
      <c r="B210" s="5"/>
      <c r="C210" s="13"/>
      <c r="D210" s="13"/>
      <c r="E210" s="2"/>
      <c r="F210" s="29"/>
      <c r="G210" s="2"/>
      <c r="H210" s="2"/>
      <c r="I210" s="2"/>
      <c r="J210" s="29"/>
    </row>
    <row r="211" spans="2:10" x14ac:dyDescent="0.25">
      <c r="B211" s="5"/>
      <c r="C211" s="13"/>
      <c r="D211" s="13"/>
      <c r="E211" s="2"/>
      <c r="F211" s="29"/>
      <c r="G211" s="2"/>
      <c r="H211" s="2"/>
      <c r="I211" s="2"/>
      <c r="J211" s="29"/>
    </row>
    <row r="212" spans="2:10" x14ac:dyDescent="0.25">
      <c r="B212" s="5"/>
      <c r="C212" s="13"/>
      <c r="D212" s="13"/>
      <c r="E212" s="2"/>
      <c r="F212" s="29"/>
      <c r="G212" s="2"/>
      <c r="H212" s="2"/>
      <c r="I212" s="2"/>
      <c r="J212" s="29"/>
    </row>
    <row r="213" spans="2:10" x14ac:dyDescent="0.25">
      <c r="B213" s="5"/>
      <c r="C213" s="13"/>
      <c r="D213" s="13"/>
      <c r="E213" s="2"/>
      <c r="F213" s="29"/>
      <c r="G213" s="2"/>
      <c r="H213" s="2"/>
      <c r="I213" s="2"/>
      <c r="J213" s="29"/>
    </row>
    <row r="214" spans="2:10" x14ac:dyDescent="0.25">
      <c r="B214" s="5"/>
      <c r="C214" s="13"/>
      <c r="D214" s="13"/>
      <c r="E214" s="2"/>
      <c r="F214" s="29"/>
      <c r="G214" s="2"/>
      <c r="H214" s="2"/>
      <c r="I214" s="2"/>
      <c r="J214" s="29"/>
    </row>
    <row r="215" spans="2:10" x14ac:dyDescent="0.25">
      <c r="B215" s="5"/>
      <c r="C215" s="13"/>
      <c r="D215" s="13"/>
      <c r="E215" s="2"/>
      <c r="F215" s="29"/>
      <c r="G215" s="2"/>
      <c r="H215" s="2"/>
      <c r="I215" s="2"/>
      <c r="J215" s="29"/>
    </row>
    <row r="216" spans="2:10" x14ac:dyDescent="0.25">
      <c r="B216" s="5"/>
      <c r="C216" s="13"/>
      <c r="D216" s="13"/>
      <c r="E216" s="2"/>
      <c r="F216" s="29"/>
      <c r="G216" s="2"/>
      <c r="H216" s="2"/>
      <c r="I216" s="2"/>
      <c r="J216" s="29"/>
    </row>
    <row r="217" spans="2:10" x14ac:dyDescent="0.25">
      <c r="B217" s="5"/>
      <c r="C217" s="13"/>
      <c r="D217" s="13"/>
      <c r="E217" s="2"/>
      <c r="F217" s="29"/>
      <c r="G217" s="2"/>
      <c r="H217" s="2"/>
      <c r="I217" s="2"/>
      <c r="J217" s="29"/>
    </row>
    <row r="218" spans="2:10" x14ac:dyDescent="0.25">
      <c r="B218" s="5"/>
      <c r="C218" s="13"/>
      <c r="D218" s="13"/>
      <c r="E218" s="2"/>
      <c r="F218" s="29"/>
      <c r="G218" s="2"/>
      <c r="H218" s="2"/>
      <c r="I218" s="2"/>
      <c r="J218" s="29"/>
    </row>
    <row r="219" spans="2:10" x14ac:dyDescent="0.25">
      <c r="B219" s="5"/>
      <c r="C219" s="13"/>
      <c r="D219" s="13"/>
      <c r="E219" s="2"/>
      <c r="F219" s="29"/>
      <c r="G219" s="2"/>
      <c r="H219" s="2"/>
      <c r="I219" s="2"/>
      <c r="J219" s="29"/>
    </row>
    <row r="220" spans="2:10" x14ac:dyDescent="0.25">
      <c r="B220" s="5"/>
      <c r="C220" s="13"/>
      <c r="D220" s="13"/>
      <c r="E220" s="2"/>
      <c r="F220" s="29"/>
      <c r="G220" s="2"/>
      <c r="H220" s="2"/>
      <c r="I220" s="2"/>
      <c r="J220" s="29"/>
    </row>
    <row r="221" spans="2:10" x14ac:dyDescent="0.25">
      <c r="B221" s="5"/>
      <c r="C221" s="13"/>
      <c r="D221" s="13"/>
      <c r="E221" s="2"/>
      <c r="F221" s="29"/>
      <c r="G221" s="2"/>
      <c r="H221" s="2"/>
      <c r="I221" s="2"/>
      <c r="J221" s="29"/>
    </row>
    <row r="222" spans="2:10" x14ac:dyDescent="0.25">
      <c r="B222" s="5"/>
      <c r="C222" s="2"/>
      <c r="D222" s="2"/>
      <c r="E222" s="2"/>
      <c r="F222" s="29"/>
      <c r="G222" s="2"/>
      <c r="H222" s="2"/>
      <c r="I222" s="2"/>
      <c r="J222" s="29"/>
    </row>
    <row r="223" spans="2:10" x14ac:dyDescent="0.25">
      <c r="B223" s="5"/>
      <c r="C223" s="2"/>
      <c r="D223" s="2"/>
      <c r="E223" s="2"/>
      <c r="F223" s="29"/>
      <c r="G223" s="2"/>
      <c r="H223" s="2"/>
      <c r="I223" s="2"/>
      <c r="J223" s="29"/>
    </row>
    <row r="224" spans="2:10" x14ac:dyDescent="0.25">
      <c r="B224" s="5"/>
      <c r="C224" s="2"/>
      <c r="D224" s="2"/>
      <c r="E224" s="2"/>
      <c r="F224" s="29"/>
      <c r="G224" s="2"/>
      <c r="H224" s="2"/>
      <c r="I224" s="2"/>
      <c r="J224" s="29"/>
    </row>
    <row r="225" spans="2:10" x14ac:dyDescent="0.25">
      <c r="B225" s="5"/>
      <c r="C225" s="2"/>
      <c r="D225" s="2"/>
      <c r="E225" s="2"/>
      <c r="F225" s="29"/>
      <c r="G225" s="2"/>
      <c r="H225" s="2"/>
      <c r="I225" s="2"/>
      <c r="J225" s="29"/>
    </row>
    <row r="226" spans="2:10" x14ac:dyDescent="0.25">
      <c r="B226" s="5"/>
      <c r="C226" s="2"/>
      <c r="D226" s="2"/>
      <c r="E226" s="2"/>
      <c r="F226" s="29"/>
      <c r="G226" s="2"/>
      <c r="H226" s="2"/>
      <c r="I226" s="2"/>
      <c r="J226" s="29"/>
    </row>
    <row r="227" spans="2:10" x14ac:dyDescent="0.25">
      <c r="B227" s="5"/>
      <c r="C227" s="2"/>
      <c r="D227" s="2"/>
      <c r="E227" s="2"/>
      <c r="F227" s="29"/>
      <c r="G227" s="2"/>
      <c r="H227" s="2"/>
      <c r="I227" s="2"/>
      <c r="J227" s="29"/>
    </row>
    <row r="228" spans="2:10" x14ac:dyDescent="0.25">
      <c r="B228" s="5"/>
      <c r="C228" s="2"/>
      <c r="D228" s="2"/>
      <c r="E228" s="2"/>
      <c r="F228" s="29"/>
      <c r="G228" s="2"/>
      <c r="H228" s="2"/>
      <c r="I228" s="2"/>
      <c r="J228" s="29"/>
    </row>
    <row r="229" spans="2:10" x14ac:dyDescent="0.25">
      <c r="B229" s="5"/>
      <c r="C229" s="2"/>
      <c r="D229" s="2"/>
      <c r="E229" s="2"/>
      <c r="F229" s="29"/>
      <c r="G229" s="2"/>
      <c r="H229" s="2"/>
      <c r="I229" s="2"/>
      <c r="J229" s="29"/>
    </row>
    <row r="230" spans="2:10" x14ac:dyDescent="0.25">
      <c r="B230" s="5"/>
      <c r="C230" s="2"/>
      <c r="D230" s="2"/>
      <c r="E230" s="2"/>
      <c r="F230" s="29"/>
      <c r="G230" s="2"/>
      <c r="H230" s="2"/>
      <c r="I230" s="2"/>
      <c r="J230" s="29"/>
    </row>
    <row r="231" spans="2:10" x14ac:dyDescent="0.25">
      <c r="B231" s="5"/>
      <c r="C231" s="2"/>
      <c r="D231" s="2"/>
      <c r="E231" s="2"/>
      <c r="F231" s="29"/>
      <c r="G231" s="2"/>
      <c r="H231" s="2"/>
      <c r="I231" s="2"/>
      <c r="J231" s="29"/>
    </row>
    <row r="232" spans="2:10" x14ac:dyDescent="0.25">
      <c r="B232" s="5"/>
      <c r="C232" s="2"/>
      <c r="D232" s="2"/>
      <c r="E232" s="2"/>
      <c r="F232" s="29"/>
      <c r="G232" s="2"/>
      <c r="H232" s="2"/>
      <c r="I232" s="2"/>
      <c r="J232" s="29"/>
    </row>
    <row r="233" spans="2:10" x14ac:dyDescent="0.25">
      <c r="B233" s="5"/>
      <c r="C233" s="2"/>
      <c r="D233" s="2"/>
      <c r="E233" s="2"/>
      <c r="F233" s="29"/>
      <c r="G233" s="2"/>
      <c r="H233" s="2"/>
      <c r="I233" s="2"/>
      <c r="J233" s="29"/>
    </row>
    <row r="234" spans="2:10" x14ac:dyDescent="0.25">
      <c r="B234" s="5"/>
      <c r="C234" s="2"/>
      <c r="D234" s="2"/>
      <c r="E234" s="2"/>
      <c r="F234" s="29"/>
      <c r="G234" s="2"/>
      <c r="H234" s="2"/>
      <c r="I234" s="2"/>
      <c r="J234" s="29"/>
    </row>
    <row r="235" spans="2:10" x14ac:dyDescent="0.25">
      <c r="B235" s="5"/>
      <c r="C235" s="2"/>
      <c r="D235" s="2"/>
      <c r="E235" s="2"/>
      <c r="F235" s="29"/>
      <c r="G235" s="2"/>
      <c r="H235" s="2"/>
      <c r="I235" s="2"/>
      <c r="J235" s="29"/>
    </row>
    <row r="236" spans="2:10" x14ac:dyDescent="0.25">
      <c r="B236" s="5"/>
      <c r="C236" s="2"/>
      <c r="D236" s="2"/>
      <c r="E236" s="2"/>
      <c r="F236" s="29"/>
      <c r="G236" s="2"/>
      <c r="H236" s="2"/>
      <c r="I236" s="2"/>
      <c r="J236" s="29"/>
    </row>
    <row r="237" spans="2:10" x14ac:dyDescent="0.25">
      <c r="B237" s="5"/>
      <c r="C237" s="2"/>
      <c r="D237" s="2"/>
      <c r="E237" s="2"/>
      <c r="F237" s="29"/>
      <c r="G237" s="2"/>
      <c r="H237" s="2"/>
      <c r="I237" s="2"/>
      <c r="J237" s="29"/>
    </row>
    <row r="238" spans="2:10" x14ac:dyDescent="0.25">
      <c r="B238" s="5"/>
      <c r="C238" s="2"/>
      <c r="D238" s="2"/>
      <c r="E238" s="2"/>
      <c r="F238" s="29"/>
      <c r="G238" s="2"/>
      <c r="H238" s="2"/>
      <c r="I238" s="2"/>
      <c r="J238" s="29"/>
    </row>
    <row r="239" spans="2:10" x14ac:dyDescent="0.25">
      <c r="B239" s="5"/>
      <c r="C239" s="2"/>
      <c r="D239" s="2"/>
      <c r="E239" s="2"/>
      <c r="F239" s="29"/>
      <c r="G239" s="2"/>
      <c r="H239" s="2"/>
      <c r="I239" s="2"/>
      <c r="J239" s="29"/>
    </row>
    <row r="240" spans="2:10" x14ac:dyDescent="0.25">
      <c r="B240" s="5"/>
      <c r="C240" s="2"/>
      <c r="D240" s="2"/>
      <c r="E240" s="2"/>
      <c r="F240" s="29"/>
      <c r="G240" s="2"/>
      <c r="H240" s="2"/>
      <c r="I240" s="2"/>
      <c r="J240" s="29"/>
    </row>
    <row r="241" spans="2:10" x14ac:dyDescent="0.25">
      <c r="B241" s="5"/>
      <c r="C241" s="2"/>
      <c r="D241" s="2"/>
      <c r="E241" s="2"/>
      <c r="F241" s="29"/>
      <c r="G241" s="2"/>
      <c r="H241" s="2"/>
      <c r="I241" s="2"/>
      <c r="J241" s="29"/>
    </row>
    <row r="242" spans="2:10" x14ac:dyDescent="0.25">
      <c r="B242" s="5"/>
      <c r="C242" s="2"/>
      <c r="D242" s="2"/>
      <c r="E242" s="2"/>
      <c r="F242" s="29"/>
      <c r="G242" s="2"/>
      <c r="H242" s="2"/>
      <c r="I242" s="2"/>
      <c r="J242" s="29"/>
    </row>
    <row r="243" spans="2:10" x14ac:dyDescent="0.25">
      <c r="B243" s="5"/>
      <c r="C243" s="2"/>
      <c r="D243" s="2"/>
      <c r="E243" s="2"/>
      <c r="F243" s="29"/>
      <c r="G243" s="2"/>
      <c r="H243" s="2"/>
      <c r="I243" s="2"/>
      <c r="J243" s="29"/>
    </row>
    <row r="244" spans="2:10" x14ac:dyDescent="0.25">
      <c r="B244" s="5"/>
      <c r="C244" s="2"/>
      <c r="D244" s="2"/>
      <c r="E244" s="2"/>
      <c r="F244" s="29"/>
      <c r="G244" s="2"/>
      <c r="H244" s="2"/>
      <c r="I244" s="2"/>
      <c r="J244" s="29"/>
    </row>
    <row r="245" spans="2:10" x14ac:dyDescent="0.25">
      <c r="B245" s="5"/>
      <c r="C245" s="2"/>
      <c r="D245" s="2"/>
      <c r="E245" s="2"/>
      <c r="F245" s="29"/>
      <c r="G245" s="2"/>
      <c r="H245" s="2"/>
      <c r="I245" s="2"/>
      <c r="J245" s="29"/>
    </row>
    <row r="246" spans="2:10" x14ac:dyDescent="0.25">
      <c r="B246" s="5"/>
      <c r="C246" s="2"/>
      <c r="D246" s="2"/>
      <c r="E246" s="2"/>
      <c r="F246" s="29"/>
      <c r="G246" s="2"/>
      <c r="H246" s="2"/>
      <c r="I246" s="2"/>
      <c r="J246" s="29"/>
    </row>
    <row r="247" spans="2:10" x14ac:dyDescent="0.25">
      <c r="B247" s="5"/>
      <c r="C247" s="2"/>
      <c r="D247" s="2"/>
      <c r="E247" s="2"/>
      <c r="F247" s="29"/>
      <c r="G247" s="2"/>
      <c r="H247" s="2"/>
      <c r="I247" s="2"/>
      <c r="J247" s="29"/>
    </row>
    <row r="248" spans="2:10" x14ac:dyDescent="0.25">
      <c r="B248" s="5"/>
      <c r="C248" s="2"/>
      <c r="D248" s="2"/>
      <c r="E248" s="2"/>
      <c r="F248" s="29"/>
      <c r="G248" s="2"/>
      <c r="H248" s="2"/>
      <c r="I248" s="2"/>
      <c r="J248" s="29"/>
    </row>
    <row r="249" spans="2:10" x14ac:dyDescent="0.25">
      <c r="B249" s="5"/>
      <c r="C249" s="2"/>
      <c r="D249" s="2"/>
      <c r="E249" s="2"/>
      <c r="F249" s="29"/>
      <c r="G249" s="2"/>
      <c r="H249" s="2"/>
      <c r="I249" s="2"/>
      <c r="J249" s="29"/>
    </row>
    <row r="250" spans="2:10" x14ac:dyDescent="0.25">
      <c r="B250" s="5"/>
      <c r="C250" s="2"/>
      <c r="D250" s="2"/>
      <c r="E250" s="2"/>
      <c r="F250" s="29"/>
      <c r="G250" s="2"/>
      <c r="H250" s="2"/>
      <c r="I250" s="2"/>
      <c r="J250" s="29"/>
    </row>
    <row r="251" spans="2:10" x14ac:dyDescent="0.25">
      <c r="B251" s="5"/>
      <c r="C251" s="2"/>
      <c r="D251" s="2"/>
      <c r="E251" s="2"/>
      <c r="F251" s="29"/>
      <c r="G251" s="2"/>
      <c r="H251" s="2"/>
      <c r="I251" s="2"/>
      <c r="J251" s="29"/>
    </row>
    <row r="252" spans="2:10" x14ac:dyDescent="0.25">
      <c r="B252" s="5"/>
      <c r="C252" s="2"/>
      <c r="D252" s="2"/>
      <c r="E252" s="2"/>
      <c r="F252" s="29"/>
      <c r="G252" s="2"/>
      <c r="H252" s="2"/>
      <c r="I252" s="2"/>
      <c r="J252" s="29"/>
    </row>
    <row r="253" spans="2:10" x14ac:dyDescent="0.25">
      <c r="B253" s="5"/>
      <c r="C253" s="2"/>
      <c r="D253" s="2"/>
      <c r="E253" s="2"/>
      <c r="F253" s="29"/>
      <c r="G253" s="2"/>
      <c r="H253" s="2"/>
      <c r="I253" s="2"/>
      <c r="J253" s="29"/>
    </row>
    <row r="254" spans="2:10" x14ac:dyDescent="0.25">
      <c r="B254" s="5"/>
      <c r="C254" s="2"/>
      <c r="D254" s="2"/>
      <c r="E254" s="2"/>
      <c r="F254" s="29"/>
      <c r="G254" s="2"/>
      <c r="H254" s="2"/>
      <c r="I254" s="2"/>
      <c r="J254" s="29"/>
    </row>
    <row r="255" spans="2:10" x14ac:dyDescent="0.25">
      <c r="B255" s="5"/>
      <c r="C255" s="2"/>
      <c r="D255" s="2"/>
      <c r="E255" s="2"/>
      <c r="F255" s="29"/>
      <c r="G255" s="2"/>
      <c r="H255" s="2"/>
      <c r="I255" s="2"/>
      <c r="J255" s="29"/>
    </row>
    <row r="256" spans="2:10" x14ac:dyDescent="0.25">
      <c r="B256" s="5"/>
      <c r="C256" s="2"/>
      <c r="D256" s="2"/>
      <c r="E256" s="2"/>
      <c r="F256" s="29"/>
      <c r="G256" s="2"/>
      <c r="H256" s="2"/>
      <c r="I256" s="2"/>
      <c r="J256" s="29"/>
    </row>
    <row r="257" spans="2:10" x14ac:dyDescent="0.25">
      <c r="B257" s="5"/>
      <c r="C257" s="2"/>
      <c r="D257" s="2"/>
      <c r="E257" s="2"/>
      <c r="F257" s="29"/>
      <c r="G257" s="2"/>
      <c r="H257" s="2"/>
      <c r="I257" s="2"/>
      <c r="J257" s="29"/>
    </row>
    <row r="258" spans="2:10" x14ac:dyDescent="0.25">
      <c r="B258" s="5"/>
      <c r="C258" s="2"/>
      <c r="D258" s="2"/>
      <c r="E258" s="2"/>
      <c r="F258" s="29"/>
      <c r="G258" s="2"/>
      <c r="H258" s="2"/>
      <c r="I258" s="2"/>
      <c r="J258" s="29"/>
    </row>
    <row r="259" spans="2:10" x14ac:dyDescent="0.25">
      <c r="B259" s="5"/>
      <c r="C259" s="2"/>
      <c r="D259" s="2"/>
      <c r="E259" s="2"/>
      <c r="F259" s="29"/>
      <c r="G259" s="2"/>
      <c r="H259" s="2"/>
      <c r="I259" s="2"/>
      <c r="J259" s="29"/>
    </row>
    <row r="260" spans="2:10" x14ac:dyDescent="0.25">
      <c r="B260" s="5"/>
      <c r="C260" s="2"/>
      <c r="D260" s="2"/>
      <c r="E260" s="2"/>
      <c r="F260" s="29"/>
      <c r="G260" s="2"/>
      <c r="H260" s="2"/>
      <c r="I260" s="2"/>
      <c r="J260" s="29"/>
    </row>
    <row r="261" spans="2:10" x14ac:dyDescent="0.25">
      <c r="B261" s="5"/>
      <c r="C261" s="2"/>
      <c r="D261" s="2"/>
      <c r="E261" s="2"/>
      <c r="F261" s="29"/>
      <c r="G261" s="2"/>
      <c r="H261" s="2"/>
      <c r="I261" s="2"/>
      <c r="J261" s="29"/>
    </row>
    <row r="262" spans="2:10" x14ac:dyDescent="0.25">
      <c r="B262" s="5"/>
      <c r="C262" s="2"/>
      <c r="D262" s="2"/>
      <c r="E262" s="2"/>
      <c r="F262" s="29"/>
      <c r="G262" s="2"/>
      <c r="H262" s="2"/>
      <c r="I262" s="2"/>
      <c r="J262" s="29"/>
    </row>
    <row r="263" spans="2:10" x14ac:dyDescent="0.25">
      <c r="B263" s="5"/>
      <c r="C263" s="2"/>
      <c r="D263" s="2"/>
      <c r="E263" s="2"/>
      <c r="F263" s="29"/>
      <c r="G263" s="2"/>
      <c r="H263" s="2"/>
      <c r="I263" s="2"/>
      <c r="J263" s="29"/>
    </row>
    <row r="264" spans="2:10" x14ac:dyDescent="0.25">
      <c r="B264" s="5"/>
      <c r="C264" s="2"/>
      <c r="D264" s="2"/>
      <c r="E264" s="2"/>
      <c r="F264" s="29"/>
      <c r="G264" s="2"/>
      <c r="H264" s="2"/>
      <c r="I264" s="2"/>
      <c r="J264" s="29"/>
    </row>
    <row r="265" spans="2:10" x14ac:dyDescent="0.25">
      <c r="B265" s="5"/>
      <c r="C265" s="2"/>
      <c r="D265" s="2"/>
      <c r="E265" s="2"/>
      <c r="F265" s="29"/>
      <c r="G265" s="2"/>
      <c r="H265" s="2"/>
      <c r="I265" s="2"/>
      <c r="J265" s="29"/>
    </row>
    <row r="266" spans="2:10" x14ac:dyDescent="0.25">
      <c r="B266" s="5"/>
      <c r="C266" s="2"/>
      <c r="D266" s="2"/>
      <c r="E266" s="2"/>
      <c r="F266" s="29"/>
      <c r="G266" s="2"/>
      <c r="H266" s="2"/>
      <c r="I266" s="2"/>
      <c r="J266" s="29"/>
    </row>
    <row r="267" spans="2:10" x14ac:dyDescent="0.25">
      <c r="B267" s="5"/>
      <c r="C267" s="2"/>
      <c r="D267" s="2"/>
      <c r="E267" s="2"/>
      <c r="F267" s="29"/>
      <c r="G267" s="2"/>
      <c r="H267" s="2"/>
      <c r="I267" s="2"/>
      <c r="J267" s="29"/>
    </row>
    <row r="268" spans="2:10" x14ac:dyDescent="0.25">
      <c r="B268" s="5"/>
      <c r="C268" s="2"/>
      <c r="D268" s="2"/>
      <c r="E268" s="2"/>
      <c r="F268" s="29"/>
      <c r="G268" s="2"/>
      <c r="H268" s="2"/>
      <c r="I268" s="2"/>
      <c r="J268" s="29"/>
    </row>
    <row r="269" spans="2:10" x14ac:dyDescent="0.25">
      <c r="B269" s="5"/>
      <c r="C269" s="2"/>
      <c r="D269" s="2"/>
      <c r="E269" s="2"/>
      <c r="F269" s="29"/>
      <c r="G269" s="2"/>
      <c r="H269" s="2"/>
      <c r="I269" s="2"/>
      <c r="J269" s="29"/>
    </row>
    <row r="270" spans="2:10" x14ac:dyDescent="0.25">
      <c r="B270" s="5"/>
      <c r="C270" s="2"/>
      <c r="D270" s="2"/>
      <c r="E270" s="2"/>
      <c r="F270" s="29"/>
      <c r="G270" s="2"/>
      <c r="H270" s="2"/>
      <c r="I270" s="2"/>
      <c r="J270" s="29"/>
    </row>
    <row r="271" spans="2:10" x14ac:dyDescent="0.25">
      <c r="B271" s="5"/>
      <c r="C271" s="2"/>
      <c r="D271" s="2"/>
      <c r="E271" s="2"/>
      <c r="F271" s="29"/>
      <c r="G271" s="2"/>
      <c r="H271" s="2"/>
      <c r="I271" s="2"/>
      <c r="J271" s="29"/>
    </row>
    <row r="272" spans="2:10" x14ac:dyDescent="0.25">
      <c r="B272" s="5"/>
      <c r="C272" s="2"/>
      <c r="D272" s="2"/>
      <c r="E272" s="2"/>
      <c r="F272" s="29"/>
      <c r="G272" s="2"/>
      <c r="H272" s="2"/>
      <c r="I272" s="2"/>
      <c r="J272" s="29"/>
    </row>
    <row r="273" spans="2:10" x14ac:dyDescent="0.25">
      <c r="B273" s="5"/>
      <c r="C273" s="2"/>
      <c r="D273" s="2"/>
      <c r="E273" s="2"/>
      <c r="F273" s="29"/>
      <c r="G273" s="2"/>
      <c r="H273" s="2"/>
      <c r="I273" s="2"/>
      <c r="J273" s="29"/>
    </row>
    <row r="274" spans="2:10" x14ac:dyDescent="0.25">
      <c r="B274" s="5"/>
      <c r="C274" s="2"/>
      <c r="D274" s="2"/>
      <c r="E274" s="2"/>
      <c r="F274" s="29"/>
      <c r="G274" s="2"/>
      <c r="H274" s="2"/>
      <c r="I274" s="2"/>
      <c r="J274" s="29"/>
    </row>
    <row r="275" spans="2:10" x14ac:dyDescent="0.25">
      <c r="B275" s="5"/>
      <c r="C275" s="2"/>
      <c r="D275" s="2"/>
      <c r="E275" s="2"/>
      <c r="F275" s="29"/>
      <c r="G275" s="2"/>
      <c r="H275" s="2"/>
      <c r="I275" s="2"/>
      <c r="J275" s="29"/>
    </row>
    <row r="276" spans="2:10" x14ac:dyDescent="0.25">
      <c r="B276" s="5"/>
      <c r="C276" s="2"/>
      <c r="D276" s="2"/>
      <c r="E276" s="2"/>
      <c r="F276" s="29"/>
      <c r="G276" s="2"/>
      <c r="H276" s="2"/>
      <c r="I276" s="2"/>
      <c r="J276" s="29"/>
    </row>
    <row r="277" spans="2:10" x14ac:dyDescent="0.25">
      <c r="B277" s="5"/>
      <c r="C277" s="2"/>
      <c r="D277" s="2"/>
      <c r="E277" s="2"/>
      <c r="F277" s="29"/>
      <c r="G277" s="2"/>
      <c r="H277" s="2"/>
      <c r="I277" s="2"/>
      <c r="J277" s="29"/>
    </row>
    <row r="278" spans="2:10" x14ac:dyDescent="0.25">
      <c r="B278" s="5"/>
      <c r="C278" s="2"/>
      <c r="D278" s="2"/>
      <c r="E278" s="2"/>
      <c r="F278" s="29"/>
      <c r="G278" s="2"/>
      <c r="H278" s="2"/>
      <c r="I278" s="2"/>
      <c r="J278" s="29"/>
    </row>
    <row r="279" spans="2:10" x14ac:dyDescent="0.25">
      <c r="B279" s="5"/>
      <c r="C279" s="2"/>
      <c r="D279" s="2"/>
      <c r="E279" s="2"/>
      <c r="F279" s="29"/>
      <c r="G279" s="2"/>
      <c r="H279" s="2"/>
      <c r="I279" s="2"/>
      <c r="J279" s="29"/>
    </row>
    <row r="280" spans="2:10" x14ac:dyDescent="0.25">
      <c r="B280" s="5"/>
      <c r="C280" s="2"/>
      <c r="D280" s="2"/>
      <c r="E280" s="2"/>
      <c r="F280" s="29"/>
      <c r="G280" s="2"/>
      <c r="H280" s="2"/>
      <c r="I280" s="2"/>
      <c r="J280" s="29"/>
    </row>
    <row r="281" spans="2:10" x14ac:dyDescent="0.25">
      <c r="B281" s="5"/>
      <c r="C281" s="2"/>
      <c r="D281" s="2"/>
      <c r="E281" s="2"/>
      <c r="F281" s="29"/>
      <c r="G281" s="2"/>
      <c r="H281" s="2"/>
      <c r="I281" s="2"/>
      <c r="J281" s="29"/>
    </row>
    <row r="282" spans="2:10" x14ac:dyDescent="0.25">
      <c r="B282" s="5"/>
      <c r="C282" s="2"/>
      <c r="D282" s="2"/>
      <c r="E282" s="2"/>
      <c r="F282" s="29"/>
      <c r="G282" s="2"/>
      <c r="H282" s="2"/>
      <c r="I282" s="2"/>
      <c r="J282" s="29"/>
    </row>
    <row r="283" spans="2:10" x14ac:dyDescent="0.25">
      <c r="B283" s="5"/>
      <c r="C283" s="2"/>
      <c r="D283" s="2"/>
      <c r="E283" s="2"/>
      <c r="F283" s="29"/>
      <c r="G283" s="2"/>
      <c r="H283" s="2"/>
      <c r="I283" s="2"/>
      <c r="J283" s="29"/>
    </row>
    <row r="284" spans="2:10" x14ac:dyDescent="0.25">
      <c r="B284" s="5"/>
      <c r="C284" s="2"/>
      <c r="D284" s="2"/>
      <c r="E284" s="2"/>
      <c r="F284" s="29"/>
      <c r="G284" s="2"/>
      <c r="H284" s="2"/>
      <c r="I284" s="2"/>
      <c r="J284" s="29"/>
    </row>
    <row r="285" spans="2:10" x14ac:dyDescent="0.25">
      <c r="B285" s="5"/>
      <c r="C285" s="2"/>
      <c r="D285" s="2"/>
      <c r="E285" s="2"/>
      <c r="F285" s="29"/>
      <c r="G285" s="2"/>
      <c r="H285" s="2"/>
      <c r="I285" s="2"/>
      <c r="J285" s="29"/>
    </row>
    <row r="286" spans="2:10" x14ac:dyDescent="0.25">
      <c r="B286" s="5"/>
      <c r="C286" s="2"/>
      <c r="D286" s="2"/>
      <c r="E286" s="2"/>
      <c r="F286" s="29"/>
      <c r="G286" s="2"/>
      <c r="H286" s="2"/>
      <c r="I286" s="2"/>
      <c r="J286" s="29"/>
    </row>
    <row r="287" spans="2:10" x14ac:dyDescent="0.25">
      <c r="B287" s="5"/>
      <c r="C287" s="2"/>
      <c r="D287" s="2"/>
      <c r="E287" s="2"/>
      <c r="F287" s="29"/>
      <c r="G287" s="2"/>
      <c r="H287" s="2"/>
      <c r="I287" s="2"/>
      <c r="J287" s="29"/>
    </row>
    <row r="288" spans="2:10" x14ac:dyDescent="0.25">
      <c r="B288" s="5"/>
      <c r="C288" s="2"/>
      <c r="D288" s="2"/>
      <c r="E288" s="2"/>
      <c r="F288" s="29"/>
      <c r="G288" s="2"/>
      <c r="H288" s="2"/>
      <c r="I288" s="2"/>
      <c r="J288" s="29"/>
    </row>
    <row r="289" spans="2:10" x14ac:dyDescent="0.25">
      <c r="B289" s="5"/>
      <c r="C289" s="2"/>
      <c r="D289" s="2"/>
      <c r="E289" s="2"/>
      <c r="F289" s="29"/>
      <c r="G289" s="2"/>
      <c r="H289" s="2"/>
      <c r="I289" s="2"/>
      <c r="J289" s="29"/>
    </row>
    <row r="290" spans="2:10" x14ac:dyDescent="0.25">
      <c r="B290" s="5"/>
      <c r="C290" s="2"/>
      <c r="D290" s="2"/>
      <c r="E290" s="2"/>
      <c r="F290" s="29"/>
      <c r="G290" s="2"/>
      <c r="H290" s="2"/>
      <c r="I290" s="2"/>
      <c r="J290" s="29"/>
    </row>
    <row r="291" spans="2:10" x14ac:dyDescent="0.25">
      <c r="B291" s="5"/>
      <c r="C291" s="2"/>
      <c r="D291" s="2"/>
      <c r="E291" s="2"/>
      <c r="F291" s="29"/>
      <c r="G291" s="2"/>
      <c r="H291" s="2"/>
      <c r="I291" s="2"/>
      <c r="J291" s="29"/>
    </row>
    <row r="292" spans="2:10" x14ac:dyDescent="0.25">
      <c r="B292" s="5"/>
      <c r="C292" s="2"/>
      <c r="D292" s="2"/>
      <c r="E292" s="2"/>
      <c r="F292" s="29"/>
      <c r="G292" s="2"/>
      <c r="H292" s="2"/>
      <c r="I292" s="2"/>
      <c r="J292" s="29"/>
    </row>
    <row r="293" spans="2:10" x14ac:dyDescent="0.25">
      <c r="B293" s="5"/>
      <c r="C293" s="2"/>
      <c r="D293" s="2"/>
      <c r="E293" s="2"/>
      <c r="F293" s="29"/>
      <c r="G293" s="2"/>
      <c r="H293" s="2"/>
      <c r="I293" s="2"/>
      <c r="J293" s="29"/>
    </row>
    <row r="294" spans="2:10" x14ac:dyDescent="0.25">
      <c r="B294" s="5"/>
      <c r="C294" s="2"/>
      <c r="D294" s="2"/>
      <c r="E294" s="2"/>
      <c r="F294" s="29"/>
      <c r="G294" s="2"/>
      <c r="H294" s="2"/>
      <c r="I294" s="2"/>
      <c r="J294" s="29"/>
    </row>
    <row r="295" spans="2:10" x14ac:dyDescent="0.25">
      <c r="B295" s="5"/>
      <c r="C295" s="2"/>
      <c r="D295" s="2"/>
      <c r="E295" s="2"/>
      <c r="F295" s="29"/>
      <c r="G295" s="2"/>
      <c r="H295" s="2"/>
      <c r="I295" s="2"/>
      <c r="J295" s="29"/>
    </row>
    <row r="296" spans="2:10" x14ac:dyDescent="0.25">
      <c r="B296" s="5"/>
      <c r="C296" s="2"/>
      <c r="D296" s="2"/>
      <c r="E296" s="2"/>
      <c r="F296" s="29"/>
      <c r="G296" s="2"/>
      <c r="H296" s="2"/>
      <c r="I296" s="2"/>
      <c r="J296" s="29"/>
    </row>
    <row r="297" spans="2:10" x14ac:dyDescent="0.25">
      <c r="B297" s="5"/>
      <c r="C297" s="2"/>
      <c r="D297" s="2"/>
      <c r="E297" s="2"/>
      <c r="F297" s="29"/>
      <c r="G297" s="2"/>
      <c r="H297" s="2"/>
      <c r="I297" s="2"/>
      <c r="J297" s="29"/>
    </row>
    <row r="298" spans="2:10" x14ac:dyDescent="0.25">
      <c r="B298" s="5"/>
      <c r="C298" s="2"/>
      <c r="D298" s="2"/>
      <c r="E298" s="2"/>
      <c r="F298" s="29"/>
      <c r="G298" s="2"/>
      <c r="H298" s="2"/>
      <c r="I298" s="2"/>
      <c r="J298" s="29"/>
    </row>
    <row r="299" spans="2:10" x14ac:dyDescent="0.25">
      <c r="B299" s="5"/>
      <c r="C299" s="2"/>
      <c r="D299" s="2"/>
      <c r="E299" s="2"/>
      <c r="F299" s="29"/>
      <c r="G299" s="2"/>
      <c r="H299" s="2"/>
      <c r="I299" s="2"/>
      <c r="J299" s="29"/>
    </row>
    <row r="300" spans="2:10" x14ac:dyDescent="0.25">
      <c r="B300" s="5"/>
      <c r="C300" s="2"/>
      <c r="D300" s="2"/>
      <c r="E300" s="2"/>
      <c r="F300" s="29"/>
      <c r="G300" s="2"/>
      <c r="H300" s="2"/>
      <c r="I300" s="2"/>
      <c r="J300" s="29"/>
    </row>
    <row r="301" spans="2:10" x14ac:dyDescent="0.25">
      <c r="B301" s="5"/>
      <c r="C301" s="2"/>
      <c r="D301" s="2"/>
      <c r="E301" s="2"/>
      <c r="F301" s="29"/>
      <c r="G301" s="2"/>
      <c r="H301" s="2"/>
      <c r="I301" s="2"/>
      <c r="J301" s="29"/>
    </row>
    <row r="302" spans="2:10" x14ac:dyDescent="0.25">
      <c r="B302" s="5"/>
      <c r="C302" s="2"/>
      <c r="D302" s="2"/>
      <c r="E302" s="2"/>
      <c r="F302" s="29"/>
      <c r="G302" s="2"/>
      <c r="H302" s="2"/>
      <c r="I302" s="2"/>
      <c r="J302" s="29"/>
    </row>
    <row r="303" spans="2:10" x14ac:dyDescent="0.25">
      <c r="B303" s="5"/>
      <c r="C303" s="2"/>
      <c r="D303" s="2"/>
      <c r="E303" s="2"/>
      <c r="F303" s="29"/>
      <c r="G303" s="2"/>
      <c r="H303" s="2"/>
      <c r="I303" s="2"/>
      <c r="J303" s="29"/>
    </row>
    <row r="304" spans="2:10" x14ac:dyDescent="0.25">
      <c r="B304" s="5"/>
      <c r="C304" s="2"/>
      <c r="D304" s="2"/>
      <c r="E304" s="2"/>
      <c r="F304" s="29"/>
      <c r="G304" s="2"/>
      <c r="H304" s="2"/>
      <c r="I304" s="2"/>
      <c r="J304" s="29"/>
    </row>
    <row r="305" spans="2:10" x14ac:dyDescent="0.25">
      <c r="B305" s="5"/>
      <c r="C305" s="2"/>
      <c r="D305" s="2"/>
      <c r="E305" s="2"/>
      <c r="F305" s="29"/>
      <c r="G305" s="2"/>
      <c r="H305" s="2"/>
      <c r="I305" s="2"/>
      <c r="J305" s="29"/>
    </row>
    <row r="306" spans="2:10" x14ac:dyDescent="0.25">
      <c r="B306" s="5"/>
      <c r="C306" s="2"/>
      <c r="D306" s="2"/>
      <c r="E306" s="2"/>
      <c r="F306" s="29"/>
      <c r="G306" s="2"/>
      <c r="H306" s="2"/>
      <c r="I306" s="2"/>
      <c r="J306" s="29"/>
    </row>
    <row r="307" spans="2:10" x14ac:dyDescent="0.25">
      <c r="B307" s="5"/>
      <c r="C307" s="2"/>
      <c r="D307" s="2"/>
      <c r="E307" s="2"/>
      <c r="F307" s="29"/>
      <c r="G307" s="2"/>
      <c r="H307" s="2"/>
      <c r="I307" s="2"/>
      <c r="J307" s="29"/>
    </row>
    <row r="308" spans="2:10" x14ac:dyDescent="0.25">
      <c r="B308" s="5"/>
      <c r="C308" s="2"/>
      <c r="D308" s="2"/>
      <c r="E308" s="2"/>
      <c r="F308" s="29"/>
      <c r="G308" s="2"/>
      <c r="H308" s="2"/>
      <c r="I308" s="2"/>
      <c r="J308" s="29"/>
    </row>
    <row r="309" spans="2:10" x14ac:dyDescent="0.25">
      <c r="B309" s="5"/>
      <c r="C309" s="2"/>
      <c r="D309" s="2"/>
      <c r="E309" s="2"/>
      <c r="F309" s="29"/>
      <c r="G309" s="2"/>
      <c r="H309" s="2"/>
      <c r="I309" s="2"/>
      <c r="J309" s="29"/>
    </row>
    <row r="310" spans="2:10" x14ac:dyDescent="0.25">
      <c r="B310" s="5"/>
      <c r="C310" s="2"/>
      <c r="D310" s="2"/>
      <c r="E310" s="2"/>
      <c r="F310" s="29"/>
      <c r="G310" s="2"/>
      <c r="H310" s="2"/>
      <c r="I310" s="2"/>
      <c r="J310" s="29"/>
    </row>
    <row r="311" spans="2:10" x14ac:dyDescent="0.25">
      <c r="B311" s="5"/>
      <c r="C311" s="2"/>
      <c r="D311" s="2"/>
      <c r="E311" s="2"/>
      <c r="F311" s="29"/>
      <c r="G311" s="2"/>
      <c r="H311" s="2"/>
      <c r="I311" s="2"/>
      <c r="J311" s="29"/>
    </row>
    <row r="312" spans="2:10" x14ac:dyDescent="0.25">
      <c r="B312" s="5"/>
      <c r="C312" s="2"/>
      <c r="D312" s="2"/>
      <c r="E312" s="2"/>
      <c r="F312" s="29"/>
      <c r="G312" s="2"/>
      <c r="H312" s="2"/>
      <c r="I312" s="2"/>
      <c r="J312" s="29"/>
    </row>
    <row r="313" spans="2:10" x14ac:dyDescent="0.25">
      <c r="B313" s="5"/>
      <c r="C313" s="2"/>
      <c r="D313" s="2"/>
      <c r="E313" s="2"/>
      <c r="F313" s="29"/>
      <c r="G313" s="2"/>
      <c r="H313" s="2"/>
      <c r="I313" s="2"/>
      <c r="J313" s="29"/>
    </row>
    <row r="314" spans="2:10" x14ac:dyDescent="0.25">
      <c r="B314" s="5"/>
      <c r="C314" s="2"/>
      <c r="D314" s="2"/>
      <c r="E314" s="2"/>
      <c r="F314" s="29"/>
      <c r="G314" s="2"/>
      <c r="H314" s="2"/>
      <c r="I314" s="2"/>
      <c r="J314" s="29"/>
    </row>
    <row r="315" spans="2:10" x14ac:dyDescent="0.25">
      <c r="B315" s="5"/>
      <c r="C315" s="2"/>
      <c r="D315" s="2"/>
      <c r="E315" s="2"/>
      <c r="F315" s="29"/>
      <c r="G315" s="2"/>
      <c r="H315" s="2"/>
      <c r="I315" s="2"/>
      <c r="J315" s="29"/>
    </row>
    <row r="316" spans="2:10" x14ac:dyDescent="0.25">
      <c r="B316" s="5"/>
      <c r="C316" s="2"/>
      <c r="D316" s="2"/>
      <c r="E316" s="2"/>
      <c r="F316" s="29"/>
      <c r="G316" s="2"/>
      <c r="H316" s="2"/>
      <c r="I316" s="2"/>
      <c r="J316" s="29"/>
    </row>
    <row r="317" spans="2:10" x14ac:dyDescent="0.25">
      <c r="B317" s="5"/>
      <c r="C317" s="2"/>
      <c r="D317" s="2"/>
      <c r="E317" s="2"/>
      <c r="F317" s="29"/>
      <c r="G317" s="2"/>
      <c r="H317" s="2"/>
      <c r="I317" s="2"/>
      <c r="J317" s="29"/>
    </row>
    <row r="318" spans="2:10" x14ac:dyDescent="0.25">
      <c r="B318" s="5"/>
      <c r="C318" s="2"/>
      <c r="D318" s="2"/>
      <c r="E318" s="2"/>
      <c r="F318" s="29"/>
      <c r="G318" s="2"/>
      <c r="H318" s="2"/>
      <c r="I318" s="2"/>
      <c r="J318" s="29"/>
    </row>
    <row r="319" spans="2:10" x14ac:dyDescent="0.25">
      <c r="B319" s="5"/>
      <c r="C319" s="2"/>
      <c r="D319" s="2"/>
      <c r="E319" s="2"/>
      <c r="F319" s="29"/>
      <c r="G319" s="2"/>
      <c r="H319" s="2"/>
      <c r="I319" s="2"/>
      <c r="J319" s="29"/>
    </row>
    <row r="320" spans="2:10" x14ac:dyDescent="0.25">
      <c r="B320" s="5"/>
      <c r="C320" s="2"/>
      <c r="D320" s="2"/>
      <c r="E320" s="2"/>
      <c r="F320" s="29"/>
      <c r="G320" s="2"/>
      <c r="H320" s="2"/>
      <c r="I320" s="2"/>
      <c r="J320" s="29"/>
    </row>
    <row r="321" spans="2:10" x14ac:dyDescent="0.25">
      <c r="B321" s="5"/>
      <c r="C321" s="2"/>
      <c r="D321" s="2"/>
      <c r="E321" s="2"/>
      <c r="F321" s="29"/>
      <c r="G321" s="2"/>
      <c r="H321" s="2"/>
      <c r="I321" s="2"/>
      <c r="J321" s="29"/>
    </row>
    <row r="322" spans="2:10" x14ac:dyDescent="0.25">
      <c r="B322" s="5"/>
      <c r="C322" s="2"/>
      <c r="D322" s="2"/>
      <c r="E322" s="2"/>
      <c r="F322" s="29"/>
      <c r="G322" s="2"/>
      <c r="H322" s="2"/>
      <c r="I322" s="2"/>
      <c r="J322" s="29"/>
    </row>
    <row r="323" spans="2:10" x14ac:dyDescent="0.25">
      <c r="B323" s="5"/>
      <c r="C323" s="2"/>
      <c r="D323" s="2"/>
      <c r="E323" s="2"/>
      <c r="F323" s="29"/>
      <c r="G323" s="2"/>
      <c r="H323" s="2"/>
      <c r="I323" s="2"/>
      <c r="J323" s="29"/>
    </row>
    <row r="324" spans="2:10" x14ac:dyDescent="0.25">
      <c r="B324" s="5"/>
      <c r="C324" s="2"/>
      <c r="D324" s="2"/>
      <c r="E324" s="2"/>
      <c r="F324" s="29"/>
      <c r="G324" s="2"/>
      <c r="H324" s="2"/>
      <c r="I324" s="2"/>
      <c r="J324" s="29"/>
    </row>
    <row r="325" spans="2:10" x14ac:dyDescent="0.25">
      <c r="B325" s="5"/>
      <c r="C325" s="2"/>
      <c r="D325" s="2"/>
      <c r="E325" s="2"/>
      <c r="F325" s="29"/>
      <c r="G325" s="2"/>
      <c r="H325" s="2"/>
      <c r="I325" s="2"/>
      <c r="J325" s="29"/>
    </row>
    <row r="326" spans="2:10" x14ac:dyDescent="0.25">
      <c r="B326" s="5"/>
      <c r="C326" s="2"/>
      <c r="D326" s="2"/>
      <c r="E326" s="2"/>
      <c r="F326" s="29"/>
      <c r="G326" s="2"/>
      <c r="H326" s="2"/>
      <c r="I326" s="2"/>
      <c r="J326" s="29"/>
    </row>
    <row r="327" spans="2:10" x14ac:dyDescent="0.25">
      <c r="B327" s="5"/>
      <c r="C327" s="2"/>
      <c r="D327" s="2"/>
      <c r="E327" s="2"/>
      <c r="F327" s="29"/>
      <c r="G327" s="2"/>
      <c r="H327" s="2"/>
      <c r="I327" s="2"/>
      <c r="J327" s="29"/>
    </row>
    <row r="328" spans="2:10" x14ac:dyDescent="0.25">
      <c r="B328" s="5"/>
      <c r="C328" s="2"/>
      <c r="D328" s="2"/>
      <c r="E328" s="2"/>
      <c r="F328" s="29"/>
      <c r="G328" s="2"/>
      <c r="H328" s="2"/>
      <c r="I328" s="2"/>
      <c r="J328" s="29"/>
    </row>
    <row r="329" spans="2:10" x14ac:dyDescent="0.25">
      <c r="B329" s="5"/>
      <c r="C329" s="2"/>
      <c r="D329" s="2"/>
      <c r="E329" s="2"/>
      <c r="F329" s="29"/>
      <c r="G329" s="2"/>
      <c r="H329" s="2"/>
      <c r="I329" s="2"/>
      <c r="J329" s="29"/>
    </row>
    <row r="330" spans="2:10" x14ac:dyDescent="0.25">
      <c r="B330" s="5"/>
      <c r="C330" s="2"/>
      <c r="D330" s="2"/>
      <c r="E330" s="2"/>
      <c r="F330" s="29"/>
      <c r="G330" s="2"/>
      <c r="H330" s="2"/>
      <c r="I330" s="2"/>
      <c r="J330" s="29"/>
    </row>
    <row r="331" spans="2:10" x14ac:dyDescent="0.25">
      <c r="B331" s="5"/>
      <c r="C331" s="2"/>
      <c r="D331" s="2"/>
      <c r="E331" s="2"/>
      <c r="F331" s="29"/>
      <c r="G331" s="2"/>
      <c r="H331" s="2"/>
      <c r="I331" s="2"/>
      <c r="J331" s="29"/>
    </row>
    <row r="332" spans="2:10" x14ac:dyDescent="0.25">
      <c r="B332" s="5"/>
      <c r="C332" s="2"/>
      <c r="D332" s="2"/>
      <c r="E332" s="2"/>
      <c r="F332" s="29"/>
      <c r="G332" s="2"/>
      <c r="H332" s="2"/>
      <c r="I332" s="2"/>
      <c r="J332" s="29"/>
    </row>
    <row r="333" spans="2:10" x14ac:dyDescent="0.25">
      <c r="B333" s="5"/>
      <c r="C333" s="2"/>
      <c r="D333" s="2"/>
      <c r="E333" s="2"/>
      <c r="F333" s="29"/>
      <c r="G333" s="2"/>
      <c r="H333" s="2"/>
      <c r="I333" s="2"/>
      <c r="J333" s="29"/>
    </row>
    <row r="334" spans="2:10" x14ac:dyDescent="0.25">
      <c r="B334" s="5"/>
      <c r="C334" s="2"/>
      <c r="D334" s="2"/>
      <c r="E334" s="2"/>
      <c r="F334" s="29"/>
      <c r="G334" s="2"/>
      <c r="H334" s="2"/>
      <c r="I334" s="2"/>
      <c r="J334" s="29"/>
    </row>
    <row r="335" spans="2:10" x14ac:dyDescent="0.25">
      <c r="B335" s="5"/>
      <c r="C335" s="2"/>
      <c r="D335" s="2"/>
      <c r="E335" s="2"/>
      <c r="F335" s="29"/>
      <c r="G335" s="2"/>
      <c r="H335" s="2"/>
      <c r="I335" s="2"/>
      <c r="J335" s="29"/>
    </row>
    <row r="336" spans="2:10" x14ac:dyDescent="0.25">
      <c r="B336" s="5"/>
      <c r="C336" s="2"/>
      <c r="D336" s="2"/>
      <c r="E336" s="2"/>
      <c r="F336" s="29"/>
      <c r="G336" s="2"/>
      <c r="H336" s="2"/>
      <c r="I336" s="2"/>
      <c r="J336" s="29"/>
    </row>
    <row r="337" spans="2:10" x14ac:dyDescent="0.25">
      <c r="B337" s="5"/>
      <c r="C337" s="2"/>
      <c r="D337" s="2"/>
      <c r="E337" s="2"/>
      <c r="F337" s="29"/>
      <c r="G337" s="2"/>
      <c r="H337" s="2"/>
      <c r="I337" s="2"/>
      <c r="J337" s="29"/>
    </row>
    <row r="338" spans="2:10" x14ac:dyDescent="0.25">
      <c r="B338" s="5"/>
      <c r="C338" s="2"/>
      <c r="D338" s="2"/>
      <c r="E338" s="2"/>
      <c r="F338" s="29"/>
      <c r="G338" s="2"/>
      <c r="H338" s="2"/>
      <c r="I338" s="2"/>
      <c r="J338" s="29"/>
    </row>
    <row r="339" spans="2:10" x14ac:dyDescent="0.25">
      <c r="B339" s="5"/>
      <c r="C339" s="2"/>
      <c r="D339" s="2"/>
      <c r="E339" s="2"/>
      <c r="F339" s="29"/>
      <c r="G339" s="2"/>
      <c r="H339" s="2"/>
      <c r="I339" s="2"/>
      <c r="J339" s="29"/>
    </row>
    <row r="340" spans="2:10" x14ac:dyDescent="0.25">
      <c r="B340" s="5"/>
      <c r="C340" s="2"/>
      <c r="D340" s="2"/>
      <c r="E340" s="2"/>
      <c r="F340" s="29"/>
      <c r="G340" s="2"/>
      <c r="H340" s="2"/>
      <c r="I340" s="2"/>
      <c r="J340" s="29"/>
    </row>
    <row r="341" spans="2:10" x14ac:dyDescent="0.25">
      <c r="B341" s="5"/>
      <c r="C341" s="2"/>
      <c r="D341" s="2"/>
      <c r="E341" s="2"/>
      <c r="F341" s="29"/>
      <c r="G341" s="2"/>
      <c r="H341" s="2"/>
      <c r="I341" s="2"/>
      <c r="J341" s="29"/>
    </row>
    <row r="342" spans="2:10" x14ac:dyDescent="0.25">
      <c r="B342" s="5"/>
      <c r="C342" s="2"/>
      <c r="D342" s="2"/>
      <c r="E342" s="2"/>
      <c r="F342" s="29"/>
      <c r="G342" s="2"/>
      <c r="H342" s="2"/>
      <c r="I342" s="2"/>
      <c r="J342" s="29"/>
    </row>
    <row r="343" spans="2:10" x14ac:dyDescent="0.25">
      <c r="B343" s="5"/>
      <c r="C343" s="2"/>
      <c r="D343" s="2"/>
      <c r="E343" s="2"/>
      <c r="F343" s="29"/>
      <c r="G343" s="2"/>
      <c r="H343" s="2"/>
      <c r="I343" s="2"/>
      <c r="J343" s="29"/>
    </row>
    <row r="344" spans="2:10" x14ac:dyDescent="0.25">
      <c r="B344" s="5"/>
      <c r="C344" s="2"/>
      <c r="D344" s="2"/>
      <c r="E344" s="2"/>
      <c r="F344" s="29"/>
      <c r="G344" s="2"/>
      <c r="H344" s="2"/>
      <c r="I344" s="2"/>
      <c r="J344" s="29"/>
    </row>
    <row r="345" spans="2:10" x14ac:dyDescent="0.25">
      <c r="B345" s="5"/>
      <c r="C345" s="2"/>
      <c r="D345" s="2"/>
      <c r="E345" s="2"/>
      <c r="F345" s="29"/>
      <c r="G345" s="2"/>
      <c r="H345" s="2"/>
      <c r="I345" s="2"/>
      <c r="J345" s="29"/>
    </row>
    <row r="346" spans="2:10" x14ac:dyDescent="0.25">
      <c r="B346" s="5"/>
      <c r="C346" s="2"/>
      <c r="D346" s="2"/>
      <c r="E346" s="2"/>
      <c r="F346" s="29"/>
      <c r="G346" s="2"/>
      <c r="H346" s="2"/>
      <c r="I346" s="2"/>
      <c r="J346" s="29"/>
    </row>
    <row r="347" spans="2:10" x14ac:dyDescent="0.25">
      <c r="B347" s="5"/>
      <c r="C347" s="2"/>
      <c r="D347" s="2"/>
      <c r="E347" s="2"/>
      <c r="F347" s="29"/>
      <c r="G347" s="2"/>
      <c r="H347" s="2"/>
      <c r="I347" s="2"/>
      <c r="J347" s="29"/>
    </row>
    <row r="348" spans="2:10" x14ac:dyDescent="0.25">
      <c r="B348" s="5"/>
      <c r="C348" s="2"/>
      <c r="D348" s="2"/>
      <c r="E348" s="2"/>
      <c r="F348" s="29"/>
      <c r="G348" s="2"/>
      <c r="H348" s="2"/>
      <c r="I348" s="2"/>
      <c r="J348" s="29"/>
    </row>
    <row r="349" spans="2:10" x14ac:dyDescent="0.25">
      <c r="B349" s="5"/>
      <c r="C349" s="2"/>
      <c r="D349" s="2"/>
      <c r="E349" s="2"/>
      <c r="F349" s="29"/>
      <c r="G349" s="2"/>
      <c r="H349" s="2"/>
      <c r="I349" s="2"/>
      <c r="J349" s="29"/>
    </row>
    <row r="350" spans="2:10" x14ac:dyDescent="0.25">
      <c r="B350" s="5"/>
      <c r="C350" s="2"/>
      <c r="D350" s="2"/>
      <c r="E350" s="2"/>
      <c r="F350" s="29"/>
      <c r="G350" s="2"/>
      <c r="H350" s="2"/>
      <c r="I350" s="2"/>
      <c r="J350" s="29"/>
    </row>
    <row r="351" spans="2:10" x14ac:dyDescent="0.25">
      <c r="B351" s="5"/>
      <c r="C351" s="2"/>
      <c r="D351" s="2"/>
      <c r="E351" s="2"/>
      <c r="F351" s="29"/>
      <c r="G351" s="2"/>
      <c r="H351" s="2"/>
      <c r="I351" s="2"/>
      <c r="J351" s="29"/>
    </row>
    <row r="352" spans="2:10" x14ac:dyDescent="0.25">
      <c r="B352" s="5"/>
      <c r="C352" s="2"/>
      <c r="D352" s="2"/>
      <c r="E352" s="2"/>
      <c r="F352" s="29"/>
      <c r="G352" s="2"/>
      <c r="H352" s="2"/>
      <c r="I352" s="2"/>
      <c r="J352" s="29"/>
    </row>
    <row r="353" spans="2:10" x14ac:dyDescent="0.25">
      <c r="B353" s="5"/>
      <c r="C353" s="2"/>
      <c r="D353" s="2"/>
      <c r="E353" s="2"/>
      <c r="F353" s="29"/>
      <c r="G353" s="2"/>
      <c r="H353" s="2"/>
      <c r="I353" s="2"/>
      <c r="J353" s="29"/>
    </row>
    <row r="354" spans="2:10" x14ac:dyDescent="0.25">
      <c r="B354" s="5"/>
      <c r="C354" s="2"/>
      <c r="D354" s="2"/>
      <c r="E354" s="2"/>
      <c r="F354" s="29"/>
      <c r="G354" s="2"/>
      <c r="H354" s="2"/>
      <c r="I354" s="2"/>
      <c r="J354" s="29"/>
    </row>
    <row r="355" spans="2:10" x14ac:dyDescent="0.25">
      <c r="B355" s="5"/>
      <c r="C355" s="2"/>
      <c r="D355" s="2"/>
      <c r="E355" s="2"/>
      <c r="F355" s="29"/>
      <c r="G355" s="2"/>
      <c r="H355" s="2"/>
      <c r="I355" s="2"/>
      <c r="J355" s="29"/>
    </row>
    <row r="356" spans="2:10" x14ac:dyDescent="0.25">
      <c r="B356" s="5"/>
      <c r="C356" s="2"/>
      <c r="D356" s="2"/>
      <c r="E356" s="2"/>
      <c r="F356" s="29"/>
      <c r="G356" s="2"/>
      <c r="H356" s="2"/>
      <c r="I356" s="2"/>
      <c r="J356" s="29"/>
    </row>
    <row r="357" spans="2:10" x14ac:dyDescent="0.25">
      <c r="B357" s="5"/>
      <c r="C357" s="2"/>
      <c r="D357" s="2"/>
      <c r="E357" s="2"/>
      <c r="F357" s="29"/>
      <c r="G357" s="2"/>
      <c r="H357" s="2"/>
      <c r="I357" s="2"/>
      <c r="J357" s="29"/>
    </row>
    <row r="358" spans="2:10" x14ac:dyDescent="0.25">
      <c r="B358" s="5"/>
      <c r="C358" s="2"/>
      <c r="D358" s="2"/>
      <c r="E358" s="2"/>
      <c r="F358" s="29"/>
      <c r="G358" s="2"/>
      <c r="H358" s="2"/>
      <c r="I358" s="2"/>
      <c r="J358" s="29"/>
    </row>
    <row r="359" spans="2:10" x14ac:dyDescent="0.25">
      <c r="B359" s="5"/>
      <c r="C359" s="2"/>
      <c r="D359" s="2"/>
      <c r="E359" s="2"/>
      <c r="F359" s="29"/>
      <c r="G359" s="2"/>
      <c r="H359" s="2"/>
      <c r="I359" s="2"/>
      <c r="J359" s="29"/>
    </row>
    <row r="360" spans="2:10" x14ac:dyDescent="0.25">
      <c r="B360" s="5"/>
      <c r="C360" s="2"/>
      <c r="D360" s="2"/>
      <c r="E360" s="2"/>
      <c r="F360" s="29"/>
      <c r="G360" s="2"/>
      <c r="H360" s="2"/>
      <c r="I360" s="2"/>
      <c r="J360" s="29"/>
    </row>
    <row r="361" spans="2:10" x14ac:dyDescent="0.25">
      <c r="B361" s="5"/>
      <c r="C361" s="2"/>
      <c r="D361" s="2"/>
      <c r="E361" s="2"/>
      <c r="F361" s="29"/>
      <c r="G361" s="2"/>
      <c r="H361" s="2"/>
      <c r="I361" s="2"/>
      <c r="J361" s="29"/>
    </row>
    <row r="362" spans="2:10" x14ac:dyDescent="0.25">
      <c r="B362" s="5"/>
      <c r="C362" s="2"/>
      <c r="D362" s="2"/>
      <c r="E362" s="2"/>
      <c r="F362" s="29"/>
      <c r="G362" s="2"/>
      <c r="H362" s="2"/>
      <c r="I362" s="2"/>
      <c r="J362" s="29"/>
    </row>
    <row r="363" spans="2:10" x14ac:dyDescent="0.25">
      <c r="B363" s="5"/>
      <c r="C363" s="2"/>
      <c r="D363" s="2"/>
      <c r="E363" s="2"/>
      <c r="F363" s="29"/>
      <c r="G363" s="2"/>
      <c r="H363" s="2"/>
      <c r="I363" s="2"/>
      <c r="J363" s="29"/>
    </row>
    <row r="364" spans="2:10" x14ac:dyDescent="0.25">
      <c r="B364" s="5"/>
      <c r="C364" s="2"/>
      <c r="D364" s="2"/>
      <c r="E364" s="2"/>
      <c r="F364" s="29"/>
      <c r="G364" s="2"/>
      <c r="H364" s="2"/>
      <c r="I364" s="2"/>
      <c r="J364" s="29"/>
    </row>
    <row r="365" spans="2:10" x14ac:dyDescent="0.25">
      <c r="B365" s="5"/>
      <c r="C365" s="2"/>
      <c r="D365" s="2"/>
      <c r="E365" s="2"/>
      <c r="F365" s="29"/>
      <c r="G365" s="2"/>
      <c r="H365" s="2"/>
      <c r="I365" s="2"/>
      <c r="J365" s="29"/>
    </row>
    <row r="366" spans="2:10" x14ac:dyDescent="0.25">
      <c r="B366" s="5"/>
      <c r="C366" s="2"/>
      <c r="D366" s="2"/>
      <c r="E366" s="2"/>
      <c r="F366" s="29"/>
      <c r="G366" s="2"/>
      <c r="H366" s="2"/>
      <c r="I366" s="2"/>
      <c r="J366" s="29"/>
    </row>
    <row r="367" spans="2:10" x14ac:dyDescent="0.25">
      <c r="B367" s="5"/>
      <c r="C367" s="2"/>
      <c r="D367" s="2"/>
      <c r="E367" s="2"/>
      <c r="F367" s="29"/>
      <c r="G367" s="2"/>
      <c r="H367" s="2"/>
      <c r="I367" s="2"/>
      <c r="J367" s="29"/>
    </row>
    <row r="368" spans="2:10" x14ac:dyDescent="0.25">
      <c r="B368" s="5"/>
      <c r="C368" s="2"/>
      <c r="D368" s="2"/>
      <c r="E368" s="2"/>
      <c r="F368" s="29"/>
      <c r="G368" s="2"/>
      <c r="H368" s="2"/>
      <c r="I368" s="2"/>
      <c r="J368" s="29"/>
    </row>
    <row r="369" spans="2:10" x14ac:dyDescent="0.25">
      <c r="B369" s="5"/>
      <c r="C369" s="2"/>
      <c r="D369" s="2"/>
      <c r="E369" s="2"/>
      <c r="F369" s="29"/>
      <c r="G369" s="2"/>
      <c r="H369" s="2"/>
      <c r="I369" s="2"/>
      <c r="J369" s="29"/>
    </row>
    <row r="370" spans="2:10" x14ac:dyDescent="0.25">
      <c r="B370" s="5"/>
      <c r="C370" s="2"/>
      <c r="D370" s="2"/>
      <c r="E370" s="2"/>
      <c r="F370" s="29"/>
      <c r="G370" s="2"/>
      <c r="H370" s="2"/>
      <c r="I370" s="2"/>
      <c r="J370" s="29"/>
    </row>
    <row r="371" spans="2:10" x14ac:dyDescent="0.25">
      <c r="B371" s="5"/>
      <c r="C371" s="2"/>
      <c r="D371" s="2"/>
      <c r="E371" s="2"/>
      <c r="F371" s="29"/>
      <c r="G371" s="2"/>
      <c r="H371" s="2"/>
      <c r="I371" s="2"/>
      <c r="J371" s="29"/>
    </row>
    <row r="372" spans="2:10" x14ac:dyDescent="0.25">
      <c r="B372" s="5"/>
      <c r="C372" s="2"/>
      <c r="D372" s="2"/>
      <c r="E372" s="2"/>
      <c r="F372" s="29"/>
      <c r="G372" s="2"/>
      <c r="H372" s="2"/>
      <c r="I372" s="2"/>
      <c r="J372" s="29"/>
    </row>
    <row r="373" spans="2:10" x14ac:dyDescent="0.25">
      <c r="B373" s="5"/>
      <c r="C373" s="2"/>
      <c r="D373" s="2"/>
      <c r="E373" s="2"/>
      <c r="F373" s="29"/>
      <c r="G373" s="2"/>
      <c r="H373" s="2"/>
      <c r="I373" s="2"/>
      <c r="J373" s="29"/>
    </row>
    <row r="374" spans="2:10" x14ac:dyDescent="0.25">
      <c r="B374" s="5"/>
      <c r="C374" s="2"/>
      <c r="D374" s="2"/>
      <c r="E374" s="2"/>
      <c r="F374" s="29"/>
      <c r="G374" s="2"/>
      <c r="H374" s="2"/>
      <c r="I374" s="2"/>
      <c r="J374" s="29"/>
    </row>
    <row r="375" spans="2:10" x14ac:dyDescent="0.25">
      <c r="B375" s="5"/>
      <c r="C375" s="2"/>
      <c r="D375" s="2"/>
      <c r="E375" s="2"/>
      <c r="F375" s="29"/>
      <c r="G375" s="2"/>
      <c r="H375" s="2"/>
      <c r="I375" s="2"/>
      <c r="J375" s="29"/>
    </row>
    <row r="376" spans="2:10" x14ac:dyDescent="0.25">
      <c r="B376" s="5"/>
      <c r="C376" s="2"/>
      <c r="D376" s="2"/>
      <c r="E376" s="2"/>
      <c r="F376" s="29"/>
      <c r="G376" s="2"/>
      <c r="H376" s="2"/>
      <c r="I376" s="2"/>
      <c r="J376" s="29"/>
    </row>
    <row r="377" spans="2:10" x14ac:dyDescent="0.25">
      <c r="B377" s="5"/>
      <c r="C377" s="2"/>
      <c r="D377" s="2"/>
      <c r="E377" s="2"/>
      <c r="F377" s="29"/>
      <c r="G377" s="2"/>
      <c r="H377" s="2"/>
      <c r="I377" s="2"/>
      <c r="J377" s="29"/>
    </row>
    <row r="378" spans="2:10" x14ac:dyDescent="0.25">
      <c r="B378" s="5"/>
      <c r="C378" s="2"/>
      <c r="D378" s="2"/>
      <c r="E378" s="2"/>
      <c r="F378" s="29"/>
      <c r="G378" s="2"/>
      <c r="H378" s="2"/>
      <c r="I378" s="2"/>
      <c r="J378" s="29"/>
    </row>
    <row r="379" spans="2:10" x14ac:dyDescent="0.25">
      <c r="B379" s="5"/>
      <c r="C379" s="2"/>
      <c r="D379" s="2"/>
      <c r="E379" s="2"/>
      <c r="F379" s="29"/>
      <c r="G379" s="2"/>
      <c r="H379" s="2"/>
      <c r="I379" s="2"/>
      <c r="J379" s="29"/>
    </row>
    <row r="380" spans="2:10" x14ac:dyDescent="0.25">
      <c r="B380" s="5"/>
      <c r="C380" s="2"/>
      <c r="D380" s="2"/>
      <c r="E380" s="2"/>
      <c r="F380" s="29"/>
      <c r="G380" s="2"/>
      <c r="H380" s="2"/>
      <c r="I380" s="2"/>
      <c r="J380" s="29"/>
    </row>
    <row r="381" spans="2:10" x14ac:dyDescent="0.25">
      <c r="B381" s="5"/>
      <c r="C381" s="2"/>
      <c r="D381" s="2"/>
      <c r="E381" s="2"/>
      <c r="F381" s="29"/>
      <c r="G381" s="2"/>
      <c r="H381" s="2"/>
      <c r="I381" s="2"/>
      <c r="J381" s="29"/>
    </row>
    <row r="382" spans="2:10" x14ac:dyDescent="0.25">
      <c r="B382" s="5"/>
      <c r="C382" s="2"/>
      <c r="D382" s="2"/>
      <c r="E382" s="2"/>
      <c r="F382" s="29"/>
      <c r="G382" s="2"/>
      <c r="H382" s="2"/>
      <c r="I382" s="2"/>
      <c r="J382" s="29"/>
    </row>
    <row r="383" spans="2:10" x14ac:dyDescent="0.25">
      <c r="B383" s="5"/>
      <c r="C383" s="2"/>
      <c r="D383" s="2"/>
      <c r="E383" s="2"/>
      <c r="F383" s="29"/>
      <c r="G383" s="2"/>
      <c r="H383" s="2"/>
      <c r="I383" s="2"/>
      <c r="J383" s="29"/>
    </row>
    <row r="384" spans="2:10" x14ac:dyDescent="0.25">
      <c r="B384" s="5"/>
      <c r="C384" s="2"/>
      <c r="D384" s="2"/>
      <c r="E384" s="2"/>
      <c r="F384" s="29"/>
      <c r="G384" s="2"/>
      <c r="H384" s="2"/>
      <c r="I384" s="2"/>
      <c r="J384" s="29"/>
    </row>
    <row r="385" spans="2:10" x14ac:dyDescent="0.25">
      <c r="B385" s="5"/>
      <c r="C385" s="2"/>
      <c r="D385" s="2"/>
      <c r="E385" s="2"/>
      <c r="F385" s="29"/>
      <c r="G385" s="2"/>
      <c r="H385" s="2"/>
      <c r="I385" s="2"/>
      <c r="J385" s="29"/>
    </row>
    <row r="386" spans="2:10" x14ac:dyDescent="0.25">
      <c r="B386" s="5"/>
      <c r="C386" s="2"/>
      <c r="D386" s="2"/>
      <c r="E386" s="2"/>
      <c r="F386" s="29"/>
      <c r="G386" s="2"/>
      <c r="H386" s="2"/>
      <c r="I386" s="2"/>
      <c r="J386" s="29"/>
    </row>
    <row r="387" spans="2:10" x14ac:dyDescent="0.25">
      <c r="B387" s="5"/>
      <c r="C387" s="2"/>
      <c r="D387" s="2"/>
      <c r="E387" s="2"/>
      <c r="F387" s="29"/>
      <c r="G387" s="2"/>
      <c r="H387" s="2"/>
      <c r="I387" s="2"/>
      <c r="J387" s="29"/>
    </row>
    <row r="388" spans="2:10" x14ac:dyDescent="0.25">
      <c r="B388" s="5"/>
      <c r="C388" s="2"/>
      <c r="D388" s="2"/>
      <c r="E388" s="2"/>
      <c r="F388" s="29"/>
      <c r="G388" s="2"/>
      <c r="H388" s="2"/>
      <c r="I388" s="2"/>
      <c r="J388" s="29"/>
    </row>
    <row r="389" spans="2:10" x14ac:dyDescent="0.25">
      <c r="B389" s="5"/>
      <c r="C389" s="2"/>
      <c r="D389" s="2"/>
      <c r="E389" s="2"/>
      <c r="F389" s="29"/>
      <c r="G389" s="2"/>
      <c r="H389" s="2"/>
      <c r="I389" s="2"/>
      <c r="J389" s="29"/>
    </row>
    <row r="390" spans="2:10" x14ac:dyDescent="0.25">
      <c r="B390" s="5"/>
      <c r="C390" s="2"/>
      <c r="D390" s="2"/>
      <c r="E390" s="2"/>
      <c r="F390" s="29"/>
      <c r="G390" s="2"/>
      <c r="H390" s="2"/>
      <c r="I390" s="2"/>
      <c r="J390" s="29"/>
    </row>
    <row r="391" spans="2:10" x14ac:dyDescent="0.25">
      <c r="B391" s="5"/>
      <c r="C391" s="2"/>
      <c r="D391" s="2"/>
      <c r="E391" s="2"/>
      <c r="F391" s="29"/>
      <c r="G391" s="2"/>
      <c r="H391" s="2"/>
      <c r="I391" s="2"/>
      <c r="J391" s="29"/>
    </row>
    <row r="392" spans="2:10" x14ac:dyDescent="0.25">
      <c r="B392" s="5"/>
      <c r="C392" s="2"/>
      <c r="D392" s="2"/>
      <c r="E392" s="2"/>
      <c r="F392" s="29"/>
      <c r="G392" s="2"/>
      <c r="H392" s="2"/>
      <c r="I392" s="2"/>
      <c r="J392" s="29"/>
    </row>
    <row r="393" spans="2:10" x14ac:dyDescent="0.25">
      <c r="B393" s="5"/>
      <c r="C393" s="2"/>
      <c r="D393" s="2"/>
      <c r="E393" s="2"/>
      <c r="F393" s="29"/>
      <c r="G393" s="2"/>
      <c r="H393" s="2"/>
      <c r="I393" s="2"/>
      <c r="J393" s="29"/>
    </row>
    <row r="394" spans="2:10" x14ac:dyDescent="0.25">
      <c r="B394" s="5"/>
      <c r="C394" s="2"/>
      <c r="D394" s="2"/>
      <c r="E394" s="2"/>
      <c r="F394" s="29"/>
      <c r="G394" s="2"/>
      <c r="H394" s="2"/>
      <c r="I394" s="2"/>
      <c r="J394" s="29"/>
    </row>
    <row r="395" spans="2:10" x14ac:dyDescent="0.25">
      <c r="B395" s="5"/>
      <c r="C395" s="2"/>
      <c r="D395" s="2"/>
      <c r="E395" s="2"/>
      <c r="F395" s="29"/>
      <c r="G395" s="2"/>
      <c r="H395" s="2"/>
      <c r="I395" s="2"/>
      <c r="J395" s="29"/>
    </row>
    <row r="396" spans="2:10" x14ac:dyDescent="0.25">
      <c r="B396" s="5"/>
      <c r="C396" s="2"/>
      <c r="D396" s="2"/>
      <c r="E396" s="2"/>
      <c r="F396" s="29"/>
      <c r="G396" s="2"/>
      <c r="H396" s="2"/>
      <c r="I396" s="2"/>
      <c r="J396" s="29"/>
    </row>
    <row r="397" spans="2:10" x14ac:dyDescent="0.25">
      <c r="B397" s="5"/>
      <c r="C397" s="2"/>
      <c r="D397" s="2"/>
      <c r="E397" s="2"/>
      <c r="F397" s="29"/>
      <c r="G397" s="2"/>
      <c r="H397" s="2"/>
      <c r="I397" s="2"/>
      <c r="J397" s="29"/>
    </row>
    <row r="398" spans="2:10" x14ac:dyDescent="0.25">
      <c r="B398" s="5"/>
      <c r="C398" s="2"/>
      <c r="D398" s="2"/>
      <c r="E398" s="2"/>
      <c r="F398" s="29"/>
      <c r="G398" s="2"/>
      <c r="H398" s="2"/>
      <c r="I398" s="2"/>
      <c r="J398" s="29"/>
    </row>
    <row r="399" spans="2:10" x14ac:dyDescent="0.25">
      <c r="B399" s="5"/>
      <c r="C399" s="2"/>
      <c r="D399" s="2"/>
      <c r="E399" s="2"/>
      <c r="F399" s="29"/>
      <c r="G399" s="2"/>
      <c r="H399" s="2"/>
      <c r="I399" s="2"/>
      <c r="J399" s="29"/>
    </row>
    <row r="400" spans="2:10" x14ac:dyDescent="0.25">
      <c r="B400" s="5"/>
      <c r="C400" s="2"/>
      <c r="D400" s="2"/>
      <c r="E400" s="2"/>
      <c r="F400" s="29"/>
      <c r="G400" s="2"/>
      <c r="H400" s="2"/>
      <c r="I400" s="2"/>
      <c r="J400" s="29"/>
    </row>
    <row r="401" spans="2:10" x14ac:dyDescent="0.25">
      <c r="B401" s="5"/>
      <c r="C401" s="2"/>
      <c r="D401" s="2"/>
      <c r="E401" s="2"/>
      <c r="F401" s="29"/>
      <c r="G401" s="2"/>
      <c r="H401" s="2"/>
      <c r="I401" s="2"/>
      <c r="J401" s="29"/>
    </row>
    <row r="402" spans="2:10" x14ac:dyDescent="0.25">
      <c r="B402" s="5"/>
      <c r="C402" s="2"/>
      <c r="D402" s="2"/>
      <c r="E402" s="2"/>
      <c r="F402" s="29"/>
      <c r="G402" s="2"/>
      <c r="H402" s="2"/>
      <c r="I402" s="2"/>
      <c r="J402" s="29"/>
    </row>
    <row r="403" spans="2:10" x14ac:dyDescent="0.25">
      <c r="B403" s="5"/>
      <c r="C403" s="2"/>
      <c r="D403" s="2"/>
      <c r="E403" s="2"/>
      <c r="F403" s="29"/>
      <c r="G403" s="2"/>
      <c r="H403" s="2"/>
      <c r="I403" s="2"/>
      <c r="J403" s="29"/>
    </row>
    <row r="404" spans="2:10" x14ac:dyDescent="0.25">
      <c r="B404" s="5"/>
      <c r="C404" s="2"/>
      <c r="D404" s="2"/>
      <c r="E404" s="2"/>
      <c r="F404" s="29"/>
      <c r="G404" s="2"/>
      <c r="H404" s="2"/>
      <c r="I404" s="2"/>
      <c r="J404" s="29"/>
    </row>
    <row r="405" spans="2:10" x14ac:dyDescent="0.25">
      <c r="B405" s="5"/>
      <c r="C405" s="2"/>
      <c r="D405" s="2"/>
      <c r="E405" s="2"/>
      <c r="F405" s="29"/>
      <c r="G405" s="2"/>
      <c r="H405" s="2"/>
      <c r="I405" s="2"/>
      <c r="J405" s="29"/>
    </row>
    <row r="406" spans="2:10" x14ac:dyDescent="0.25">
      <c r="B406" s="5"/>
      <c r="C406" s="2"/>
      <c r="D406" s="2"/>
      <c r="E406" s="2"/>
      <c r="F406" s="29"/>
      <c r="G406" s="2"/>
      <c r="H406" s="2"/>
      <c r="I406" s="2"/>
      <c r="J406" s="29"/>
    </row>
    <row r="407" spans="2:10" x14ac:dyDescent="0.25">
      <c r="B407" s="5"/>
      <c r="C407" s="2"/>
      <c r="D407" s="2"/>
      <c r="E407" s="2"/>
      <c r="F407" s="29"/>
      <c r="G407" s="2"/>
      <c r="H407" s="2"/>
      <c r="I407" s="2"/>
      <c r="J407" s="29"/>
    </row>
    <row r="408" spans="2:10" x14ac:dyDescent="0.25">
      <c r="B408" s="5"/>
      <c r="C408" s="2"/>
      <c r="D408" s="2"/>
      <c r="E408" s="2"/>
      <c r="F408" s="29"/>
      <c r="G408" s="2"/>
      <c r="H408" s="2"/>
      <c r="I408" s="2"/>
      <c r="J408" s="29"/>
    </row>
    <row r="409" spans="2:10" x14ac:dyDescent="0.25">
      <c r="B409" s="5"/>
      <c r="C409" s="2"/>
      <c r="D409" s="2"/>
      <c r="E409" s="2"/>
      <c r="F409" s="29"/>
      <c r="G409" s="2"/>
      <c r="H409" s="2"/>
      <c r="I409" s="2"/>
      <c r="J409" s="29"/>
    </row>
    <row r="410" spans="2:10" x14ac:dyDescent="0.25">
      <c r="B410" s="5"/>
      <c r="C410" s="2"/>
      <c r="D410" s="2"/>
      <c r="E410" s="2"/>
      <c r="F410" s="29"/>
      <c r="G410" s="2"/>
      <c r="H410" s="2"/>
      <c r="I410" s="2"/>
      <c r="J410" s="29"/>
    </row>
    <row r="411" spans="2:10" x14ac:dyDescent="0.25">
      <c r="B411" s="5"/>
      <c r="C411" s="2"/>
      <c r="D411" s="2"/>
      <c r="E411" s="2"/>
      <c r="F411" s="29"/>
      <c r="G411" s="2"/>
      <c r="H411" s="2"/>
      <c r="I411" s="2"/>
      <c r="J411" s="29"/>
    </row>
    <row r="412" spans="2:10" x14ac:dyDescent="0.25">
      <c r="B412" s="5"/>
      <c r="C412" s="2"/>
      <c r="D412" s="2"/>
      <c r="E412" s="2"/>
      <c r="F412" s="29"/>
      <c r="G412" s="2"/>
      <c r="H412" s="2"/>
      <c r="I412" s="2"/>
      <c r="J412" s="29"/>
    </row>
    <row r="413" spans="2:10" x14ac:dyDescent="0.25">
      <c r="B413" s="5"/>
      <c r="C413" s="2"/>
      <c r="D413" s="2"/>
      <c r="E413" s="2"/>
      <c r="F413" s="29"/>
      <c r="G413" s="2"/>
      <c r="H413" s="2"/>
      <c r="I413" s="2"/>
      <c r="J413" s="29"/>
    </row>
    <row r="414" spans="2:10" x14ac:dyDescent="0.25">
      <c r="B414" s="5"/>
      <c r="C414" s="2"/>
      <c r="D414" s="2"/>
      <c r="E414" s="2"/>
      <c r="F414" s="29"/>
      <c r="G414" s="2"/>
      <c r="H414" s="2"/>
      <c r="I414" s="2"/>
      <c r="J414" s="29"/>
    </row>
    <row r="415" spans="2:10" x14ac:dyDescent="0.25">
      <c r="B415" s="5"/>
      <c r="C415" s="2"/>
      <c r="D415" s="2"/>
      <c r="E415" s="2"/>
      <c r="F415" s="29"/>
      <c r="G415" s="2"/>
      <c r="H415" s="2"/>
      <c r="I415" s="2"/>
      <c r="J415" s="29"/>
    </row>
    <row r="416" spans="2:10" x14ac:dyDescent="0.25">
      <c r="B416" s="5"/>
      <c r="C416" s="2"/>
      <c r="D416" s="2"/>
      <c r="E416" s="2"/>
      <c r="F416" s="29"/>
      <c r="G416" s="2"/>
      <c r="H416" s="2"/>
      <c r="I416" s="2"/>
      <c r="J416" s="29"/>
    </row>
    <row r="417" spans="2:10" x14ac:dyDescent="0.25">
      <c r="B417" s="5"/>
      <c r="C417" s="2"/>
      <c r="D417" s="2"/>
      <c r="E417" s="2"/>
      <c r="F417" s="29"/>
      <c r="G417" s="2"/>
      <c r="H417" s="2"/>
      <c r="I417" s="2"/>
      <c r="J417" s="29"/>
    </row>
    <row r="418" spans="2:10" x14ac:dyDescent="0.25">
      <c r="B418" s="5"/>
      <c r="C418" s="2"/>
      <c r="D418" s="2"/>
      <c r="E418" s="2"/>
      <c r="F418" s="29"/>
      <c r="G418" s="2"/>
      <c r="H418" s="2"/>
      <c r="I418" s="2"/>
      <c r="J418" s="29"/>
    </row>
    <row r="419" spans="2:10" x14ac:dyDescent="0.25">
      <c r="B419" s="5"/>
      <c r="C419" s="2"/>
      <c r="D419" s="2"/>
      <c r="E419" s="2"/>
      <c r="F419" s="29"/>
      <c r="G419" s="2"/>
      <c r="H419" s="2"/>
      <c r="I419" s="2"/>
      <c r="J419" s="29"/>
    </row>
    <row r="420" spans="2:10" x14ac:dyDescent="0.25">
      <c r="B420" s="5"/>
      <c r="C420" s="2"/>
      <c r="D420" s="2"/>
      <c r="E420" s="2"/>
      <c r="F420" s="29"/>
      <c r="G420" s="2"/>
      <c r="H420" s="2"/>
      <c r="I420" s="2"/>
      <c r="J420" s="29"/>
    </row>
    <row r="421" spans="2:10" x14ac:dyDescent="0.25">
      <c r="B421" s="5"/>
      <c r="C421" s="2"/>
      <c r="D421" s="2"/>
      <c r="E421" s="2"/>
      <c r="F421" s="29"/>
      <c r="G421" s="2"/>
      <c r="H421" s="2"/>
      <c r="I421" s="2"/>
      <c r="J421" s="29"/>
    </row>
    <row r="422" spans="2:10" x14ac:dyDescent="0.25">
      <c r="B422" s="5"/>
      <c r="C422" s="2"/>
      <c r="D422" s="2"/>
      <c r="E422" s="2"/>
      <c r="F422" s="29"/>
      <c r="G422" s="2"/>
      <c r="H422" s="2"/>
      <c r="I422" s="2"/>
      <c r="J422" s="29"/>
    </row>
    <row r="423" spans="2:10" x14ac:dyDescent="0.25">
      <c r="B423" s="5"/>
      <c r="C423" s="2"/>
      <c r="D423" s="2"/>
      <c r="E423" s="2"/>
      <c r="F423" s="29"/>
      <c r="G423" s="2"/>
      <c r="H423" s="2"/>
      <c r="I423" s="2"/>
      <c r="J423" s="29"/>
    </row>
    <row r="424" spans="2:10" x14ac:dyDescent="0.25">
      <c r="B424" s="5"/>
      <c r="C424" s="2"/>
      <c r="D424" s="2"/>
      <c r="E424" s="2"/>
      <c r="F424" s="29"/>
      <c r="G424" s="2"/>
      <c r="H424" s="2"/>
      <c r="I424" s="2"/>
      <c r="J424" s="29"/>
    </row>
    <row r="425" spans="2:10" x14ac:dyDescent="0.25">
      <c r="B425" s="5"/>
      <c r="C425" s="2"/>
      <c r="D425" s="2"/>
      <c r="E425" s="2"/>
      <c r="F425" s="29"/>
      <c r="G425" s="2"/>
      <c r="H425" s="2"/>
      <c r="I425" s="2"/>
      <c r="J425" s="29"/>
    </row>
    <row r="426" spans="2:10" x14ac:dyDescent="0.25">
      <c r="B426" s="5"/>
      <c r="C426" s="2"/>
      <c r="D426" s="2"/>
      <c r="E426" s="2"/>
      <c r="F426" s="29"/>
      <c r="G426" s="2"/>
      <c r="H426" s="2"/>
      <c r="I426" s="2"/>
      <c r="J426" s="29"/>
    </row>
    <row r="427" spans="2:10" x14ac:dyDescent="0.25">
      <c r="B427" s="5"/>
      <c r="C427" s="2"/>
      <c r="D427" s="2"/>
      <c r="E427" s="2"/>
      <c r="F427" s="29"/>
      <c r="G427" s="2"/>
      <c r="H427" s="2"/>
      <c r="I427" s="2"/>
      <c r="J427" s="29"/>
    </row>
    <row r="428" spans="2:10" x14ac:dyDescent="0.25">
      <c r="B428" s="5"/>
      <c r="C428" s="2"/>
      <c r="D428" s="2"/>
      <c r="E428" s="2"/>
      <c r="F428" s="29"/>
      <c r="G428" s="2"/>
      <c r="H428" s="2"/>
      <c r="I428" s="2"/>
      <c r="J428" s="29"/>
    </row>
    <row r="429" spans="2:10" x14ac:dyDescent="0.25">
      <c r="B429" s="5"/>
      <c r="C429" s="2"/>
      <c r="D429" s="2"/>
      <c r="E429" s="2"/>
      <c r="F429" s="29"/>
      <c r="G429" s="2"/>
      <c r="H429" s="2"/>
      <c r="I429" s="2"/>
      <c r="J429" s="29"/>
    </row>
    <row r="430" spans="2:10" x14ac:dyDescent="0.25">
      <c r="B430" s="5"/>
      <c r="C430" s="2"/>
      <c r="D430" s="2"/>
      <c r="E430" s="2"/>
      <c r="F430" s="29"/>
      <c r="G430" s="2"/>
      <c r="H430" s="2"/>
      <c r="I430" s="2"/>
      <c r="J430" s="29"/>
    </row>
    <row r="431" spans="2:10" x14ac:dyDescent="0.25">
      <c r="B431" s="5"/>
      <c r="C431" s="2"/>
      <c r="D431" s="2"/>
      <c r="E431" s="2"/>
      <c r="F431" s="29"/>
      <c r="G431" s="2"/>
      <c r="H431" s="2"/>
      <c r="I431" s="2"/>
      <c r="J431" s="29"/>
    </row>
    <row r="432" spans="2:10" x14ac:dyDescent="0.25">
      <c r="B432" s="5"/>
      <c r="C432" s="2"/>
      <c r="D432" s="2"/>
      <c r="E432" s="2"/>
      <c r="F432" s="29"/>
      <c r="G432" s="2"/>
      <c r="H432" s="2"/>
      <c r="I432" s="2"/>
      <c r="J432" s="29"/>
    </row>
    <row r="433" spans="2:10" x14ac:dyDescent="0.25">
      <c r="B433" s="5"/>
      <c r="C433" s="2"/>
      <c r="D433" s="2"/>
      <c r="E433" s="2"/>
      <c r="F433" s="29"/>
      <c r="G433" s="2"/>
      <c r="H433" s="2"/>
      <c r="I433" s="2"/>
      <c r="J433" s="29"/>
    </row>
    <row r="434" spans="2:10" x14ac:dyDescent="0.25">
      <c r="B434" s="5"/>
      <c r="C434" s="2"/>
      <c r="D434" s="2"/>
      <c r="E434" s="2"/>
      <c r="F434" s="29"/>
      <c r="G434" s="2"/>
      <c r="H434" s="2"/>
      <c r="I434" s="2"/>
      <c r="J434" s="29"/>
    </row>
    <row r="435" spans="2:10" x14ac:dyDescent="0.25">
      <c r="B435" s="5"/>
      <c r="C435" s="2"/>
      <c r="D435" s="2"/>
      <c r="E435" s="2"/>
      <c r="F435" s="29"/>
      <c r="G435" s="2"/>
      <c r="H435" s="2"/>
      <c r="I435" s="2"/>
      <c r="J435" s="29"/>
    </row>
    <row r="436" spans="2:10" x14ac:dyDescent="0.25">
      <c r="B436" s="5"/>
      <c r="C436" s="2"/>
      <c r="D436" s="2"/>
      <c r="E436" s="2"/>
      <c r="F436" s="29"/>
      <c r="G436" s="2"/>
      <c r="H436" s="2"/>
      <c r="I436" s="2"/>
      <c r="J436" s="29"/>
    </row>
    <row r="437" spans="2:10" x14ac:dyDescent="0.25">
      <c r="B437" s="5"/>
      <c r="C437" s="2"/>
      <c r="D437" s="2"/>
      <c r="E437" s="2"/>
      <c r="F437" s="29"/>
      <c r="G437" s="2"/>
      <c r="H437" s="2"/>
      <c r="I437" s="2"/>
      <c r="J437" s="29"/>
    </row>
    <row r="438" spans="2:10" x14ac:dyDescent="0.25">
      <c r="B438" s="5"/>
      <c r="C438" s="2"/>
      <c r="D438" s="2"/>
      <c r="E438" s="2"/>
      <c r="F438" s="29"/>
      <c r="G438" s="2"/>
      <c r="H438" s="2"/>
      <c r="I438" s="2"/>
      <c r="J438" s="29"/>
    </row>
    <row r="439" spans="2:10" x14ac:dyDescent="0.25">
      <c r="B439" s="5"/>
      <c r="C439" s="2"/>
      <c r="D439" s="2"/>
      <c r="E439" s="2"/>
      <c r="F439" s="29"/>
      <c r="G439" s="2"/>
      <c r="H439" s="2"/>
      <c r="I439" s="2"/>
      <c r="J439" s="29"/>
    </row>
    <row r="440" spans="2:10" x14ac:dyDescent="0.25">
      <c r="B440" s="5"/>
      <c r="C440" s="2"/>
      <c r="D440" s="2"/>
      <c r="E440" s="2"/>
      <c r="F440" s="29"/>
      <c r="G440" s="2"/>
      <c r="H440" s="2"/>
      <c r="I440" s="2"/>
      <c r="J440" s="29"/>
    </row>
    <row r="441" spans="2:10" x14ac:dyDescent="0.25">
      <c r="B441" s="5"/>
      <c r="C441" s="2"/>
      <c r="D441" s="2"/>
      <c r="E441" s="2"/>
      <c r="F441" s="29"/>
      <c r="G441" s="2"/>
      <c r="H441" s="2"/>
      <c r="I441" s="2"/>
      <c r="J441" s="29"/>
    </row>
    <row r="442" spans="2:10" x14ac:dyDescent="0.25">
      <c r="B442" s="5"/>
      <c r="C442" s="2"/>
      <c r="D442" s="2"/>
      <c r="E442" s="2"/>
      <c r="F442" s="29"/>
      <c r="G442" s="2"/>
      <c r="H442" s="2"/>
      <c r="I442" s="2"/>
      <c r="J442" s="29"/>
    </row>
    <row r="443" spans="2:10" x14ac:dyDescent="0.25">
      <c r="B443" s="5"/>
      <c r="C443" s="2"/>
      <c r="D443" s="2"/>
      <c r="E443" s="2"/>
      <c r="F443" s="29"/>
      <c r="G443" s="2"/>
      <c r="H443" s="2"/>
      <c r="I443" s="2"/>
      <c r="J443" s="29"/>
    </row>
    <row r="444" spans="2:10" x14ac:dyDescent="0.25">
      <c r="B444" s="5"/>
      <c r="C444" s="2"/>
      <c r="D444" s="2"/>
      <c r="E444" s="2"/>
      <c r="F444" s="29"/>
      <c r="G444" s="2"/>
      <c r="H444" s="2"/>
      <c r="I444" s="2"/>
      <c r="J444" s="29"/>
    </row>
    <row r="445" spans="2:10" x14ac:dyDescent="0.25">
      <c r="B445" s="5"/>
      <c r="C445" s="2"/>
      <c r="D445" s="2"/>
      <c r="E445" s="2"/>
      <c r="F445" s="29"/>
      <c r="G445" s="2"/>
      <c r="H445" s="2"/>
      <c r="I445" s="2"/>
      <c r="J445" s="29"/>
    </row>
    <row r="446" spans="2:10" x14ac:dyDescent="0.25">
      <c r="B446" s="5"/>
      <c r="C446" s="2"/>
      <c r="D446" s="2"/>
      <c r="E446" s="2"/>
      <c r="F446" s="29"/>
      <c r="G446" s="2"/>
      <c r="H446" s="2"/>
      <c r="I446" s="2"/>
      <c r="J446" s="29"/>
    </row>
    <row r="447" spans="2:10" x14ac:dyDescent="0.25">
      <c r="B447" s="5"/>
      <c r="C447" s="2"/>
      <c r="D447" s="2"/>
      <c r="E447" s="2"/>
      <c r="F447" s="29"/>
      <c r="G447" s="2"/>
      <c r="H447" s="2"/>
      <c r="I447" s="2"/>
      <c r="J447" s="29"/>
    </row>
    <row r="448" spans="2:10" x14ac:dyDescent="0.25">
      <c r="B448" s="5"/>
      <c r="C448" s="2"/>
      <c r="D448" s="2"/>
      <c r="E448" s="2"/>
      <c r="F448" s="29"/>
      <c r="G448" s="2"/>
      <c r="H448" s="2"/>
      <c r="I448" s="2"/>
      <c r="J448" s="29"/>
    </row>
    <row r="449" spans="2:10" x14ac:dyDescent="0.25">
      <c r="B449" s="5"/>
      <c r="C449" s="2"/>
      <c r="D449" s="2"/>
      <c r="E449" s="2"/>
      <c r="F449" s="29"/>
      <c r="G449" s="2"/>
      <c r="H449" s="2"/>
      <c r="I449" s="2"/>
      <c r="J449" s="29"/>
    </row>
    <row r="450" spans="2:10" x14ac:dyDescent="0.25">
      <c r="B450" s="5"/>
      <c r="C450" s="2"/>
      <c r="D450" s="2"/>
      <c r="E450" s="2"/>
      <c r="F450" s="29"/>
      <c r="G450" s="2"/>
      <c r="H450" s="2"/>
      <c r="I450" s="2"/>
      <c r="J450" s="29"/>
    </row>
    <row r="451" spans="2:10" x14ac:dyDescent="0.25">
      <c r="B451" s="5"/>
      <c r="C451" s="2"/>
      <c r="D451" s="2"/>
      <c r="E451" s="2"/>
      <c r="F451" s="29"/>
      <c r="G451" s="2"/>
      <c r="H451" s="2"/>
      <c r="I451" s="2"/>
      <c r="J451" s="29"/>
    </row>
    <row r="452" spans="2:10" x14ac:dyDescent="0.25">
      <c r="B452" s="5"/>
      <c r="C452" s="2"/>
      <c r="D452" s="2"/>
      <c r="E452" s="2"/>
      <c r="F452" s="29"/>
      <c r="G452" s="2"/>
      <c r="H452" s="2"/>
      <c r="I452" s="2"/>
      <c r="J452" s="29"/>
    </row>
    <row r="453" spans="2:10" x14ac:dyDescent="0.25">
      <c r="B453" s="5"/>
      <c r="C453" s="2"/>
      <c r="D453" s="2"/>
      <c r="E453" s="2"/>
      <c r="F453" s="29"/>
      <c r="G453" s="2"/>
      <c r="H453" s="2"/>
      <c r="I453" s="2"/>
      <c r="J453" s="29"/>
    </row>
    <row r="454" spans="2:10" x14ac:dyDescent="0.25">
      <c r="B454" s="5"/>
      <c r="C454" s="2"/>
      <c r="D454" s="2"/>
      <c r="E454" s="2"/>
      <c r="F454" s="29"/>
      <c r="G454" s="2"/>
      <c r="H454" s="2"/>
      <c r="I454" s="2"/>
      <c r="J454" s="29"/>
    </row>
    <row r="455" spans="2:10" x14ac:dyDescent="0.25">
      <c r="B455" s="5"/>
      <c r="C455" s="2"/>
      <c r="D455" s="2"/>
      <c r="E455" s="2"/>
      <c r="F455" s="29"/>
      <c r="G455" s="2"/>
      <c r="H455" s="2"/>
      <c r="I455" s="2"/>
      <c r="J455" s="29"/>
    </row>
    <row r="456" spans="2:10" x14ac:dyDescent="0.25">
      <c r="B456" s="5"/>
      <c r="C456" s="2"/>
      <c r="D456" s="2"/>
      <c r="E456" s="2"/>
      <c r="F456" s="29"/>
      <c r="G456" s="2"/>
      <c r="H456" s="2"/>
      <c r="I456" s="2"/>
      <c r="J456" s="29"/>
    </row>
    <row r="457" spans="2:10" x14ac:dyDescent="0.25">
      <c r="B457" s="5"/>
      <c r="C457" s="2"/>
      <c r="D457" s="2"/>
      <c r="E457" s="2"/>
      <c r="F457" s="29"/>
      <c r="G457" s="2"/>
      <c r="H457" s="2"/>
      <c r="I457" s="2"/>
      <c r="J457" s="29"/>
    </row>
    <row r="458" spans="2:10" x14ac:dyDescent="0.25">
      <c r="B458" s="5"/>
      <c r="C458" s="2"/>
      <c r="D458" s="2"/>
      <c r="E458" s="2"/>
      <c r="F458" s="29"/>
      <c r="G458" s="2"/>
      <c r="H458" s="2"/>
      <c r="I458" s="2"/>
      <c r="J458" s="29"/>
    </row>
    <row r="459" spans="2:10" x14ac:dyDescent="0.25">
      <c r="B459" s="5"/>
      <c r="C459" s="2"/>
      <c r="D459" s="2"/>
      <c r="E459" s="2"/>
      <c r="F459" s="29"/>
      <c r="G459" s="2"/>
      <c r="H459" s="2"/>
      <c r="I459" s="2"/>
      <c r="J459" s="29"/>
    </row>
    <row r="460" spans="2:10" x14ac:dyDescent="0.25">
      <c r="B460" s="5"/>
      <c r="C460" s="2"/>
      <c r="D460" s="2"/>
      <c r="E460" s="2"/>
      <c r="F460" s="29"/>
      <c r="G460" s="2"/>
      <c r="H460" s="2"/>
      <c r="I460" s="2"/>
      <c r="J460" s="29"/>
    </row>
    <row r="461" spans="2:10" x14ac:dyDescent="0.25">
      <c r="B461" s="5"/>
      <c r="C461" s="2"/>
      <c r="D461" s="2"/>
      <c r="E461" s="2"/>
      <c r="F461" s="29"/>
      <c r="G461" s="2"/>
      <c r="H461" s="2"/>
      <c r="I461" s="2"/>
      <c r="J461" s="29"/>
    </row>
    <row r="462" spans="2:10" x14ac:dyDescent="0.25">
      <c r="B462" s="5"/>
      <c r="C462" s="2"/>
      <c r="D462" s="2"/>
      <c r="E462" s="2"/>
      <c r="F462" s="29"/>
      <c r="G462" s="2"/>
      <c r="H462" s="2"/>
      <c r="I462" s="2"/>
      <c r="J462" s="29"/>
    </row>
    <row r="463" spans="2:10" x14ac:dyDescent="0.25">
      <c r="B463" s="5"/>
      <c r="C463" s="2"/>
      <c r="D463" s="2"/>
      <c r="E463" s="2"/>
      <c r="F463" s="29"/>
      <c r="G463" s="2"/>
      <c r="H463" s="2"/>
      <c r="I463" s="2"/>
      <c r="J463" s="29"/>
    </row>
    <row r="464" spans="2:10" x14ac:dyDescent="0.25">
      <c r="B464" s="5"/>
      <c r="C464" s="2"/>
      <c r="D464" s="2"/>
      <c r="E464" s="2"/>
      <c r="F464" s="29"/>
      <c r="G464" s="2"/>
      <c r="H464" s="2"/>
      <c r="I464" s="2"/>
      <c r="J464" s="29"/>
    </row>
    <row r="465" spans="2:10" x14ac:dyDescent="0.25">
      <c r="B465" s="5"/>
      <c r="C465" s="2"/>
      <c r="D465" s="2"/>
      <c r="E465" s="2"/>
      <c r="F465" s="29"/>
      <c r="G465" s="2"/>
      <c r="H465" s="2"/>
      <c r="I465" s="2"/>
      <c r="J465" s="29"/>
    </row>
    <row r="466" spans="2:10" x14ac:dyDescent="0.25">
      <c r="B466" s="5"/>
      <c r="C466" s="2"/>
      <c r="D466" s="2"/>
      <c r="E466" s="2"/>
      <c r="F466" s="29"/>
      <c r="G466" s="2"/>
      <c r="H466" s="2"/>
      <c r="I466" s="2"/>
      <c r="J466" s="29"/>
    </row>
    <row r="467" spans="2:10" x14ac:dyDescent="0.25">
      <c r="B467" s="5"/>
      <c r="C467" s="2"/>
      <c r="D467" s="2"/>
      <c r="E467" s="2"/>
      <c r="F467" s="29"/>
      <c r="G467" s="2"/>
      <c r="H467" s="2"/>
      <c r="I467" s="2"/>
      <c r="J467" s="29"/>
    </row>
    <row r="468" spans="2:10" x14ac:dyDescent="0.25">
      <c r="B468" s="5"/>
      <c r="C468" s="2"/>
      <c r="D468" s="2"/>
      <c r="E468" s="2"/>
      <c r="F468" s="29"/>
      <c r="G468" s="2"/>
      <c r="H468" s="2"/>
      <c r="I468" s="2"/>
      <c r="J468" s="29"/>
    </row>
    <row r="469" spans="2:10" x14ac:dyDescent="0.25">
      <c r="B469" s="5"/>
      <c r="C469" s="2"/>
      <c r="D469" s="2"/>
      <c r="E469" s="2"/>
      <c r="F469" s="29"/>
      <c r="G469" s="2"/>
      <c r="H469" s="2"/>
      <c r="I469" s="2"/>
      <c r="J469" s="29"/>
    </row>
    <row r="470" spans="2:10" x14ac:dyDescent="0.25">
      <c r="B470" s="5"/>
      <c r="C470" s="2"/>
      <c r="D470" s="2"/>
      <c r="E470" s="2"/>
      <c r="F470" s="29"/>
      <c r="G470" s="2"/>
      <c r="H470" s="2"/>
      <c r="I470" s="2"/>
      <c r="J470" s="29"/>
    </row>
    <row r="471" spans="2:10" x14ac:dyDescent="0.25">
      <c r="B471" s="5"/>
      <c r="C471" s="2"/>
      <c r="D471" s="2"/>
      <c r="E471" s="2"/>
      <c r="F471" s="29"/>
      <c r="G471" s="2"/>
      <c r="H471" s="2"/>
      <c r="I471" s="2"/>
      <c r="J471" s="29"/>
    </row>
    <row r="472" spans="2:10" x14ac:dyDescent="0.25">
      <c r="B472" s="5"/>
      <c r="C472" s="2"/>
      <c r="D472" s="2"/>
      <c r="E472" s="2"/>
      <c r="F472" s="29"/>
      <c r="G472" s="2"/>
      <c r="H472" s="2"/>
      <c r="I472" s="2"/>
      <c r="J472" s="29"/>
    </row>
    <row r="473" spans="2:10" x14ac:dyDescent="0.25">
      <c r="B473" s="5"/>
      <c r="C473" s="2"/>
      <c r="D473" s="2"/>
      <c r="E473" s="2"/>
      <c r="F473" s="29"/>
      <c r="G473" s="2"/>
      <c r="H473" s="2"/>
      <c r="I473" s="2"/>
      <c r="J473" s="29"/>
    </row>
    <row r="474" spans="2:10" x14ac:dyDescent="0.25">
      <c r="B474" s="5"/>
      <c r="C474" s="2"/>
      <c r="D474" s="2"/>
      <c r="E474" s="2"/>
      <c r="F474" s="29"/>
      <c r="G474" s="2"/>
      <c r="H474" s="2"/>
      <c r="I474" s="2"/>
      <c r="J474" s="29"/>
    </row>
    <row r="475" spans="2:10" x14ac:dyDescent="0.25">
      <c r="B475" s="5"/>
      <c r="C475" s="2"/>
      <c r="D475" s="2"/>
      <c r="E475" s="2"/>
      <c r="F475" s="29"/>
      <c r="G475" s="2"/>
      <c r="H475" s="2"/>
      <c r="I475" s="2"/>
      <c r="J475" s="29"/>
    </row>
    <row r="476" spans="2:10" x14ac:dyDescent="0.25">
      <c r="B476" s="5"/>
      <c r="C476" s="2"/>
      <c r="D476" s="2"/>
      <c r="E476" s="2"/>
      <c r="F476" s="29"/>
      <c r="G476" s="2"/>
      <c r="H476" s="2"/>
      <c r="I476" s="2"/>
      <c r="J476" s="29"/>
    </row>
    <row r="477" spans="2:10" x14ac:dyDescent="0.25">
      <c r="B477" s="5"/>
      <c r="C477" s="2"/>
      <c r="D477" s="2"/>
      <c r="E477" s="2"/>
      <c r="F477" s="29"/>
      <c r="G477" s="2"/>
      <c r="H477" s="2"/>
      <c r="I477" s="2"/>
      <c r="J477" s="29"/>
    </row>
    <row r="478" spans="2:10" x14ac:dyDescent="0.25">
      <c r="B478" s="5"/>
      <c r="C478" s="2"/>
      <c r="D478" s="2"/>
      <c r="E478" s="2"/>
      <c r="F478" s="29"/>
      <c r="G478" s="2"/>
      <c r="H478" s="2"/>
      <c r="I478" s="2"/>
      <c r="J478" s="29"/>
    </row>
    <row r="479" spans="2:10" x14ac:dyDescent="0.25">
      <c r="B479" s="5"/>
      <c r="C479" s="2"/>
      <c r="D479" s="2"/>
      <c r="E479" s="2"/>
      <c r="F479" s="29"/>
      <c r="G479" s="2"/>
      <c r="H479" s="2"/>
      <c r="I479" s="2"/>
      <c r="J479" s="29"/>
    </row>
    <row r="480" spans="2:10" x14ac:dyDescent="0.25">
      <c r="B480" s="5"/>
      <c r="C480" s="2"/>
      <c r="D480" s="2"/>
      <c r="E480" s="2"/>
      <c r="F480" s="29"/>
      <c r="G480" s="2"/>
      <c r="H480" s="2"/>
      <c r="I480" s="2"/>
      <c r="J480" s="29"/>
    </row>
    <row r="481" spans="2:10" x14ac:dyDescent="0.25">
      <c r="B481" s="5"/>
      <c r="C481" s="2"/>
      <c r="D481" s="2"/>
      <c r="E481" s="2"/>
      <c r="F481" s="29"/>
      <c r="G481" s="2"/>
      <c r="H481" s="2"/>
      <c r="I481" s="2"/>
      <c r="J481" s="29"/>
    </row>
    <row r="482" spans="2:10" x14ac:dyDescent="0.25">
      <c r="B482" s="5"/>
      <c r="C482" s="2"/>
      <c r="D482" s="2"/>
      <c r="E482" s="2"/>
      <c r="F482" s="29"/>
      <c r="G482" s="2"/>
      <c r="H482" s="2"/>
      <c r="I482" s="2"/>
      <c r="J482" s="29"/>
    </row>
    <row r="483" spans="2:10" x14ac:dyDescent="0.25">
      <c r="B483" s="5"/>
      <c r="C483" s="2"/>
      <c r="D483" s="2"/>
      <c r="E483" s="2"/>
      <c r="F483" s="29"/>
      <c r="G483" s="2"/>
      <c r="H483" s="2"/>
      <c r="I483" s="2"/>
      <c r="J483" s="29"/>
    </row>
    <row r="484" spans="2:10" x14ac:dyDescent="0.25">
      <c r="B484" s="5"/>
      <c r="C484" s="2"/>
      <c r="D484" s="2"/>
      <c r="E484" s="2"/>
      <c r="F484" s="29"/>
      <c r="G484" s="2"/>
      <c r="H484" s="2"/>
      <c r="I484" s="2"/>
      <c r="J484" s="29"/>
    </row>
    <row r="485" spans="2:10" x14ac:dyDescent="0.25">
      <c r="B485" s="5"/>
      <c r="C485" s="2"/>
      <c r="D485" s="2"/>
      <c r="E485" s="2"/>
      <c r="F485" s="29"/>
      <c r="G485" s="2"/>
      <c r="H485" s="2"/>
      <c r="I485" s="2"/>
      <c r="J485" s="29"/>
    </row>
    <row r="486" spans="2:10" x14ac:dyDescent="0.25">
      <c r="B486" s="5"/>
      <c r="C486" s="2"/>
      <c r="D486" s="2"/>
      <c r="E486" s="2"/>
      <c r="F486" s="29"/>
      <c r="G486" s="2"/>
      <c r="H486" s="2"/>
      <c r="I486" s="2"/>
      <c r="J486" s="29"/>
    </row>
    <row r="487" spans="2:10" x14ac:dyDescent="0.25">
      <c r="B487" s="5"/>
      <c r="C487" s="2"/>
      <c r="D487" s="2"/>
      <c r="E487" s="2"/>
      <c r="F487" s="29"/>
      <c r="G487" s="2"/>
      <c r="H487" s="2"/>
      <c r="I487" s="2"/>
      <c r="J487" s="29"/>
    </row>
    <row r="488" spans="2:10" x14ac:dyDescent="0.25">
      <c r="B488" s="5"/>
      <c r="C488" s="2"/>
      <c r="D488" s="2"/>
      <c r="E488" s="2"/>
      <c r="F488" s="29"/>
      <c r="G488" s="2"/>
      <c r="H488" s="2"/>
      <c r="I488" s="2"/>
      <c r="J488" s="29"/>
    </row>
    <row r="489" spans="2:10" x14ac:dyDescent="0.25">
      <c r="B489" s="5"/>
      <c r="C489" s="2"/>
      <c r="D489" s="2"/>
      <c r="E489" s="2"/>
      <c r="F489" s="29"/>
      <c r="G489" s="2"/>
      <c r="H489" s="2"/>
      <c r="I489" s="2"/>
      <c r="J489" s="29"/>
    </row>
    <row r="490" spans="2:10" x14ac:dyDescent="0.25">
      <c r="B490" s="5"/>
      <c r="C490" s="2"/>
      <c r="D490" s="2"/>
      <c r="E490" s="2"/>
      <c r="F490" s="29"/>
      <c r="G490" s="2"/>
      <c r="H490" s="2"/>
      <c r="I490" s="2"/>
      <c r="J490" s="29"/>
    </row>
    <row r="491" spans="2:10" x14ac:dyDescent="0.25">
      <c r="B491" s="5"/>
      <c r="C491" s="2"/>
      <c r="D491" s="2"/>
      <c r="E491" s="2"/>
      <c r="F491" s="29"/>
      <c r="G491" s="2"/>
      <c r="H491" s="2"/>
      <c r="I491" s="2"/>
      <c r="J491" s="29"/>
    </row>
    <row r="492" spans="2:10" x14ac:dyDescent="0.25">
      <c r="B492" s="5"/>
      <c r="C492" s="2"/>
      <c r="D492" s="2"/>
      <c r="E492" s="2"/>
      <c r="F492" s="29"/>
      <c r="G492" s="2"/>
      <c r="H492" s="2"/>
      <c r="I492" s="2"/>
      <c r="J492" s="29"/>
    </row>
    <row r="493" spans="2:10" x14ac:dyDescent="0.25">
      <c r="B493" s="5"/>
      <c r="C493" s="2"/>
      <c r="D493" s="2"/>
      <c r="E493" s="2"/>
      <c r="F493" s="29"/>
      <c r="G493" s="2"/>
      <c r="H493" s="2"/>
      <c r="I493" s="2"/>
      <c r="J493" s="29"/>
    </row>
    <row r="494" spans="2:10" x14ac:dyDescent="0.25">
      <c r="B494" s="5"/>
      <c r="C494" s="2"/>
      <c r="D494" s="2"/>
      <c r="E494" s="2"/>
      <c r="F494" s="29"/>
      <c r="G494" s="2"/>
      <c r="H494" s="2"/>
      <c r="I494" s="2"/>
      <c r="J494" s="29"/>
    </row>
    <row r="495" spans="2:10" x14ac:dyDescent="0.25">
      <c r="B495" s="5"/>
      <c r="C495" s="2"/>
      <c r="D495" s="2"/>
      <c r="E495" s="2"/>
      <c r="F495" s="29"/>
      <c r="G495" s="2"/>
      <c r="H495" s="2"/>
      <c r="I495" s="2"/>
      <c r="J495" s="29"/>
    </row>
    <row r="496" spans="2:10" x14ac:dyDescent="0.25">
      <c r="B496" s="5"/>
      <c r="C496" s="2"/>
      <c r="D496" s="2"/>
      <c r="E496" s="2"/>
      <c r="F496" s="29"/>
      <c r="G496" s="2"/>
      <c r="H496" s="2"/>
      <c r="I496" s="2"/>
      <c r="J496" s="29"/>
    </row>
    <row r="497" spans="2:10" x14ac:dyDescent="0.25">
      <c r="B497" s="5"/>
      <c r="C497" s="2"/>
      <c r="D497" s="2"/>
      <c r="E497" s="2"/>
      <c r="F497" s="29"/>
      <c r="G497" s="2"/>
      <c r="H497" s="2"/>
      <c r="I497" s="2"/>
      <c r="J497" s="29"/>
    </row>
    <row r="498" spans="2:10" x14ac:dyDescent="0.25">
      <c r="B498" s="5"/>
      <c r="C498" s="2"/>
      <c r="D498" s="2"/>
      <c r="E498" s="2"/>
      <c r="F498" s="29"/>
      <c r="G498" s="2"/>
      <c r="H498" s="2"/>
      <c r="I498" s="2"/>
      <c r="J498" s="29"/>
    </row>
    <row r="499" spans="2:10" x14ac:dyDescent="0.25">
      <c r="B499" s="5"/>
      <c r="C499" s="2"/>
      <c r="D499" s="2"/>
      <c r="E499" s="2"/>
      <c r="F499" s="29"/>
      <c r="G499" s="2"/>
      <c r="H499" s="2"/>
      <c r="I499" s="2"/>
      <c r="J499" s="29"/>
    </row>
    <row r="500" spans="2:10" x14ac:dyDescent="0.25">
      <c r="B500" s="5"/>
      <c r="C500" s="2"/>
      <c r="D500" s="2"/>
      <c r="E500" s="2"/>
      <c r="F500" s="29"/>
      <c r="G500" s="2"/>
      <c r="H500" s="2"/>
      <c r="I500" s="2"/>
      <c r="J500" s="29"/>
    </row>
    <row r="501" spans="2:10" x14ac:dyDescent="0.25">
      <c r="B501" s="5"/>
      <c r="C501" s="2"/>
      <c r="D501" s="2"/>
      <c r="E501" s="2"/>
      <c r="F501" s="29"/>
      <c r="G501" s="2"/>
      <c r="H501" s="2"/>
      <c r="I501" s="2"/>
      <c r="J501" s="29"/>
    </row>
    <row r="502" spans="2:10" x14ac:dyDescent="0.25">
      <c r="B502" s="5"/>
      <c r="C502" s="2"/>
      <c r="D502" s="2"/>
      <c r="E502" s="2"/>
      <c r="F502" s="29"/>
      <c r="G502" s="2"/>
      <c r="H502" s="2"/>
      <c r="I502" s="2"/>
      <c r="J502" s="29"/>
    </row>
    <row r="503" spans="2:10" x14ac:dyDescent="0.25">
      <c r="B503" s="5"/>
      <c r="C503" s="2"/>
      <c r="D503" s="2"/>
      <c r="E503" s="2"/>
      <c r="F503" s="29"/>
      <c r="G503" s="2"/>
      <c r="H503" s="2"/>
      <c r="I503" s="2"/>
      <c r="J503" s="29"/>
    </row>
    <row r="504" spans="2:10" x14ac:dyDescent="0.25">
      <c r="B504" s="5"/>
      <c r="C504" s="2"/>
      <c r="D504" s="2"/>
      <c r="E504" s="2"/>
      <c r="F504" s="29"/>
      <c r="G504" s="2"/>
      <c r="H504" s="2"/>
      <c r="I504" s="2"/>
      <c r="J504" s="29"/>
    </row>
    <row r="505" spans="2:10" x14ac:dyDescent="0.25">
      <c r="B505" s="5"/>
      <c r="C505" s="2"/>
      <c r="D505" s="2"/>
      <c r="E505" s="2"/>
      <c r="F505" s="29"/>
      <c r="G505" s="2"/>
      <c r="H505" s="2"/>
      <c r="I505" s="2"/>
      <c r="J505" s="29"/>
    </row>
    <row r="506" spans="2:10" x14ac:dyDescent="0.25">
      <c r="B506" s="5"/>
      <c r="C506" s="2"/>
      <c r="D506" s="2"/>
      <c r="E506" s="2"/>
      <c r="F506" s="29"/>
      <c r="G506" s="2"/>
      <c r="H506" s="2"/>
      <c r="I506" s="2"/>
      <c r="J506" s="29"/>
    </row>
    <row r="507" spans="2:10" x14ac:dyDescent="0.25">
      <c r="B507" s="5"/>
      <c r="C507" s="2"/>
      <c r="D507" s="2"/>
      <c r="E507" s="2"/>
      <c r="F507" s="29"/>
      <c r="G507" s="2"/>
      <c r="H507" s="2"/>
      <c r="I507" s="2"/>
      <c r="J507" s="29"/>
    </row>
    <row r="508" spans="2:10" x14ac:dyDescent="0.25">
      <c r="B508" s="5"/>
      <c r="C508" s="2"/>
      <c r="D508" s="2"/>
      <c r="E508" s="2"/>
      <c r="F508" s="29"/>
      <c r="G508" s="2"/>
      <c r="H508" s="2"/>
      <c r="I508" s="2"/>
      <c r="J508" s="29"/>
    </row>
    <row r="509" spans="2:10" x14ac:dyDescent="0.25">
      <c r="B509" s="5"/>
      <c r="C509" s="2"/>
      <c r="D509" s="2"/>
      <c r="E509" s="2"/>
      <c r="F509" s="29"/>
      <c r="G509" s="2"/>
      <c r="H509" s="2"/>
      <c r="I509" s="2"/>
      <c r="J509" s="29"/>
    </row>
    <row r="510" spans="2:10" x14ac:dyDescent="0.25">
      <c r="B510" s="5"/>
      <c r="C510" s="2"/>
      <c r="D510" s="2"/>
      <c r="E510" s="2"/>
      <c r="F510" s="29"/>
      <c r="G510" s="2"/>
      <c r="H510" s="2"/>
      <c r="I510" s="2"/>
      <c r="J510" s="29"/>
    </row>
    <row r="511" spans="2:10" x14ac:dyDescent="0.25">
      <c r="B511" s="5"/>
      <c r="C511" s="2"/>
      <c r="D511" s="2"/>
      <c r="E511" s="2"/>
      <c r="F511" s="29"/>
      <c r="G511" s="2"/>
      <c r="H511" s="2"/>
      <c r="I511" s="2"/>
      <c r="J511" s="29"/>
    </row>
    <row r="512" spans="2:10" x14ac:dyDescent="0.25">
      <c r="B512" s="5"/>
      <c r="C512" s="2"/>
      <c r="D512" s="2"/>
      <c r="E512" s="2"/>
      <c r="F512" s="29"/>
      <c r="G512" s="2"/>
      <c r="H512" s="2"/>
      <c r="I512" s="2"/>
      <c r="J512" s="29"/>
    </row>
    <row r="513" spans="2:10" x14ac:dyDescent="0.25">
      <c r="B513" s="5"/>
      <c r="C513" s="2"/>
      <c r="D513" s="2"/>
      <c r="E513" s="2"/>
      <c r="F513" s="29"/>
      <c r="G513" s="2"/>
      <c r="H513" s="2"/>
      <c r="I513" s="2"/>
      <c r="J513" s="29"/>
    </row>
    <row r="514" spans="2:10" x14ac:dyDescent="0.25">
      <c r="B514" s="5"/>
      <c r="C514" s="2"/>
      <c r="D514" s="2"/>
      <c r="E514" s="2"/>
      <c r="F514" s="29"/>
      <c r="G514" s="2"/>
      <c r="H514" s="2"/>
      <c r="I514" s="2"/>
      <c r="J514" s="29"/>
    </row>
    <row r="515" spans="2:10" x14ac:dyDescent="0.25">
      <c r="B515" s="5"/>
      <c r="C515" s="2"/>
      <c r="D515" s="2"/>
      <c r="E515" s="2"/>
      <c r="F515" s="29"/>
      <c r="G515" s="2"/>
      <c r="H515" s="2"/>
      <c r="I515" s="2"/>
      <c r="J515" s="29"/>
    </row>
    <row r="516" spans="2:10" x14ac:dyDescent="0.25">
      <c r="B516" s="5"/>
      <c r="C516" s="2"/>
      <c r="D516" s="2"/>
      <c r="E516" s="2"/>
      <c r="F516" s="29"/>
      <c r="G516" s="2"/>
      <c r="H516" s="2"/>
      <c r="I516" s="2"/>
      <c r="J516" s="29"/>
    </row>
    <row r="517" spans="2:10" x14ac:dyDescent="0.25">
      <c r="B517" s="5"/>
      <c r="C517" s="2"/>
      <c r="D517" s="2"/>
      <c r="E517" s="2"/>
      <c r="F517" s="29"/>
      <c r="G517" s="2"/>
      <c r="H517" s="2"/>
      <c r="I517" s="2"/>
      <c r="J517" s="29"/>
    </row>
    <row r="518" spans="2:10" x14ac:dyDescent="0.25">
      <c r="B518" s="5"/>
      <c r="C518" s="2"/>
      <c r="D518" s="2"/>
      <c r="E518" s="2"/>
      <c r="F518" s="29"/>
      <c r="G518" s="2"/>
      <c r="H518" s="2"/>
      <c r="I518" s="2"/>
      <c r="J518" s="29"/>
    </row>
    <row r="519" spans="2:10" x14ac:dyDescent="0.25">
      <c r="B519" s="5"/>
      <c r="C519" s="2"/>
      <c r="D519" s="2"/>
      <c r="E519" s="2"/>
      <c r="F519" s="29"/>
      <c r="G519" s="2"/>
      <c r="H519" s="2"/>
      <c r="I519" s="2"/>
      <c r="J519" s="29"/>
    </row>
    <row r="520" spans="2:10" x14ac:dyDescent="0.25">
      <c r="B520" s="5"/>
      <c r="C520" s="2"/>
      <c r="D520" s="2"/>
      <c r="E520" s="2"/>
      <c r="F520" s="29"/>
      <c r="G520" s="2"/>
      <c r="H520" s="2"/>
      <c r="I520" s="2"/>
      <c r="J520" s="29"/>
    </row>
    <row r="521" spans="2:10" x14ac:dyDescent="0.25">
      <c r="B521" s="5"/>
      <c r="C521" s="2"/>
      <c r="D521" s="2"/>
      <c r="E521" s="2"/>
      <c r="F521" s="29"/>
      <c r="G521" s="2"/>
      <c r="H521" s="2"/>
      <c r="I521" s="2"/>
      <c r="J521" s="29"/>
    </row>
    <row r="522" spans="2:10" x14ac:dyDescent="0.25">
      <c r="B522" s="5"/>
      <c r="C522" s="2"/>
      <c r="D522" s="2"/>
      <c r="E522" s="2"/>
      <c r="F522" s="29"/>
      <c r="G522" s="2"/>
      <c r="H522" s="2"/>
      <c r="I522" s="2"/>
      <c r="J522" s="29"/>
    </row>
    <row r="523" spans="2:10" x14ac:dyDescent="0.25">
      <c r="B523" s="5"/>
      <c r="C523" s="2"/>
      <c r="D523" s="2"/>
      <c r="E523" s="2"/>
      <c r="F523" s="29"/>
      <c r="G523" s="2"/>
      <c r="H523" s="2"/>
      <c r="I523" s="2"/>
      <c r="J523" s="29"/>
    </row>
    <row r="524" spans="2:10" x14ac:dyDescent="0.25">
      <c r="B524" s="5"/>
      <c r="C524" s="2"/>
      <c r="D524" s="2"/>
      <c r="E524" s="2"/>
      <c r="F524" s="29"/>
      <c r="G524" s="2"/>
      <c r="H524" s="2"/>
      <c r="I524" s="2"/>
      <c r="J524" s="29"/>
    </row>
    <row r="525" spans="2:10" x14ac:dyDescent="0.25">
      <c r="B525" s="5"/>
      <c r="C525" s="2"/>
      <c r="D525" s="2"/>
      <c r="E525" s="2"/>
      <c r="F525" s="29"/>
      <c r="G525" s="2"/>
      <c r="H525" s="2"/>
      <c r="I525" s="2"/>
      <c r="J525" s="29"/>
    </row>
    <row r="526" spans="2:10" x14ac:dyDescent="0.25">
      <c r="B526" s="5"/>
      <c r="C526" s="2"/>
      <c r="D526" s="2"/>
      <c r="E526" s="2"/>
      <c r="F526" s="29"/>
      <c r="G526" s="2"/>
      <c r="H526" s="2"/>
      <c r="I526" s="2"/>
      <c r="J526" s="29"/>
    </row>
    <row r="527" spans="2:10" x14ac:dyDescent="0.25">
      <c r="B527" s="5"/>
      <c r="C527" s="2"/>
      <c r="D527" s="2"/>
      <c r="E527" s="2"/>
      <c r="F527" s="29"/>
      <c r="G527" s="2"/>
      <c r="H527" s="2"/>
      <c r="I527" s="2"/>
      <c r="J527" s="29"/>
    </row>
    <row r="528" spans="2:10" x14ac:dyDescent="0.25">
      <c r="B528" s="5"/>
      <c r="C528" s="2"/>
      <c r="D528" s="2"/>
      <c r="E528" s="2"/>
      <c r="F528" s="29"/>
      <c r="G528" s="2"/>
      <c r="H528" s="2"/>
      <c r="I528" s="2"/>
      <c r="J528" s="29"/>
    </row>
    <row r="529" spans="2:10" x14ac:dyDescent="0.25">
      <c r="B529" s="5"/>
      <c r="C529" s="2"/>
      <c r="D529" s="2"/>
      <c r="E529" s="2"/>
      <c r="F529" s="29"/>
      <c r="G529" s="2"/>
      <c r="H529" s="2"/>
      <c r="I529" s="2"/>
      <c r="J529" s="29"/>
    </row>
    <row r="530" spans="2:10" x14ac:dyDescent="0.25">
      <c r="B530" s="5"/>
      <c r="C530" s="2"/>
      <c r="D530" s="2"/>
      <c r="E530" s="2"/>
      <c r="F530" s="29"/>
      <c r="G530" s="2"/>
      <c r="H530" s="2"/>
      <c r="I530" s="2"/>
      <c r="J530" s="29"/>
    </row>
    <row r="531" spans="2:10" x14ac:dyDescent="0.25">
      <c r="B531" s="5"/>
      <c r="C531" s="2"/>
      <c r="D531" s="2"/>
      <c r="E531" s="2"/>
      <c r="F531" s="29"/>
      <c r="G531" s="2"/>
      <c r="H531" s="2"/>
      <c r="I531" s="2"/>
      <c r="J531" s="29"/>
    </row>
    <row r="532" spans="2:10" x14ac:dyDescent="0.25">
      <c r="B532" s="5"/>
      <c r="C532" s="2"/>
      <c r="D532" s="2"/>
      <c r="E532" s="2"/>
      <c r="F532" s="29"/>
      <c r="G532" s="2"/>
      <c r="H532" s="2"/>
      <c r="I532" s="2"/>
      <c r="J532" s="29"/>
    </row>
    <row r="533" spans="2:10" x14ac:dyDescent="0.25">
      <c r="B533" s="5"/>
      <c r="C533" s="2"/>
      <c r="D533" s="2"/>
      <c r="E533" s="2"/>
      <c r="F533" s="29"/>
      <c r="G533" s="2"/>
      <c r="H533" s="2"/>
      <c r="I533" s="2"/>
      <c r="J533" s="29"/>
    </row>
    <row r="534" spans="2:10" x14ac:dyDescent="0.25">
      <c r="B534" s="5"/>
      <c r="C534" s="2"/>
      <c r="D534" s="2"/>
      <c r="E534" s="2"/>
      <c r="F534" s="29"/>
      <c r="G534" s="2"/>
      <c r="H534" s="2"/>
      <c r="I534" s="2"/>
      <c r="J534" s="29"/>
    </row>
    <row r="535" spans="2:10" x14ac:dyDescent="0.25">
      <c r="B535" s="5"/>
      <c r="C535" s="2"/>
      <c r="D535" s="2"/>
      <c r="E535" s="2"/>
      <c r="F535" s="29"/>
      <c r="G535" s="2"/>
      <c r="H535" s="2"/>
      <c r="I535" s="2"/>
      <c r="J535" s="29"/>
    </row>
    <row r="536" spans="2:10" x14ac:dyDescent="0.25">
      <c r="B536" s="5"/>
      <c r="C536" s="2"/>
      <c r="D536" s="2"/>
      <c r="E536" s="2"/>
      <c r="F536" s="29"/>
      <c r="G536" s="2"/>
      <c r="H536" s="2"/>
      <c r="I536" s="2"/>
      <c r="J536" s="29"/>
    </row>
    <row r="537" spans="2:10" x14ac:dyDescent="0.25">
      <c r="B537" s="5"/>
      <c r="C537" s="2"/>
      <c r="D537" s="2"/>
      <c r="E537" s="2"/>
      <c r="F537" s="29"/>
      <c r="G537" s="2"/>
      <c r="H537" s="2"/>
      <c r="I537" s="2"/>
      <c r="J537" s="29"/>
    </row>
    <row r="538" spans="2:10" x14ac:dyDescent="0.25">
      <c r="B538" s="5"/>
      <c r="C538" s="2"/>
      <c r="D538" s="2"/>
      <c r="E538" s="2"/>
      <c r="F538" s="29"/>
      <c r="G538" s="2"/>
      <c r="H538" s="2"/>
      <c r="I538" s="2"/>
      <c r="J538" s="29"/>
    </row>
    <row r="539" spans="2:10" x14ac:dyDescent="0.25">
      <c r="B539" s="5"/>
      <c r="C539" s="2"/>
      <c r="D539" s="2"/>
      <c r="E539" s="2"/>
      <c r="F539" s="29"/>
      <c r="G539" s="2"/>
      <c r="H539" s="2"/>
      <c r="I539" s="2"/>
      <c r="J539" s="29"/>
    </row>
    <row r="540" spans="2:10" x14ac:dyDescent="0.25">
      <c r="B540" s="5"/>
      <c r="C540" s="2"/>
      <c r="D540" s="2"/>
      <c r="E540" s="2"/>
      <c r="F540" s="29"/>
      <c r="G540" s="2"/>
      <c r="H540" s="2"/>
      <c r="I540" s="2"/>
      <c r="J540" s="29"/>
    </row>
    <row r="541" spans="2:10" x14ac:dyDescent="0.25">
      <c r="B541" s="5"/>
      <c r="C541" s="2"/>
      <c r="D541" s="2"/>
      <c r="E541" s="2"/>
      <c r="F541" s="29"/>
      <c r="G541" s="2"/>
      <c r="H541" s="2"/>
      <c r="I541" s="2"/>
      <c r="J541" s="29"/>
    </row>
    <row r="542" spans="2:10" x14ac:dyDescent="0.25">
      <c r="B542" s="5"/>
      <c r="C542" s="2"/>
      <c r="D542" s="2"/>
      <c r="E542" s="2"/>
      <c r="F542" s="29"/>
      <c r="G542" s="2"/>
      <c r="H542" s="2"/>
      <c r="I542" s="2"/>
      <c r="J542" s="29"/>
    </row>
    <row r="543" spans="2:10" x14ac:dyDescent="0.25">
      <c r="B543" s="5"/>
      <c r="C543" s="2"/>
      <c r="D543" s="2"/>
      <c r="E543" s="2"/>
      <c r="F543" s="29"/>
      <c r="G543" s="2"/>
      <c r="H543" s="2"/>
      <c r="I543" s="2"/>
      <c r="J543" s="29"/>
    </row>
    <row r="544" spans="2:10" x14ac:dyDescent="0.25">
      <c r="B544" s="5"/>
      <c r="C544" s="2"/>
      <c r="D544" s="2"/>
      <c r="E544" s="2"/>
      <c r="F544" s="29"/>
      <c r="G544" s="2"/>
      <c r="H544" s="2"/>
      <c r="I544" s="2"/>
      <c r="J544" s="29"/>
    </row>
    <row r="545" spans="2:10" x14ac:dyDescent="0.25">
      <c r="B545" s="5"/>
      <c r="C545" s="2"/>
      <c r="D545" s="2"/>
      <c r="E545" s="2"/>
      <c r="F545" s="29"/>
      <c r="G545" s="2"/>
      <c r="H545" s="2"/>
      <c r="I545" s="2"/>
      <c r="J545" s="29"/>
    </row>
    <row r="546" spans="2:10" x14ac:dyDescent="0.25">
      <c r="B546" s="5"/>
      <c r="C546" s="2"/>
      <c r="D546" s="2"/>
      <c r="E546" s="2"/>
      <c r="F546" s="29"/>
      <c r="G546" s="2"/>
      <c r="H546" s="2"/>
      <c r="I546" s="2"/>
      <c r="J546" s="29"/>
    </row>
    <row r="547" spans="2:10" x14ac:dyDescent="0.25">
      <c r="B547" s="5"/>
      <c r="C547" s="2"/>
      <c r="D547" s="2"/>
      <c r="E547" s="2"/>
      <c r="F547" s="29"/>
      <c r="G547" s="2"/>
      <c r="H547" s="2"/>
      <c r="I547" s="2"/>
      <c r="J547" s="29"/>
    </row>
    <row r="548" spans="2:10" x14ac:dyDescent="0.25">
      <c r="B548" s="5"/>
      <c r="C548" s="2"/>
      <c r="D548" s="2"/>
      <c r="E548" s="2"/>
      <c r="F548" s="29"/>
      <c r="G548" s="2"/>
      <c r="H548" s="2"/>
      <c r="I548" s="2"/>
      <c r="J548" s="29"/>
    </row>
    <row r="549" spans="2:10" x14ac:dyDescent="0.25">
      <c r="B549" s="5"/>
      <c r="C549" s="2"/>
      <c r="D549" s="2"/>
      <c r="E549" s="2"/>
      <c r="F549" s="29"/>
      <c r="G549" s="2"/>
      <c r="H549" s="2"/>
      <c r="I549" s="2"/>
      <c r="J549" s="29"/>
    </row>
    <row r="550" spans="2:10" x14ac:dyDescent="0.25">
      <c r="B550" s="5"/>
      <c r="C550" s="2"/>
      <c r="D550" s="2"/>
      <c r="E550" s="2"/>
      <c r="F550" s="29"/>
      <c r="G550" s="2"/>
      <c r="H550" s="2"/>
      <c r="I550" s="2"/>
      <c r="J550" s="29"/>
    </row>
    <row r="551" spans="2:10" x14ac:dyDescent="0.25">
      <c r="B551" s="5"/>
      <c r="C551" s="2"/>
      <c r="D551" s="2"/>
      <c r="E551" s="2"/>
      <c r="F551" s="29"/>
      <c r="G551" s="2"/>
      <c r="H551" s="2"/>
      <c r="I551" s="2"/>
      <c r="J551" s="29"/>
    </row>
    <row r="552" spans="2:10" x14ac:dyDescent="0.25">
      <c r="B552" s="5"/>
      <c r="C552" s="2"/>
      <c r="D552" s="2"/>
      <c r="E552" s="2"/>
      <c r="F552" s="29"/>
      <c r="G552" s="2"/>
      <c r="H552" s="2"/>
      <c r="I552" s="2"/>
      <c r="J552" s="29"/>
    </row>
    <row r="553" spans="2:10" x14ac:dyDescent="0.25">
      <c r="B553" s="5"/>
      <c r="C553" s="2"/>
      <c r="D553" s="2"/>
      <c r="E553" s="2"/>
      <c r="F553" s="29"/>
      <c r="G553" s="2"/>
      <c r="H553" s="2"/>
      <c r="I553" s="2"/>
      <c r="J553" s="29"/>
    </row>
    <row r="554" spans="2:10" x14ac:dyDescent="0.25">
      <c r="B554" s="5"/>
      <c r="C554" s="2"/>
      <c r="D554" s="2"/>
      <c r="E554" s="2"/>
      <c r="F554" s="29"/>
      <c r="G554" s="2"/>
      <c r="H554" s="2"/>
      <c r="I554" s="2"/>
      <c r="J554" s="29"/>
    </row>
    <row r="555" spans="2:10" x14ac:dyDescent="0.25">
      <c r="B555" s="5"/>
      <c r="C555" s="2"/>
      <c r="D555" s="2"/>
      <c r="E555" s="2"/>
      <c r="F555" s="29"/>
      <c r="G555" s="2"/>
      <c r="H555" s="2"/>
      <c r="I555" s="2"/>
      <c r="J555" s="29"/>
    </row>
    <row r="556" spans="2:10" x14ac:dyDescent="0.25">
      <c r="B556" s="5"/>
      <c r="C556" s="2"/>
      <c r="D556" s="2"/>
      <c r="E556" s="2"/>
      <c r="F556" s="29"/>
      <c r="G556" s="2"/>
      <c r="H556" s="2"/>
      <c r="I556" s="2"/>
      <c r="J556" s="29"/>
    </row>
    <row r="557" spans="2:10" x14ac:dyDescent="0.25">
      <c r="B557" s="5"/>
      <c r="C557" s="2"/>
      <c r="D557" s="2"/>
      <c r="E557" s="2"/>
      <c r="F557" s="29"/>
      <c r="G557" s="2"/>
      <c r="H557" s="2"/>
      <c r="I557" s="2"/>
      <c r="J557" s="29"/>
    </row>
    <row r="558" spans="2:10" x14ac:dyDescent="0.25">
      <c r="B558" s="5"/>
      <c r="C558" s="2"/>
      <c r="D558" s="2"/>
      <c r="E558" s="2"/>
      <c r="F558" s="29"/>
      <c r="G558" s="2"/>
      <c r="H558" s="2"/>
      <c r="I558" s="2"/>
      <c r="J558" s="29"/>
    </row>
    <row r="559" spans="2:10" x14ac:dyDescent="0.25">
      <c r="B559" s="5"/>
      <c r="C559" s="2"/>
      <c r="D559" s="2"/>
      <c r="E559" s="2"/>
      <c r="F559" s="29"/>
      <c r="G559" s="2"/>
      <c r="H559" s="2"/>
      <c r="I559" s="2"/>
      <c r="J559" s="29"/>
    </row>
    <row r="560" spans="2:10" x14ac:dyDescent="0.25">
      <c r="B560" s="5"/>
      <c r="C560" s="2"/>
      <c r="D560" s="2"/>
      <c r="E560" s="2"/>
      <c r="F560" s="29"/>
      <c r="G560" s="2"/>
      <c r="H560" s="2"/>
      <c r="I560" s="2"/>
      <c r="J560" s="29"/>
    </row>
    <row r="561" spans="2:10" x14ac:dyDescent="0.25">
      <c r="B561" s="5"/>
      <c r="C561" s="2"/>
      <c r="D561" s="2"/>
      <c r="E561" s="2"/>
      <c r="F561" s="29"/>
      <c r="G561" s="2"/>
      <c r="H561" s="2"/>
      <c r="I561" s="2"/>
      <c r="J561" s="29"/>
    </row>
    <row r="562" spans="2:10" x14ac:dyDescent="0.25">
      <c r="B562" s="5"/>
      <c r="C562" s="2"/>
      <c r="D562" s="2"/>
      <c r="E562" s="2"/>
      <c r="F562" s="29"/>
      <c r="G562" s="2"/>
      <c r="H562" s="2"/>
      <c r="I562" s="2"/>
      <c r="J562" s="29"/>
    </row>
    <row r="563" spans="2:10" x14ac:dyDescent="0.25">
      <c r="B563" s="5"/>
      <c r="C563" s="2"/>
      <c r="D563" s="2"/>
      <c r="E563" s="2"/>
      <c r="F563" s="29"/>
      <c r="G563" s="2"/>
      <c r="H563" s="2"/>
      <c r="I563" s="2"/>
      <c r="J563" s="29"/>
    </row>
    <row r="564" spans="2:10" x14ac:dyDescent="0.25">
      <c r="B564" s="5"/>
      <c r="C564" s="2"/>
      <c r="D564" s="2"/>
      <c r="E564" s="2"/>
      <c r="F564" s="29"/>
      <c r="G564" s="2"/>
      <c r="H564" s="2"/>
      <c r="I564" s="2"/>
      <c r="J564" s="29"/>
    </row>
    <row r="565" spans="2:10" x14ac:dyDescent="0.25">
      <c r="B565" s="5"/>
      <c r="C565" s="2"/>
      <c r="D565" s="2"/>
      <c r="E565" s="2"/>
      <c r="F565" s="29"/>
      <c r="G565" s="2"/>
      <c r="H565" s="2"/>
      <c r="I565" s="2"/>
      <c r="J565" s="29"/>
    </row>
    <row r="566" spans="2:10" x14ac:dyDescent="0.25">
      <c r="B566" s="5"/>
      <c r="C566" s="2"/>
      <c r="D566" s="2"/>
      <c r="E566" s="2"/>
      <c r="F566" s="29"/>
      <c r="G566" s="2"/>
      <c r="H566" s="2"/>
      <c r="I566" s="2"/>
      <c r="J566" s="29"/>
    </row>
    <row r="567" spans="2:10" x14ac:dyDescent="0.25">
      <c r="B567" s="5"/>
      <c r="C567" s="2"/>
      <c r="D567" s="2"/>
      <c r="E567" s="2"/>
      <c r="F567" s="29"/>
      <c r="G567" s="2"/>
      <c r="H567" s="2"/>
      <c r="I567" s="2"/>
      <c r="J567" s="29"/>
    </row>
    <row r="568" spans="2:10" x14ac:dyDescent="0.25">
      <c r="B568" s="5"/>
      <c r="C568" s="2"/>
      <c r="D568" s="2"/>
      <c r="E568" s="2"/>
      <c r="F568" s="29"/>
      <c r="G568" s="2"/>
      <c r="H568" s="2"/>
      <c r="I568" s="2"/>
      <c r="J568" s="29"/>
    </row>
    <row r="569" spans="2:10" x14ac:dyDescent="0.25">
      <c r="B569" s="5"/>
      <c r="C569" s="2"/>
      <c r="D569" s="2"/>
      <c r="E569" s="2"/>
      <c r="F569" s="29"/>
      <c r="G569" s="2"/>
      <c r="H569" s="2"/>
      <c r="I569" s="2"/>
      <c r="J569" s="29"/>
    </row>
    <row r="570" spans="2:10" x14ac:dyDescent="0.25">
      <c r="B570" s="5"/>
      <c r="C570" s="2"/>
      <c r="D570" s="2"/>
      <c r="E570" s="2"/>
      <c r="F570" s="29"/>
      <c r="G570" s="2"/>
      <c r="H570" s="2"/>
      <c r="I570" s="2"/>
      <c r="J570" s="29"/>
    </row>
    <row r="571" spans="2:10" x14ac:dyDescent="0.25">
      <c r="B571" s="5"/>
      <c r="C571" s="2"/>
      <c r="D571" s="2"/>
      <c r="E571" s="2"/>
      <c r="F571" s="29"/>
      <c r="G571" s="2"/>
      <c r="H571" s="2"/>
      <c r="I571" s="2"/>
      <c r="J571" s="29"/>
    </row>
    <row r="572" spans="2:10" x14ac:dyDescent="0.25">
      <c r="B572" s="5"/>
      <c r="C572" s="2"/>
      <c r="D572" s="2"/>
      <c r="E572" s="2"/>
      <c r="F572" s="29"/>
      <c r="G572" s="2"/>
      <c r="H572" s="2"/>
      <c r="I572" s="2"/>
      <c r="J572" s="29"/>
    </row>
    <row r="573" spans="2:10" x14ac:dyDescent="0.25">
      <c r="B573" s="5"/>
      <c r="C573" s="2"/>
      <c r="D573" s="2"/>
      <c r="E573" s="2"/>
      <c r="F573" s="29"/>
      <c r="G573" s="2"/>
      <c r="H573" s="2"/>
      <c r="I573" s="2"/>
      <c r="J573" s="29"/>
    </row>
    <row r="574" spans="2:10" x14ac:dyDescent="0.25">
      <c r="B574" s="5"/>
      <c r="C574" s="2"/>
      <c r="D574" s="2"/>
      <c r="E574" s="2"/>
      <c r="F574" s="29"/>
      <c r="G574" s="2"/>
      <c r="H574" s="2"/>
      <c r="I574" s="2"/>
      <c r="J574" s="29"/>
    </row>
    <row r="575" spans="2:10" x14ac:dyDescent="0.25">
      <c r="B575" s="5"/>
      <c r="C575" s="2"/>
      <c r="D575" s="2"/>
      <c r="E575" s="2"/>
      <c r="F575" s="29"/>
      <c r="G575" s="2"/>
      <c r="H575" s="2"/>
      <c r="I575" s="2"/>
      <c r="J575" s="29"/>
    </row>
    <row r="576" spans="2:10" x14ac:dyDescent="0.25">
      <c r="B576" s="5"/>
      <c r="C576" s="2"/>
      <c r="D576" s="2"/>
      <c r="E576" s="2"/>
      <c r="F576" s="29"/>
      <c r="G576" s="2"/>
      <c r="H576" s="2"/>
      <c r="I576" s="2"/>
      <c r="J576" s="29"/>
    </row>
    <row r="577" spans="2:10" x14ac:dyDescent="0.25">
      <c r="B577" s="5"/>
      <c r="C577" s="2"/>
      <c r="D577" s="2"/>
      <c r="E577" s="2"/>
      <c r="F577" s="29"/>
      <c r="G577" s="2"/>
      <c r="H577" s="2"/>
      <c r="I577" s="2"/>
      <c r="J577" s="29"/>
    </row>
    <row r="578" spans="2:10" x14ac:dyDescent="0.25">
      <c r="B578" s="5"/>
      <c r="C578" s="2"/>
      <c r="D578" s="2"/>
      <c r="E578" s="2"/>
      <c r="F578" s="29"/>
      <c r="G578" s="2"/>
      <c r="H578" s="2"/>
      <c r="I578" s="2"/>
      <c r="J578" s="29"/>
    </row>
    <row r="579" spans="2:10" x14ac:dyDescent="0.25">
      <c r="B579" s="5"/>
      <c r="C579" s="2"/>
      <c r="D579" s="2"/>
      <c r="E579" s="2"/>
      <c r="F579" s="29"/>
      <c r="G579" s="2"/>
      <c r="H579" s="2"/>
      <c r="I579" s="2"/>
      <c r="J579" s="29"/>
    </row>
    <row r="580" spans="2:10" x14ac:dyDescent="0.25">
      <c r="B580" s="5"/>
      <c r="C580" s="2"/>
      <c r="D580" s="2"/>
      <c r="E580" s="2"/>
      <c r="F580" s="29"/>
      <c r="G580" s="2"/>
      <c r="H580" s="2"/>
      <c r="I580" s="2"/>
      <c r="J580" s="29"/>
    </row>
    <row r="581" spans="2:10" x14ac:dyDescent="0.25">
      <c r="B581" s="5"/>
      <c r="C581" s="2"/>
      <c r="D581" s="2"/>
      <c r="E581" s="2"/>
      <c r="F581" s="29"/>
      <c r="G581" s="2"/>
      <c r="H581" s="2"/>
      <c r="I581" s="2"/>
      <c r="J581" s="29"/>
    </row>
    <row r="582" spans="2:10" x14ac:dyDescent="0.25">
      <c r="B582" s="5"/>
      <c r="C582" s="2"/>
      <c r="D582" s="2"/>
      <c r="E582" s="2"/>
      <c r="F582" s="29"/>
      <c r="G582" s="2"/>
      <c r="H582" s="2"/>
      <c r="I582" s="2"/>
      <c r="J582" s="29"/>
    </row>
    <row r="583" spans="2:10" x14ac:dyDescent="0.25">
      <c r="B583" s="5"/>
      <c r="C583" s="2"/>
      <c r="D583" s="2"/>
      <c r="E583" s="2"/>
      <c r="F583" s="29"/>
      <c r="G583" s="2"/>
      <c r="H583" s="2"/>
      <c r="I583" s="2"/>
      <c r="J583" s="29"/>
    </row>
    <row r="584" spans="2:10" x14ac:dyDescent="0.25">
      <c r="B584" s="5"/>
      <c r="C584" s="2"/>
      <c r="D584" s="2"/>
      <c r="E584" s="2"/>
      <c r="F584" s="29"/>
      <c r="G584" s="2"/>
      <c r="H584" s="2"/>
      <c r="I584" s="2"/>
      <c r="J584" s="29"/>
    </row>
    <row r="585" spans="2:10" x14ac:dyDescent="0.25">
      <c r="B585" s="5"/>
      <c r="C585" s="2"/>
      <c r="D585" s="2"/>
      <c r="E585" s="2"/>
      <c r="F585" s="29"/>
      <c r="G585" s="2"/>
      <c r="H585" s="2"/>
      <c r="I585" s="2"/>
      <c r="J585" s="29"/>
    </row>
    <row r="586" spans="2:10" x14ac:dyDescent="0.25">
      <c r="B586" s="5"/>
      <c r="C586" s="2"/>
      <c r="D586" s="2"/>
      <c r="E586" s="2"/>
      <c r="F586" s="29"/>
      <c r="G586" s="2"/>
      <c r="H586" s="2"/>
      <c r="I586" s="2"/>
      <c r="J586" s="29"/>
    </row>
    <row r="587" spans="2:10" x14ac:dyDescent="0.25">
      <c r="B587" s="5"/>
      <c r="C587" s="2"/>
      <c r="D587" s="2"/>
      <c r="E587" s="2"/>
      <c r="F587" s="29"/>
      <c r="G587" s="2"/>
      <c r="H587" s="2"/>
      <c r="I587" s="2"/>
      <c r="J587" s="29"/>
    </row>
    <row r="588" spans="2:10" x14ac:dyDescent="0.25">
      <c r="B588" s="5"/>
      <c r="C588" s="2"/>
      <c r="D588" s="2"/>
      <c r="E588" s="2"/>
      <c r="F588" s="29"/>
      <c r="G588" s="2"/>
      <c r="H588" s="2"/>
      <c r="I588" s="2"/>
      <c r="J588" s="29"/>
    </row>
    <row r="589" spans="2:10" x14ac:dyDescent="0.25">
      <c r="B589" s="5"/>
      <c r="C589" s="2"/>
      <c r="D589" s="2"/>
      <c r="E589" s="2"/>
      <c r="F589" s="29"/>
      <c r="G589" s="2"/>
      <c r="H589" s="2"/>
      <c r="I589" s="2"/>
      <c r="J589" s="29"/>
    </row>
    <row r="590" spans="2:10" x14ac:dyDescent="0.25">
      <c r="B590" s="5"/>
      <c r="C590" s="2"/>
      <c r="D590" s="2"/>
      <c r="E590" s="2"/>
      <c r="F590" s="29"/>
      <c r="G590" s="2"/>
      <c r="H590" s="2"/>
      <c r="I590" s="2"/>
      <c r="J590" s="29"/>
    </row>
    <row r="591" spans="2:10" x14ac:dyDescent="0.25">
      <c r="B591" s="5"/>
      <c r="C591" s="2"/>
      <c r="D591" s="2"/>
      <c r="E591" s="2"/>
      <c r="F591" s="29"/>
      <c r="G591" s="2"/>
      <c r="H591" s="2"/>
      <c r="I591" s="2"/>
      <c r="J591" s="29"/>
    </row>
    <row r="592" spans="2:10" x14ac:dyDescent="0.25">
      <c r="B592" s="5"/>
      <c r="C592" s="2"/>
      <c r="D592" s="2"/>
      <c r="E592" s="2"/>
      <c r="F592" s="29"/>
      <c r="G592" s="2"/>
      <c r="H592" s="2"/>
      <c r="I592" s="2"/>
      <c r="J592" s="29"/>
    </row>
    <row r="593" spans="2:10" x14ac:dyDescent="0.25">
      <c r="B593" s="5"/>
      <c r="C593" s="2"/>
      <c r="D593" s="2"/>
      <c r="E593" s="2"/>
      <c r="F593" s="29"/>
      <c r="G593" s="2"/>
      <c r="H593" s="2"/>
      <c r="I593" s="2"/>
      <c r="J593" s="29"/>
    </row>
    <row r="594" spans="2:10" x14ac:dyDescent="0.25">
      <c r="B594" s="5"/>
      <c r="C594" s="2"/>
      <c r="D594" s="2"/>
      <c r="E594" s="2"/>
      <c r="F594" s="29"/>
      <c r="G594" s="2"/>
      <c r="H594" s="2"/>
      <c r="I594" s="2"/>
      <c r="J594" s="29"/>
    </row>
    <row r="595" spans="2:10" x14ac:dyDescent="0.25">
      <c r="B595" s="5"/>
      <c r="C595" s="2"/>
      <c r="D595" s="2"/>
      <c r="E595" s="2"/>
      <c r="F595" s="29"/>
      <c r="G595" s="2"/>
      <c r="H595" s="2"/>
      <c r="I595" s="2"/>
      <c r="J595" s="29"/>
    </row>
    <row r="596" spans="2:10" x14ac:dyDescent="0.25">
      <c r="B596" s="5"/>
      <c r="C596" s="2"/>
      <c r="D596" s="2"/>
      <c r="E596" s="2"/>
      <c r="F596" s="29"/>
      <c r="G596" s="2"/>
      <c r="H596" s="2"/>
      <c r="I596" s="2"/>
      <c r="J596" s="29"/>
    </row>
    <row r="597" spans="2:10" x14ac:dyDescent="0.25">
      <c r="B597" s="5"/>
      <c r="C597" s="2"/>
      <c r="D597" s="2"/>
      <c r="E597" s="2"/>
      <c r="F597" s="29"/>
      <c r="G597" s="2"/>
      <c r="H597" s="2"/>
      <c r="I597" s="2"/>
      <c r="J597" s="29"/>
    </row>
    <row r="598" spans="2:10" x14ac:dyDescent="0.25">
      <c r="B598" s="5"/>
      <c r="C598" s="2"/>
      <c r="D598" s="2"/>
      <c r="E598" s="2"/>
      <c r="F598" s="29"/>
      <c r="G598" s="2"/>
      <c r="H598" s="2"/>
      <c r="I598" s="2"/>
      <c r="J598" s="29"/>
    </row>
    <row r="599" spans="2:10" x14ac:dyDescent="0.25">
      <c r="B599" s="5"/>
      <c r="C599" s="2"/>
      <c r="D599" s="2"/>
      <c r="E599" s="2"/>
      <c r="F599" s="29"/>
      <c r="G599" s="2"/>
      <c r="H599" s="2"/>
      <c r="I599" s="2"/>
      <c r="J599" s="29"/>
    </row>
    <row r="600" spans="2:10" x14ac:dyDescent="0.25">
      <c r="B600" s="5"/>
      <c r="C600" s="2"/>
      <c r="D600" s="2"/>
      <c r="E600" s="2"/>
      <c r="F600" s="29"/>
      <c r="G600" s="2"/>
      <c r="H600" s="2"/>
      <c r="I600" s="2"/>
      <c r="J600" s="29"/>
    </row>
    <row r="601" spans="2:10" x14ac:dyDescent="0.25">
      <c r="B601" s="5"/>
      <c r="C601" s="2"/>
      <c r="D601" s="2"/>
      <c r="E601" s="2"/>
      <c r="F601" s="29"/>
      <c r="G601" s="2"/>
      <c r="H601" s="2"/>
      <c r="I601" s="2"/>
      <c r="J601" s="29"/>
    </row>
    <row r="602" spans="2:10" x14ac:dyDescent="0.25">
      <c r="B602" s="5"/>
      <c r="C602" s="2"/>
      <c r="D602" s="2"/>
      <c r="E602" s="2"/>
      <c r="F602" s="29"/>
      <c r="G602" s="2"/>
      <c r="H602" s="2"/>
      <c r="I602" s="2"/>
      <c r="J602" s="29"/>
    </row>
    <row r="603" spans="2:10" x14ac:dyDescent="0.25">
      <c r="B603" s="5"/>
      <c r="C603" s="2"/>
      <c r="D603" s="2"/>
      <c r="E603" s="2"/>
      <c r="F603" s="29"/>
      <c r="G603" s="2"/>
      <c r="H603" s="2"/>
      <c r="I603" s="2"/>
      <c r="J603" s="29"/>
    </row>
    <row r="604" spans="2:10" x14ac:dyDescent="0.25">
      <c r="B604" s="5"/>
      <c r="C604" s="2"/>
      <c r="D604" s="2"/>
      <c r="E604" s="2"/>
      <c r="F604" s="29"/>
      <c r="G604" s="2"/>
      <c r="H604" s="2"/>
      <c r="I604" s="2"/>
      <c r="J604" s="29"/>
    </row>
    <row r="605" spans="2:10" x14ac:dyDescent="0.25">
      <c r="B605" s="5"/>
      <c r="C605" s="2"/>
      <c r="D605" s="2"/>
      <c r="E605" s="2"/>
      <c r="F605" s="29"/>
      <c r="G605" s="2"/>
      <c r="H605" s="2"/>
      <c r="I605" s="2"/>
      <c r="J605" s="29"/>
    </row>
    <row r="606" spans="2:10" x14ac:dyDescent="0.25">
      <c r="B606" s="5"/>
      <c r="C606" s="2"/>
      <c r="D606" s="2"/>
      <c r="E606" s="2"/>
      <c r="F606" s="29"/>
      <c r="G606" s="2"/>
      <c r="H606" s="2"/>
      <c r="I606" s="2"/>
      <c r="J606" s="29"/>
    </row>
    <row r="607" spans="2:10" x14ac:dyDescent="0.25">
      <c r="B607" s="5"/>
      <c r="C607" s="2"/>
      <c r="D607" s="2"/>
      <c r="E607" s="2"/>
      <c r="F607" s="29"/>
      <c r="G607" s="2"/>
      <c r="H607" s="2"/>
      <c r="I607" s="2"/>
      <c r="J607" s="29"/>
    </row>
    <row r="608" spans="2:10" x14ac:dyDescent="0.25">
      <c r="B608" s="5"/>
      <c r="C608" s="2"/>
      <c r="D608" s="2"/>
      <c r="E608" s="2"/>
      <c r="F608" s="29"/>
      <c r="G608" s="2"/>
      <c r="H608" s="2"/>
      <c r="I608" s="2"/>
      <c r="J608" s="29"/>
    </row>
    <row r="609" spans="2:10" x14ac:dyDescent="0.25">
      <c r="B609" s="5"/>
      <c r="C609" s="2"/>
      <c r="D609" s="2"/>
      <c r="E609" s="2"/>
      <c r="F609" s="29"/>
      <c r="G609" s="2"/>
      <c r="H609" s="2"/>
      <c r="I609" s="2"/>
      <c r="J609" s="29"/>
    </row>
    <row r="610" spans="2:10" x14ac:dyDescent="0.25">
      <c r="B610" s="5"/>
      <c r="C610" s="2"/>
      <c r="D610" s="2"/>
      <c r="E610" s="2"/>
      <c r="F610" s="29"/>
      <c r="G610" s="2"/>
      <c r="H610" s="2"/>
      <c r="I610" s="2"/>
      <c r="J610" s="29"/>
    </row>
    <row r="611" spans="2:10" x14ac:dyDescent="0.25">
      <c r="B611" s="5"/>
      <c r="C611" s="2"/>
      <c r="D611" s="2"/>
      <c r="E611" s="2"/>
      <c r="F611" s="29"/>
      <c r="G611" s="2"/>
      <c r="H611" s="2"/>
      <c r="I611" s="2"/>
      <c r="J611" s="29"/>
    </row>
    <row r="612" spans="2:10" x14ac:dyDescent="0.25">
      <c r="B612" s="5"/>
      <c r="C612" s="2"/>
      <c r="D612" s="2"/>
      <c r="E612" s="2"/>
      <c r="F612" s="29"/>
      <c r="G612" s="2"/>
      <c r="H612" s="2"/>
      <c r="I612" s="2"/>
      <c r="J612" s="29"/>
    </row>
    <row r="613" spans="2:10" x14ac:dyDescent="0.25">
      <c r="B613" s="5"/>
      <c r="C613" s="2"/>
      <c r="D613" s="2"/>
      <c r="E613" s="2"/>
      <c r="F613" s="29"/>
      <c r="G613" s="2"/>
      <c r="H613" s="2"/>
      <c r="I613" s="2"/>
      <c r="J613" s="29"/>
    </row>
    <row r="614" spans="2:10" x14ac:dyDescent="0.25">
      <c r="B614" s="5"/>
      <c r="C614" s="2"/>
      <c r="D614" s="2"/>
      <c r="E614" s="2"/>
      <c r="F614" s="29"/>
      <c r="G614" s="2"/>
      <c r="H614" s="2"/>
      <c r="I614" s="2"/>
      <c r="J614" s="29"/>
    </row>
    <row r="615" spans="2:10" x14ac:dyDescent="0.25">
      <c r="B615" s="5"/>
      <c r="C615" s="2"/>
      <c r="D615" s="2"/>
      <c r="E615" s="2"/>
      <c r="F615" s="29"/>
      <c r="G615" s="2"/>
      <c r="H615" s="2"/>
      <c r="I615" s="2"/>
      <c r="J615" s="29"/>
    </row>
    <row r="616" spans="2:10" x14ac:dyDescent="0.25">
      <c r="B616" s="5"/>
      <c r="C616" s="2"/>
      <c r="D616" s="2"/>
      <c r="E616" s="2"/>
      <c r="F616" s="29"/>
      <c r="G616" s="2"/>
      <c r="H616" s="2"/>
      <c r="I616" s="2"/>
      <c r="J616" s="29"/>
    </row>
    <row r="617" spans="2:10" x14ac:dyDescent="0.25">
      <c r="B617" s="5"/>
      <c r="C617" s="2"/>
      <c r="D617" s="2"/>
      <c r="E617" s="2"/>
      <c r="F617" s="29"/>
      <c r="G617" s="2"/>
      <c r="H617" s="2"/>
      <c r="I617" s="2"/>
      <c r="J617" s="29"/>
    </row>
    <row r="618" spans="2:10" x14ac:dyDescent="0.25">
      <c r="B618" s="5"/>
      <c r="C618" s="2"/>
      <c r="D618" s="2"/>
      <c r="E618" s="2"/>
      <c r="F618" s="29"/>
      <c r="G618" s="2"/>
      <c r="H618" s="2"/>
      <c r="I618" s="2"/>
      <c r="J618" s="29"/>
    </row>
    <row r="619" spans="2:10" x14ac:dyDescent="0.25">
      <c r="B619" s="5"/>
      <c r="C619" s="2"/>
      <c r="D619" s="2"/>
      <c r="E619" s="2"/>
      <c r="F619" s="29"/>
      <c r="G619" s="2"/>
      <c r="H619" s="2"/>
      <c r="I619" s="2"/>
      <c r="J619" s="29"/>
    </row>
    <row r="620" spans="2:10" x14ac:dyDescent="0.25">
      <c r="B620" s="5"/>
      <c r="C620" s="2"/>
      <c r="D620" s="2"/>
      <c r="E620" s="2"/>
      <c r="F620" s="29"/>
      <c r="G620" s="2"/>
      <c r="H620" s="2"/>
      <c r="I620" s="2"/>
      <c r="J620" s="29"/>
    </row>
    <row r="621" spans="2:10" x14ac:dyDescent="0.25">
      <c r="B621" s="5"/>
      <c r="C621" s="2"/>
      <c r="D621" s="2"/>
      <c r="E621" s="2"/>
      <c r="F621" s="29"/>
      <c r="G621" s="2"/>
      <c r="H621" s="2"/>
      <c r="I621" s="2"/>
      <c r="J621" s="29"/>
    </row>
    <row r="622" spans="2:10" x14ac:dyDescent="0.25">
      <c r="B622" s="5"/>
      <c r="C622" s="2"/>
      <c r="D622" s="2"/>
      <c r="E622" s="2"/>
      <c r="F622" s="29"/>
      <c r="G622" s="2"/>
      <c r="H622" s="2"/>
      <c r="I622" s="2"/>
      <c r="J622" s="29"/>
    </row>
    <row r="623" spans="2:10" x14ac:dyDescent="0.25">
      <c r="B623" s="5"/>
      <c r="C623" s="2"/>
      <c r="D623" s="2"/>
      <c r="E623" s="2"/>
      <c r="F623" s="29"/>
      <c r="G623" s="2"/>
      <c r="H623" s="2"/>
      <c r="I623" s="2"/>
      <c r="J623" s="29"/>
    </row>
    <row r="624" spans="2:10" x14ac:dyDescent="0.25">
      <c r="B624" s="5"/>
      <c r="C624" s="2"/>
      <c r="D624" s="2"/>
      <c r="E624" s="2"/>
      <c r="F624" s="29"/>
      <c r="G624" s="2"/>
      <c r="H624" s="2"/>
      <c r="I624" s="2"/>
      <c r="J624" s="29"/>
    </row>
    <row r="625" spans="2:10" x14ac:dyDescent="0.25">
      <c r="B625" s="5"/>
      <c r="C625" s="2"/>
      <c r="D625" s="2"/>
      <c r="E625" s="2"/>
      <c r="F625" s="29"/>
      <c r="G625" s="2"/>
      <c r="H625" s="2"/>
      <c r="I625" s="2"/>
      <c r="J625" s="29"/>
    </row>
    <row r="626" spans="2:10" x14ac:dyDescent="0.25">
      <c r="B626" s="5"/>
      <c r="C626" s="2"/>
      <c r="D626" s="2"/>
      <c r="E626" s="2"/>
      <c r="F626" s="29"/>
      <c r="G626" s="2"/>
      <c r="H626" s="2"/>
      <c r="I626" s="2"/>
      <c r="J626" s="29"/>
    </row>
    <row r="627" spans="2:10" x14ac:dyDescent="0.25">
      <c r="B627" s="5"/>
      <c r="C627" s="2"/>
      <c r="D627" s="2"/>
      <c r="E627" s="2"/>
      <c r="F627" s="29"/>
      <c r="G627" s="2"/>
      <c r="H627" s="2"/>
      <c r="I627" s="2"/>
      <c r="J627" s="29"/>
    </row>
    <row r="628" spans="2:10" x14ac:dyDescent="0.25">
      <c r="B628" s="5"/>
      <c r="C628" s="2"/>
      <c r="D628" s="2"/>
      <c r="E628" s="2"/>
      <c r="F628" s="29"/>
      <c r="G628" s="2"/>
      <c r="H628" s="2"/>
      <c r="I628" s="2"/>
      <c r="J628" s="29"/>
    </row>
    <row r="629" spans="2:10" x14ac:dyDescent="0.25">
      <c r="B629" s="5"/>
      <c r="C629" s="2"/>
      <c r="D629" s="2"/>
      <c r="E629" s="2"/>
      <c r="F629" s="29"/>
      <c r="G629" s="2"/>
      <c r="H629" s="2"/>
      <c r="I629" s="2"/>
      <c r="J629" s="29"/>
    </row>
    <row r="630" spans="2:10" x14ac:dyDescent="0.25">
      <c r="B630" s="5"/>
      <c r="C630" s="2"/>
      <c r="D630" s="2"/>
      <c r="E630" s="2"/>
      <c r="F630" s="29"/>
      <c r="G630" s="2"/>
      <c r="H630" s="2"/>
      <c r="I630" s="2"/>
      <c r="J630" s="29"/>
    </row>
    <row r="631" spans="2:10" x14ac:dyDescent="0.25">
      <c r="B631" s="5"/>
      <c r="C631" s="2"/>
      <c r="D631" s="2"/>
      <c r="E631" s="2"/>
      <c r="F631" s="29"/>
      <c r="G631" s="2"/>
      <c r="H631" s="2"/>
      <c r="I631" s="2"/>
      <c r="J631" s="29"/>
    </row>
    <row r="632" spans="2:10" x14ac:dyDescent="0.25">
      <c r="B632" s="5"/>
      <c r="C632" s="2"/>
      <c r="D632" s="2"/>
      <c r="E632" s="2"/>
      <c r="F632" s="29"/>
      <c r="G632" s="2"/>
      <c r="H632" s="2"/>
      <c r="I632" s="2"/>
      <c r="J632" s="29"/>
    </row>
    <row r="633" spans="2:10" x14ac:dyDescent="0.25">
      <c r="B633" s="5"/>
      <c r="C633" s="2"/>
      <c r="D633" s="2"/>
      <c r="E633" s="2"/>
      <c r="F633" s="29"/>
      <c r="G633" s="2"/>
      <c r="H633" s="2"/>
      <c r="I633" s="2"/>
      <c r="J633" s="29"/>
    </row>
    <row r="634" spans="2:10" x14ac:dyDescent="0.25">
      <c r="B634" s="5"/>
      <c r="C634" s="2"/>
      <c r="D634" s="2"/>
      <c r="E634" s="2"/>
      <c r="F634" s="29"/>
      <c r="G634" s="2"/>
      <c r="H634" s="2"/>
      <c r="I634" s="2"/>
      <c r="J634" s="29"/>
    </row>
    <row r="635" spans="2:10" x14ac:dyDescent="0.25">
      <c r="B635" s="5"/>
      <c r="C635" s="2"/>
      <c r="D635" s="2"/>
      <c r="E635" s="2"/>
      <c r="F635" s="29"/>
      <c r="G635" s="2"/>
      <c r="H635" s="2"/>
      <c r="I635" s="2"/>
      <c r="J635" s="29"/>
    </row>
    <row r="636" spans="2:10" x14ac:dyDescent="0.25">
      <c r="B636" s="5"/>
      <c r="C636" s="2"/>
      <c r="D636" s="2"/>
      <c r="E636" s="2"/>
      <c r="F636" s="29"/>
      <c r="G636" s="2"/>
      <c r="H636" s="2"/>
      <c r="I636" s="2"/>
      <c r="J636" s="29"/>
    </row>
    <row r="637" spans="2:10" x14ac:dyDescent="0.25">
      <c r="B637" s="5"/>
      <c r="C637" s="2"/>
      <c r="D637" s="2"/>
      <c r="E637" s="2"/>
      <c r="F637" s="29"/>
      <c r="G637" s="2"/>
      <c r="H637" s="2"/>
      <c r="I637" s="2"/>
      <c r="J637" s="29"/>
    </row>
    <row r="638" spans="2:10" x14ac:dyDescent="0.25">
      <c r="B638" s="5"/>
      <c r="C638" s="2"/>
      <c r="D638" s="2"/>
      <c r="E638" s="2"/>
      <c r="F638" s="29"/>
      <c r="G638" s="2"/>
      <c r="H638" s="2"/>
      <c r="I638" s="2"/>
      <c r="J638" s="29"/>
    </row>
    <row r="639" spans="2:10" x14ac:dyDescent="0.25">
      <c r="B639" s="5"/>
      <c r="C639" s="2"/>
      <c r="D639" s="2"/>
      <c r="E639" s="2"/>
      <c r="F639" s="29"/>
      <c r="G639" s="2"/>
      <c r="H639" s="2"/>
      <c r="I639" s="2"/>
      <c r="J639" s="29"/>
    </row>
    <row r="640" spans="2:10" x14ac:dyDescent="0.25">
      <c r="B640" s="5"/>
      <c r="C640" s="2"/>
      <c r="D640" s="2"/>
      <c r="E640" s="2"/>
      <c r="F640" s="29"/>
      <c r="G640" s="2"/>
      <c r="H640" s="2"/>
      <c r="I640" s="2"/>
      <c r="J640" s="29"/>
    </row>
    <row r="641" spans="2:10" x14ac:dyDescent="0.25">
      <c r="B641" s="5"/>
      <c r="C641" s="2"/>
      <c r="D641" s="2"/>
      <c r="E641" s="2"/>
      <c r="F641" s="29"/>
      <c r="G641" s="2"/>
      <c r="H641" s="2"/>
      <c r="I641" s="2"/>
      <c r="J641" s="29"/>
    </row>
    <row r="642" spans="2:10" x14ac:dyDescent="0.25">
      <c r="B642" s="5"/>
      <c r="C642" s="2"/>
      <c r="D642" s="2"/>
      <c r="E642" s="2"/>
      <c r="F642" s="29"/>
      <c r="G642" s="2"/>
      <c r="H642" s="2"/>
      <c r="I642" s="2"/>
      <c r="J642" s="29"/>
    </row>
    <row r="643" spans="2:10" x14ac:dyDescent="0.25">
      <c r="B643" s="5"/>
      <c r="C643" s="2"/>
      <c r="D643" s="2"/>
      <c r="E643" s="2"/>
      <c r="F643" s="29"/>
      <c r="G643" s="2"/>
      <c r="H643" s="2"/>
      <c r="I643" s="2"/>
      <c r="J643" s="29"/>
    </row>
    <row r="644" spans="2:10" x14ac:dyDescent="0.25">
      <c r="B644" s="5"/>
      <c r="C644" s="2"/>
      <c r="D644" s="2"/>
      <c r="E644" s="2"/>
      <c r="F644" s="29"/>
      <c r="G644" s="2"/>
      <c r="H644" s="2"/>
      <c r="I644" s="2"/>
      <c r="J644" s="29"/>
    </row>
    <row r="645" spans="2:10" x14ac:dyDescent="0.25">
      <c r="B645" s="5"/>
      <c r="C645" s="2"/>
      <c r="D645" s="2"/>
      <c r="E645" s="2"/>
      <c r="F645" s="29"/>
      <c r="G645" s="2"/>
      <c r="H645" s="2"/>
      <c r="I645" s="2"/>
      <c r="J645" s="29"/>
    </row>
    <row r="646" spans="2:10" x14ac:dyDescent="0.25">
      <c r="B646" s="5"/>
      <c r="C646" s="2"/>
      <c r="D646" s="2"/>
      <c r="E646" s="2"/>
      <c r="F646" s="29"/>
      <c r="G646" s="2"/>
      <c r="H646" s="2"/>
      <c r="I646" s="2"/>
      <c r="J646" s="29"/>
    </row>
    <row r="647" spans="2:10" x14ac:dyDescent="0.25">
      <c r="B647" s="5"/>
      <c r="C647" s="2"/>
      <c r="D647" s="2"/>
      <c r="E647" s="2"/>
      <c r="F647" s="29"/>
      <c r="G647" s="2"/>
      <c r="H647" s="2"/>
      <c r="I647" s="2"/>
      <c r="J647" s="29"/>
    </row>
    <row r="648" spans="2:10" x14ac:dyDescent="0.25">
      <c r="B648" s="5"/>
      <c r="C648" s="2"/>
      <c r="D648" s="2"/>
      <c r="E648" s="2"/>
      <c r="F648" s="29"/>
      <c r="G648" s="2"/>
      <c r="H648" s="2"/>
      <c r="I648" s="2"/>
      <c r="J648" s="29"/>
    </row>
    <row r="649" spans="2:10" x14ac:dyDescent="0.25">
      <c r="B649" s="5"/>
      <c r="C649" s="2"/>
      <c r="D649" s="2"/>
      <c r="E649" s="2"/>
      <c r="F649" s="29"/>
      <c r="G649" s="2"/>
      <c r="H649" s="2"/>
      <c r="I649" s="2"/>
      <c r="J649" s="29"/>
    </row>
    <row r="650" spans="2:10" x14ac:dyDescent="0.25">
      <c r="B650" s="5"/>
      <c r="C650" s="2"/>
      <c r="D650" s="2"/>
      <c r="E650" s="2"/>
      <c r="F650" s="29"/>
      <c r="G650" s="2"/>
      <c r="H650" s="2"/>
      <c r="I650" s="2"/>
      <c r="J650" s="29"/>
    </row>
    <row r="651" spans="2:10" x14ac:dyDescent="0.25">
      <c r="B651" s="5"/>
      <c r="C651" s="2"/>
      <c r="D651" s="2"/>
      <c r="E651" s="2"/>
      <c r="F651" s="29"/>
      <c r="G651" s="2"/>
      <c r="H651" s="2"/>
      <c r="I651" s="2"/>
      <c r="J651" s="29"/>
    </row>
    <row r="652" spans="2:10" x14ac:dyDescent="0.25">
      <c r="B652" s="5"/>
      <c r="C652" s="2"/>
      <c r="D652" s="2"/>
      <c r="E652" s="2"/>
      <c r="F652" s="29"/>
      <c r="G652" s="2"/>
      <c r="H652" s="2"/>
      <c r="I652" s="2"/>
      <c r="J652" s="29"/>
    </row>
    <row r="653" spans="2:10" x14ac:dyDescent="0.25">
      <c r="B653" s="5"/>
      <c r="C653" s="2"/>
      <c r="D653" s="2"/>
      <c r="E653" s="2"/>
      <c r="F653" s="29"/>
      <c r="G653" s="2"/>
      <c r="H653" s="2"/>
      <c r="I653" s="2"/>
      <c r="J653" s="29"/>
    </row>
    <row r="654" spans="2:10" x14ac:dyDescent="0.25">
      <c r="B654" s="5"/>
      <c r="C654" s="2"/>
      <c r="D654" s="2"/>
      <c r="E654" s="2"/>
      <c r="F654" s="29"/>
      <c r="G654" s="2"/>
      <c r="H654" s="2"/>
      <c r="I654" s="2"/>
      <c r="J654" s="29"/>
    </row>
    <row r="655" spans="2:10" x14ac:dyDescent="0.25">
      <c r="B655" s="5"/>
      <c r="C655" s="2"/>
      <c r="D655" s="2"/>
      <c r="E655" s="2"/>
      <c r="F655" s="29"/>
      <c r="G655" s="2"/>
      <c r="H655" s="2"/>
      <c r="I655" s="2"/>
      <c r="J655" s="29"/>
    </row>
    <row r="656" spans="2:10" x14ac:dyDescent="0.25">
      <c r="B656" s="5"/>
      <c r="C656" s="2"/>
      <c r="D656" s="2"/>
      <c r="E656" s="2"/>
      <c r="F656" s="29"/>
      <c r="G656" s="2"/>
      <c r="H656" s="2"/>
      <c r="I656" s="2"/>
      <c r="J656" s="29"/>
    </row>
    <row r="657" spans="2:10" x14ac:dyDescent="0.25">
      <c r="B657" s="5"/>
      <c r="C657" s="2"/>
      <c r="D657" s="2"/>
      <c r="E657" s="2"/>
      <c r="F657" s="29"/>
      <c r="G657" s="2"/>
      <c r="H657" s="2"/>
      <c r="I657" s="2"/>
      <c r="J657" s="29"/>
    </row>
    <row r="658" spans="2:10" x14ac:dyDescent="0.25">
      <c r="B658" s="5"/>
      <c r="C658" s="2"/>
      <c r="D658" s="2"/>
      <c r="E658" s="2"/>
      <c r="F658" s="29"/>
      <c r="G658" s="2"/>
      <c r="H658" s="2"/>
      <c r="I658" s="2"/>
      <c r="J658" s="29"/>
    </row>
    <row r="659" spans="2:10" x14ac:dyDescent="0.25">
      <c r="B659" s="5"/>
      <c r="C659" s="2"/>
      <c r="D659" s="2"/>
      <c r="E659" s="2"/>
      <c r="F659" s="29"/>
      <c r="G659" s="2"/>
      <c r="H659" s="2"/>
      <c r="I659" s="2"/>
      <c r="J659" s="29"/>
    </row>
    <row r="660" spans="2:10" x14ac:dyDescent="0.25">
      <c r="B660" s="5"/>
      <c r="C660" s="2"/>
      <c r="D660" s="2"/>
      <c r="E660" s="2"/>
      <c r="F660" s="29"/>
      <c r="G660" s="2"/>
      <c r="H660" s="2"/>
      <c r="I660" s="2"/>
      <c r="J660" s="29"/>
    </row>
    <row r="661" spans="2:10" x14ac:dyDescent="0.25">
      <c r="B661" s="5"/>
      <c r="C661" s="2"/>
      <c r="D661" s="2"/>
      <c r="E661" s="2"/>
      <c r="F661" s="29"/>
      <c r="G661" s="2"/>
      <c r="H661" s="2"/>
      <c r="I661" s="2"/>
      <c r="J661" s="29"/>
    </row>
    <row r="662" spans="2:10" x14ac:dyDescent="0.25">
      <c r="B662" s="5"/>
      <c r="C662" s="2"/>
      <c r="D662" s="2"/>
      <c r="E662" s="2"/>
      <c r="F662" s="29"/>
      <c r="G662" s="2"/>
      <c r="H662" s="2"/>
      <c r="I662" s="2"/>
      <c r="J662" s="29"/>
    </row>
    <row r="663" spans="2:10" x14ac:dyDescent="0.25">
      <c r="B663" s="5"/>
      <c r="C663" s="2"/>
      <c r="D663" s="2"/>
      <c r="E663" s="2"/>
      <c r="F663" s="29"/>
      <c r="G663" s="2"/>
      <c r="H663" s="2"/>
      <c r="I663" s="2"/>
      <c r="J663" s="29"/>
    </row>
    <row r="664" spans="2:10" x14ac:dyDescent="0.25">
      <c r="B664" s="5"/>
      <c r="C664" s="2"/>
      <c r="D664" s="2"/>
      <c r="E664" s="2"/>
      <c r="F664" s="29"/>
      <c r="G664" s="2"/>
      <c r="H664" s="2"/>
      <c r="I664" s="2"/>
      <c r="J664" s="29"/>
    </row>
    <row r="665" spans="2:10" x14ac:dyDescent="0.25">
      <c r="B665" s="5"/>
      <c r="C665" s="2"/>
      <c r="D665" s="2"/>
      <c r="E665" s="2"/>
      <c r="F665" s="29"/>
      <c r="G665" s="2"/>
      <c r="H665" s="2"/>
      <c r="I665" s="2"/>
      <c r="J665" s="29"/>
    </row>
    <row r="666" spans="2:10" x14ac:dyDescent="0.25">
      <c r="B666" s="5"/>
      <c r="C666" s="2"/>
      <c r="D666" s="2"/>
      <c r="E666" s="2"/>
      <c r="F666" s="29"/>
      <c r="G666" s="2"/>
      <c r="H666" s="2"/>
      <c r="I666" s="2"/>
      <c r="J666" s="29"/>
    </row>
    <row r="667" spans="2:10" x14ac:dyDescent="0.25">
      <c r="B667" s="5"/>
      <c r="C667" s="2"/>
      <c r="D667" s="2"/>
      <c r="E667" s="2"/>
      <c r="F667" s="29"/>
      <c r="G667" s="2"/>
      <c r="H667" s="2"/>
      <c r="I667" s="2"/>
      <c r="J667" s="29"/>
    </row>
    <row r="668" spans="2:10" x14ac:dyDescent="0.25">
      <c r="B668" s="5"/>
      <c r="C668" s="2"/>
      <c r="D668" s="2"/>
      <c r="E668" s="2"/>
      <c r="F668" s="29"/>
      <c r="G668" s="2"/>
      <c r="H668" s="2"/>
      <c r="I668" s="2"/>
      <c r="J668" s="29"/>
    </row>
    <row r="669" spans="2:10" x14ac:dyDescent="0.25">
      <c r="B669" s="5"/>
      <c r="C669" s="2"/>
      <c r="D669" s="2"/>
      <c r="E669" s="2"/>
      <c r="F669" s="29"/>
      <c r="G669" s="2"/>
      <c r="H669" s="2"/>
      <c r="I669" s="2"/>
      <c r="J669" s="29"/>
    </row>
    <row r="670" spans="2:10" x14ac:dyDescent="0.25">
      <c r="B670" s="5"/>
      <c r="C670" s="2"/>
      <c r="D670" s="2"/>
      <c r="E670" s="2"/>
      <c r="F670" s="29"/>
      <c r="G670" s="2"/>
      <c r="H670" s="2"/>
      <c r="I670" s="2"/>
      <c r="J670" s="29"/>
    </row>
    <row r="671" spans="2:10" x14ac:dyDescent="0.25">
      <c r="B671" s="5"/>
      <c r="C671" s="2"/>
      <c r="D671" s="2"/>
      <c r="E671" s="2"/>
      <c r="F671" s="29"/>
      <c r="G671" s="2"/>
      <c r="H671" s="2"/>
      <c r="I671" s="2"/>
      <c r="J671" s="29"/>
    </row>
    <row r="672" spans="2:10" x14ac:dyDescent="0.25">
      <c r="B672" s="5"/>
      <c r="C672" s="2"/>
      <c r="D672" s="2"/>
      <c r="E672" s="2"/>
      <c r="F672" s="29"/>
      <c r="G672" s="2"/>
      <c r="H672" s="2"/>
      <c r="I672" s="2"/>
      <c r="J672" s="29"/>
    </row>
    <row r="673" spans="2:10" x14ac:dyDescent="0.25">
      <c r="B673" s="5"/>
      <c r="C673" s="2"/>
      <c r="D673" s="2"/>
      <c r="E673" s="2"/>
      <c r="F673" s="29"/>
      <c r="G673" s="2"/>
      <c r="H673" s="2"/>
      <c r="I673" s="2"/>
      <c r="J673" s="29"/>
    </row>
    <row r="674" spans="2:10" x14ac:dyDescent="0.25">
      <c r="B674" s="5"/>
      <c r="C674" s="2"/>
      <c r="D674" s="2"/>
      <c r="E674" s="2"/>
      <c r="F674" s="29"/>
      <c r="G674" s="2"/>
      <c r="H674" s="2"/>
      <c r="I674" s="2"/>
      <c r="J674" s="29"/>
    </row>
    <row r="675" spans="2:10" x14ac:dyDescent="0.25">
      <c r="B675" s="5"/>
      <c r="C675" s="2"/>
      <c r="D675" s="2"/>
      <c r="E675" s="2"/>
      <c r="F675" s="29"/>
      <c r="G675" s="2"/>
      <c r="H675" s="2"/>
      <c r="I675" s="2"/>
      <c r="J675" s="29"/>
    </row>
    <row r="676" spans="2:10" x14ac:dyDescent="0.25">
      <c r="B676" s="5"/>
      <c r="C676" s="2"/>
      <c r="D676" s="2"/>
      <c r="E676" s="2"/>
      <c r="F676" s="29"/>
      <c r="G676" s="2"/>
      <c r="H676" s="2"/>
      <c r="I676" s="2"/>
      <c r="J676" s="29"/>
    </row>
    <row r="677" spans="2:10" x14ac:dyDescent="0.25">
      <c r="B677" s="5"/>
      <c r="C677" s="2"/>
      <c r="D677" s="2"/>
      <c r="E677" s="2"/>
      <c r="F677" s="29"/>
      <c r="G677" s="2"/>
      <c r="H677" s="2"/>
      <c r="I677" s="2"/>
      <c r="J677" s="29"/>
    </row>
    <row r="678" spans="2:10" x14ac:dyDescent="0.25">
      <c r="B678" s="5"/>
      <c r="C678" s="2"/>
      <c r="D678" s="2"/>
      <c r="E678" s="2"/>
      <c r="F678" s="29"/>
      <c r="G678" s="2"/>
      <c r="H678" s="2"/>
      <c r="I678" s="2"/>
      <c r="J678" s="29"/>
    </row>
    <row r="679" spans="2:10" x14ac:dyDescent="0.25">
      <c r="B679" s="5"/>
      <c r="C679" s="2"/>
      <c r="D679" s="2"/>
      <c r="E679" s="2"/>
      <c r="F679" s="29"/>
      <c r="G679" s="2"/>
      <c r="H679" s="2"/>
      <c r="I679" s="2"/>
      <c r="J679" s="29"/>
    </row>
    <row r="680" spans="2:10" x14ac:dyDescent="0.25">
      <c r="B680" s="5"/>
      <c r="C680" s="2"/>
      <c r="D680" s="2"/>
      <c r="E680" s="2"/>
      <c r="F680" s="29"/>
      <c r="G680" s="2"/>
      <c r="H680" s="2"/>
      <c r="I680" s="2"/>
      <c r="J680" s="29"/>
    </row>
    <row r="681" spans="2:10" x14ac:dyDescent="0.25">
      <c r="B681" s="5"/>
      <c r="C681" s="2"/>
      <c r="D681" s="2"/>
      <c r="E681" s="2"/>
      <c r="F681" s="29"/>
      <c r="G681" s="2"/>
      <c r="H681" s="2"/>
      <c r="I681" s="2"/>
      <c r="J681" s="29"/>
    </row>
    <row r="682" spans="2:10" x14ac:dyDescent="0.25">
      <c r="B682" s="5"/>
      <c r="C682" s="2"/>
      <c r="D682" s="2"/>
      <c r="E682" s="2"/>
      <c r="F682" s="29"/>
      <c r="G682" s="2"/>
      <c r="H682" s="2"/>
      <c r="I682" s="2"/>
      <c r="J682" s="29"/>
    </row>
    <row r="683" spans="2:10" x14ac:dyDescent="0.25">
      <c r="B683" s="5"/>
      <c r="C683" s="2"/>
      <c r="D683" s="2"/>
      <c r="E683" s="2"/>
      <c r="F683" s="29"/>
      <c r="G683" s="2"/>
      <c r="H683" s="2"/>
      <c r="I683" s="2"/>
      <c r="J683" s="29"/>
    </row>
    <row r="684" spans="2:10" x14ac:dyDescent="0.25">
      <c r="B684" s="5"/>
      <c r="C684" s="2"/>
      <c r="D684" s="2"/>
      <c r="E684" s="2"/>
      <c r="F684" s="29"/>
      <c r="G684" s="2"/>
      <c r="H684" s="2"/>
      <c r="I684" s="2"/>
      <c r="J684" s="29"/>
    </row>
    <row r="685" spans="2:10" x14ac:dyDescent="0.25">
      <c r="B685" s="5"/>
      <c r="C685" s="2"/>
      <c r="D685" s="2"/>
      <c r="E685" s="2"/>
      <c r="F685" s="29"/>
      <c r="G685" s="2"/>
      <c r="H685" s="2"/>
      <c r="I685" s="2"/>
      <c r="J685" s="29"/>
    </row>
    <row r="686" spans="2:10" x14ac:dyDescent="0.25">
      <c r="B686" s="5"/>
      <c r="C686" s="2"/>
      <c r="D686" s="2"/>
      <c r="E686" s="2"/>
      <c r="F686" s="29"/>
      <c r="G686" s="2"/>
      <c r="H686" s="2"/>
      <c r="I686" s="2"/>
      <c r="J686" s="29"/>
    </row>
    <row r="687" spans="2:10" x14ac:dyDescent="0.25">
      <c r="B687" s="5"/>
      <c r="C687" s="2"/>
      <c r="D687" s="2"/>
      <c r="E687" s="2"/>
      <c r="F687" s="29"/>
      <c r="G687" s="2"/>
      <c r="H687" s="2"/>
      <c r="I687" s="2"/>
      <c r="J687" s="29"/>
    </row>
    <row r="688" spans="2:10" x14ac:dyDescent="0.25">
      <c r="B688" s="5"/>
      <c r="C688" s="2"/>
      <c r="D688" s="2"/>
      <c r="E688" s="2"/>
      <c r="F688" s="29"/>
      <c r="G688" s="2"/>
      <c r="H688" s="2"/>
      <c r="I688" s="2"/>
      <c r="J688" s="29"/>
    </row>
    <row r="689" spans="2:10" x14ac:dyDescent="0.25">
      <c r="B689" s="5"/>
      <c r="C689" s="2"/>
      <c r="D689" s="2"/>
      <c r="E689" s="2"/>
      <c r="F689" s="29"/>
      <c r="G689" s="2"/>
      <c r="H689" s="2"/>
      <c r="I689" s="2"/>
      <c r="J689" s="29"/>
    </row>
    <row r="690" spans="2:10" x14ac:dyDescent="0.25">
      <c r="B690" s="5"/>
      <c r="C690" s="2"/>
      <c r="D690" s="2"/>
      <c r="E690" s="2"/>
      <c r="F690" s="29"/>
      <c r="G690" s="2"/>
      <c r="H690" s="2"/>
      <c r="I690" s="2"/>
      <c r="J690" s="29"/>
    </row>
    <row r="691" spans="2:10" x14ac:dyDescent="0.25">
      <c r="B691" s="5"/>
      <c r="C691" s="2"/>
      <c r="D691" s="2"/>
      <c r="E691" s="2"/>
      <c r="F691" s="29"/>
      <c r="G691" s="2"/>
      <c r="H691" s="2"/>
      <c r="I691" s="2"/>
      <c r="J691" s="29"/>
    </row>
    <row r="692" spans="2:10" x14ac:dyDescent="0.25">
      <c r="B692" s="5"/>
      <c r="C692" s="2"/>
      <c r="D692" s="2"/>
      <c r="E692" s="2"/>
      <c r="F692" s="29"/>
      <c r="G692" s="2"/>
      <c r="H692" s="2"/>
      <c r="I692" s="2"/>
      <c r="J692" s="29"/>
    </row>
    <row r="693" spans="2:10" x14ac:dyDescent="0.25">
      <c r="B693" s="5"/>
      <c r="C693" s="2"/>
      <c r="D693" s="2"/>
      <c r="E693" s="2"/>
      <c r="F693" s="29"/>
      <c r="G693" s="2"/>
      <c r="H693" s="2"/>
      <c r="I693" s="2"/>
      <c r="J693" s="29"/>
    </row>
    <row r="694" spans="2:10" x14ac:dyDescent="0.25">
      <c r="B694" s="5"/>
      <c r="C694" s="2"/>
      <c r="D694" s="2"/>
      <c r="E694" s="2"/>
      <c r="F694" s="29"/>
      <c r="G694" s="2"/>
      <c r="H694" s="2"/>
      <c r="I694" s="2"/>
      <c r="J694" s="29"/>
    </row>
    <row r="695" spans="2:10" x14ac:dyDescent="0.25">
      <c r="B695" s="5"/>
      <c r="C695" s="2"/>
      <c r="D695" s="2"/>
      <c r="E695" s="2"/>
      <c r="F695" s="29"/>
      <c r="G695" s="2"/>
      <c r="H695" s="2"/>
      <c r="I695" s="2"/>
      <c r="J695" s="29"/>
    </row>
    <row r="696" spans="2:10" x14ac:dyDescent="0.25">
      <c r="B696" s="5"/>
      <c r="C696" s="2"/>
      <c r="D696" s="2"/>
      <c r="E696" s="2"/>
      <c r="F696" s="29"/>
      <c r="G696" s="2"/>
      <c r="H696" s="2"/>
      <c r="I696" s="2"/>
      <c r="J696" s="29"/>
    </row>
    <row r="697" spans="2:10" x14ac:dyDescent="0.25">
      <c r="B697" s="5"/>
      <c r="C697" s="2"/>
      <c r="D697" s="2"/>
      <c r="E697" s="2"/>
      <c r="F697" s="29"/>
      <c r="G697" s="2"/>
      <c r="H697" s="2"/>
      <c r="I697" s="2"/>
      <c r="J697" s="29"/>
    </row>
    <row r="698" spans="2:10" x14ac:dyDescent="0.25">
      <c r="B698" s="5"/>
      <c r="C698" s="2"/>
      <c r="D698" s="2"/>
      <c r="E698" s="2"/>
      <c r="F698" s="29"/>
      <c r="G698" s="2"/>
      <c r="H698" s="2"/>
      <c r="I698" s="2"/>
      <c r="J698" s="29"/>
    </row>
    <row r="699" spans="2:10" x14ac:dyDescent="0.25">
      <c r="B699" s="5"/>
      <c r="C699" s="2"/>
      <c r="D699" s="2"/>
      <c r="E699" s="2"/>
      <c r="F699" s="29"/>
      <c r="G699" s="2"/>
      <c r="H699" s="2"/>
      <c r="I699" s="2"/>
      <c r="J699" s="29"/>
    </row>
    <row r="700" spans="2:10" x14ac:dyDescent="0.25">
      <c r="B700" s="5"/>
      <c r="C700" s="2"/>
      <c r="D700" s="2"/>
      <c r="E700" s="2"/>
      <c r="F700" s="29"/>
      <c r="G700" s="2"/>
      <c r="H700" s="2"/>
      <c r="I700" s="2"/>
      <c r="J700" s="29"/>
    </row>
    <row r="701" spans="2:10" x14ac:dyDescent="0.25">
      <c r="B701" s="5"/>
      <c r="C701" s="2"/>
      <c r="D701" s="2"/>
      <c r="E701" s="2"/>
      <c r="F701" s="29"/>
      <c r="G701" s="2"/>
      <c r="H701" s="2"/>
      <c r="I701" s="2"/>
      <c r="J701" s="29"/>
    </row>
    <row r="702" spans="2:10" x14ac:dyDescent="0.25">
      <c r="B702" s="5"/>
      <c r="C702" s="2"/>
      <c r="D702" s="2"/>
      <c r="E702" s="2"/>
      <c r="F702" s="29"/>
      <c r="G702" s="2"/>
      <c r="H702" s="2"/>
      <c r="I702" s="2"/>
      <c r="J702" s="29"/>
    </row>
    <row r="703" spans="2:10" x14ac:dyDescent="0.25">
      <c r="B703" s="5"/>
      <c r="C703" s="2"/>
      <c r="D703" s="2"/>
      <c r="E703" s="2"/>
      <c r="F703" s="29"/>
      <c r="G703" s="2"/>
      <c r="H703" s="2"/>
      <c r="I703" s="2"/>
      <c r="J703" s="29"/>
    </row>
    <row r="704" spans="2:10" x14ac:dyDescent="0.25">
      <c r="B704" s="5"/>
      <c r="C704" s="2"/>
      <c r="D704" s="2"/>
      <c r="E704" s="2"/>
      <c r="F704" s="29"/>
      <c r="G704" s="2"/>
      <c r="H704" s="2"/>
      <c r="I704" s="2"/>
      <c r="J704" s="29"/>
    </row>
    <row r="705" spans="2:10" x14ac:dyDescent="0.25">
      <c r="B705" s="5"/>
      <c r="C705" s="2"/>
      <c r="D705" s="2"/>
      <c r="E705" s="2"/>
      <c r="F705" s="29"/>
      <c r="G705" s="2"/>
      <c r="H705" s="2"/>
      <c r="I705" s="2"/>
      <c r="J705" s="29"/>
    </row>
    <row r="706" spans="2:10" x14ac:dyDescent="0.25">
      <c r="B706" s="5"/>
      <c r="C706" s="2"/>
      <c r="D706" s="2"/>
      <c r="E706" s="2"/>
      <c r="F706" s="29"/>
      <c r="G706" s="2"/>
      <c r="H706" s="2"/>
      <c r="I706" s="2"/>
      <c r="J706" s="29"/>
    </row>
    <row r="707" spans="2:10" x14ac:dyDescent="0.25">
      <c r="B707" s="5"/>
      <c r="C707" s="2"/>
      <c r="D707" s="2"/>
      <c r="E707" s="2"/>
      <c r="F707" s="29"/>
      <c r="G707" s="2"/>
      <c r="H707" s="2"/>
      <c r="I707" s="2"/>
      <c r="J707" s="29"/>
    </row>
    <row r="708" spans="2:10" x14ac:dyDescent="0.25">
      <c r="B708" s="5"/>
      <c r="C708" s="2"/>
      <c r="D708" s="2"/>
      <c r="E708" s="2"/>
      <c r="F708" s="29"/>
      <c r="G708" s="2"/>
      <c r="H708" s="2"/>
      <c r="I708" s="2"/>
      <c r="J708" s="29"/>
    </row>
    <row r="709" spans="2:10" x14ac:dyDescent="0.25">
      <c r="B709" s="5"/>
      <c r="C709" s="2"/>
      <c r="D709" s="2"/>
      <c r="E709" s="2"/>
      <c r="F709" s="29"/>
      <c r="G709" s="2"/>
      <c r="H709" s="2"/>
      <c r="I709" s="2"/>
      <c r="J709" s="29"/>
    </row>
    <row r="710" spans="2:10" x14ac:dyDescent="0.25">
      <c r="B710" s="5"/>
      <c r="C710" s="2"/>
      <c r="D710" s="2"/>
      <c r="E710" s="2"/>
      <c r="F710" s="29"/>
      <c r="G710" s="2"/>
      <c r="H710" s="2"/>
      <c r="I710" s="2"/>
      <c r="J710" s="29"/>
    </row>
    <row r="711" spans="2:10" x14ac:dyDescent="0.25">
      <c r="B711" s="5"/>
      <c r="C711" s="2"/>
      <c r="D711" s="2"/>
      <c r="E711" s="2"/>
      <c r="F711" s="29"/>
      <c r="G711" s="2"/>
      <c r="H711" s="2"/>
      <c r="I711" s="2"/>
      <c r="J711" s="29"/>
    </row>
    <row r="712" spans="2:10" x14ac:dyDescent="0.25">
      <c r="B712" s="5"/>
      <c r="C712" s="2"/>
      <c r="D712" s="2"/>
      <c r="E712" s="2"/>
      <c r="F712" s="29"/>
      <c r="G712" s="2"/>
      <c r="H712" s="2"/>
      <c r="I712" s="2"/>
      <c r="J712" s="29"/>
    </row>
    <row r="713" spans="2:10" x14ac:dyDescent="0.25">
      <c r="B713" s="5"/>
      <c r="C713" s="2"/>
      <c r="D713" s="2"/>
      <c r="E713" s="2"/>
      <c r="F713" s="29"/>
      <c r="G713" s="2"/>
      <c r="H713" s="2"/>
      <c r="I713" s="2"/>
      <c r="J713" s="29"/>
    </row>
    <row r="714" spans="2:10" x14ac:dyDescent="0.25">
      <c r="B714" s="5"/>
      <c r="C714" s="2"/>
      <c r="D714" s="2"/>
      <c r="E714" s="2"/>
      <c r="F714" s="29"/>
      <c r="G714" s="2"/>
      <c r="H714" s="2"/>
      <c r="I714" s="2"/>
      <c r="J714" s="29"/>
    </row>
    <row r="715" spans="2:10" x14ac:dyDescent="0.25">
      <c r="B715" s="5"/>
      <c r="C715" s="2"/>
      <c r="D715" s="2"/>
      <c r="E715" s="2"/>
      <c r="F715" s="29"/>
      <c r="G715" s="2"/>
      <c r="H715" s="2"/>
      <c r="I715" s="2"/>
      <c r="J715" s="29"/>
    </row>
    <row r="716" spans="2:10" x14ac:dyDescent="0.25">
      <c r="B716" s="5"/>
      <c r="C716" s="2"/>
      <c r="D716" s="2"/>
      <c r="E716" s="2"/>
      <c r="F716" s="29"/>
      <c r="G716" s="2"/>
      <c r="H716" s="2"/>
      <c r="I716" s="2"/>
      <c r="J716" s="29"/>
    </row>
    <row r="717" spans="2:10" x14ac:dyDescent="0.25">
      <c r="B717" s="5"/>
      <c r="C717" s="2"/>
      <c r="D717" s="2"/>
      <c r="E717" s="2"/>
      <c r="F717" s="29"/>
      <c r="G717" s="2"/>
      <c r="H717" s="2"/>
      <c r="I717" s="2"/>
      <c r="J717" s="29"/>
    </row>
    <row r="718" spans="2:10" x14ac:dyDescent="0.25">
      <c r="B718" s="5"/>
      <c r="C718" s="2"/>
      <c r="D718" s="2"/>
      <c r="E718" s="2"/>
      <c r="F718" s="29"/>
      <c r="G718" s="2"/>
      <c r="H718" s="2"/>
      <c r="I718" s="2"/>
      <c r="J718" s="29"/>
    </row>
    <row r="719" spans="2:10" x14ac:dyDescent="0.25">
      <c r="B719" s="5"/>
      <c r="C719" s="2"/>
      <c r="D719" s="2"/>
      <c r="E719" s="2"/>
      <c r="F719" s="29"/>
      <c r="G719" s="2"/>
      <c r="H719" s="2"/>
      <c r="I719" s="2"/>
      <c r="J719" s="29"/>
    </row>
    <row r="720" spans="2:10" x14ac:dyDescent="0.25">
      <c r="B720" s="5"/>
      <c r="C720" s="2"/>
      <c r="D720" s="2"/>
      <c r="E720" s="2"/>
      <c r="F720" s="29"/>
      <c r="G720" s="2"/>
      <c r="H720" s="2"/>
      <c r="I720" s="2"/>
      <c r="J720" s="29"/>
    </row>
    <row r="721" spans="2:10" x14ac:dyDescent="0.25">
      <c r="B721" s="5"/>
      <c r="C721" s="2"/>
      <c r="D721" s="2"/>
      <c r="E721" s="2"/>
      <c r="F721" s="29"/>
      <c r="G721" s="2"/>
      <c r="H721" s="2"/>
      <c r="I721" s="2"/>
      <c r="J721" s="29"/>
    </row>
    <row r="722" spans="2:10" x14ac:dyDescent="0.25">
      <c r="B722" s="5"/>
      <c r="C722" s="2"/>
      <c r="D722" s="2"/>
      <c r="E722" s="2"/>
      <c r="F722" s="29"/>
      <c r="G722" s="2"/>
      <c r="H722" s="2"/>
      <c r="I722" s="2"/>
      <c r="J722" s="29"/>
    </row>
    <row r="723" spans="2:10" x14ac:dyDescent="0.25">
      <c r="B723" s="5"/>
      <c r="C723" s="2"/>
      <c r="D723" s="2"/>
      <c r="E723" s="2"/>
      <c r="F723" s="29"/>
      <c r="G723" s="2"/>
      <c r="H723" s="2"/>
      <c r="I723" s="2"/>
      <c r="J723" s="29"/>
    </row>
    <row r="724" spans="2:10" x14ac:dyDescent="0.25">
      <c r="B724" s="5"/>
      <c r="C724" s="2"/>
      <c r="D724" s="2"/>
      <c r="E724" s="2"/>
      <c r="F724" s="29"/>
      <c r="G724" s="2"/>
      <c r="H724" s="2"/>
      <c r="I724" s="2"/>
      <c r="J724" s="29"/>
    </row>
    <row r="725" spans="2:10" x14ac:dyDescent="0.25">
      <c r="B725" s="5"/>
      <c r="C725" s="2"/>
      <c r="D725" s="2"/>
      <c r="E725" s="2"/>
      <c r="F725" s="29"/>
      <c r="G725" s="2"/>
      <c r="H725" s="2"/>
      <c r="I725" s="2"/>
      <c r="J725" s="29"/>
    </row>
    <row r="726" spans="2:10" x14ac:dyDescent="0.25">
      <c r="B726" s="5"/>
      <c r="C726" s="2"/>
      <c r="D726" s="2"/>
      <c r="E726" s="2"/>
      <c r="F726" s="29"/>
      <c r="G726" s="2"/>
      <c r="H726" s="2"/>
      <c r="I726" s="2"/>
      <c r="J726" s="29"/>
    </row>
    <row r="727" spans="2:10" x14ac:dyDescent="0.25">
      <c r="B727" s="5"/>
      <c r="C727" s="2"/>
      <c r="D727" s="2"/>
      <c r="E727" s="2"/>
      <c r="F727" s="29"/>
      <c r="G727" s="2"/>
      <c r="H727" s="2"/>
      <c r="I727" s="2"/>
      <c r="J727" s="29"/>
    </row>
    <row r="728" spans="2:10" x14ac:dyDescent="0.25">
      <c r="B728" s="5"/>
      <c r="C728" s="2"/>
      <c r="D728" s="2"/>
      <c r="E728" s="2"/>
      <c r="F728" s="29"/>
      <c r="G728" s="2"/>
      <c r="H728" s="2"/>
      <c r="I728" s="2"/>
      <c r="J728" s="29"/>
    </row>
    <row r="729" spans="2:10" x14ac:dyDescent="0.25">
      <c r="B729" s="5"/>
      <c r="C729" s="2"/>
      <c r="D729" s="2"/>
      <c r="E729" s="2"/>
      <c r="F729" s="29"/>
      <c r="G729" s="2"/>
      <c r="H729" s="2"/>
      <c r="I729" s="2"/>
      <c r="J729" s="29"/>
    </row>
    <row r="730" spans="2:10" x14ac:dyDescent="0.25">
      <c r="B730" s="5"/>
      <c r="C730" s="2"/>
      <c r="D730" s="2"/>
      <c r="E730" s="2"/>
      <c r="F730" s="29"/>
      <c r="G730" s="2"/>
      <c r="H730" s="2"/>
      <c r="I730" s="2"/>
      <c r="J730" s="29"/>
    </row>
    <row r="731" spans="2:10" x14ac:dyDescent="0.25">
      <c r="B731" s="5"/>
      <c r="C731" s="2"/>
      <c r="D731" s="2"/>
      <c r="E731" s="2"/>
      <c r="F731" s="29"/>
      <c r="G731" s="2"/>
      <c r="H731" s="2"/>
      <c r="I731" s="2"/>
      <c r="J731" s="29"/>
    </row>
    <row r="732" spans="2:10" x14ac:dyDescent="0.25">
      <c r="B732" s="5"/>
      <c r="C732" s="2"/>
      <c r="D732" s="2"/>
      <c r="E732" s="2"/>
      <c r="F732" s="29"/>
      <c r="G732" s="2"/>
      <c r="H732" s="2"/>
      <c r="I732" s="2"/>
      <c r="J732" s="29"/>
    </row>
    <row r="733" spans="2:10" x14ac:dyDescent="0.25">
      <c r="B733" s="5"/>
      <c r="C733" s="2"/>
      <c r="D733" s="2"/>
      <c r="E733" s="2"/>
      <c r="F733" s="29"/>
      <c r="G733" s="2"/>
      <c r="H733" s="2"/>
      <c r="I733" s="2"/>
      <c r="J733" s="29"/>
    </row>
    <row r="734" spans="2:10" x14ac:dyDescent="0.25">
      <c r="B734" s="5"/>
      <c r="C734" s="2"/>
      <c r="D734" s="2"/>
      <c r="E734" s="2"/>
      <c r="F734" s="29"/>
      <c r="G734" s="2"/>
      <c r="H734" s="2"/>
      <c r="I734" s="2"/>
      <c r="J734" s="29"/>
    </row>
    <row r="735" spans="2:10" x14ac:dyDescent="0.25">
      <c r="B735" s="5"/>
      <c r="C735" s="2"/>
      <c r="D735" s="2"/>
      <c r="E735" s="2"/>
      <c r="F735" s="29"/>
      <c r="G735" s="2"/>
      <c r="H735" s="2"/>
      <c r="I735" s="2"/>
      <c r="J735" s="29"/>
    </row>
    <row r="736" spans="2:10" x14ac:dyDescent="0.25">
      <c r="B736" s="5"/>
      <c r="C736" s="2"/>
      <c r="D736" s="2"/>
      <c r="E736" s="2"/>
      <c r="F736" s="29"/>
      <c r="G736" s="2"/>
      <c r="H736" s="2"/>
      <c r="I736" s="2"/>
      <c r="J736" s="29"/>
    </row>
    <row r="737" spans="2:10" x14ac:dyDescent="0.25">
      <c r="B737" s="5"/>
      <c r="C737" s="2"/>
      <c r="D737" s="2"/>
      <c r="E737" s="2"/>
      <c r="F737" s="29"/>
      <c r="G737" s="2"/>
      <c r="H737" s="2"/>
      <c r="I737" s="2"/>
      <c r="J737" s="29"/>
    </row>
    <row r="738" spans="2:10" x14ac:dyDescent="0.25">
      <c r="B738" s="5"/>
      <c r="C738" s="2"/>
      <c r="D738" s="2"/>
      <c r="E738" s="2"/>
      <c r="F738" s="29"/>
      <c r="G738" s="2"/>
      <c r="H738" s="2"/>
      <c r="I738" s="2"/>
      <c r="J738" s="29"/>
    </row>
    <row r="739" spans="2:10" x14ac:dyDescent="0.25">
      <c r="B739" s="5"/>
      <c r="C739" s="2"/>
      <c r="D739" s="2"/>
      <c r="E739" s="2"/>
      <c r="F739" s="29"/>
      <c r="G739" s="2"/>
      <c r="H739" s="2"/>
      <c r="I739" s="2"/>
      <c r="J739" s="29"/>
    </row>
    <row r="740" spans="2:10" x14ac:dyDescent="0.25">
      <c r="B740" s="5"/>
      <c r="C740" s="2"/>
      <c r="D740" s="2"/>
      <c r="E740" s="2"/>
      <c r="F740" s="29"/>
      <c r="G740" s="2"/>
      <c r="H740" s="2"/>
      <c r="I740" s="2"/>
      <c r="J740" s="29"/>
    </row>
    <row r="741" spans="2:10" x14ac:dyDescent="0.25">
      <c r="B741" s="5"/>
      <c r="C741" s="2"/>
      <c r="D741" s="2"/>
      <c r="E741" s="2"/>
      <c r="F741" s="29"/>
      <c r="G741" s="2"/>
      <c r="H741" s="2"/>
      <c r="I741" s="2"/>
      <c r="J741" s="29"/>
    </row>
    <row r="742" spans="2:10" x14ac:dyDescent="0.25">
      <c r="B742" s="5"/>
      <c r="C742" s="2"/>
      <c r="D742" s="2"/>
      <c r="E742" s="2"/>
      <c r="F742" s="29"/>
      <c r="G742" s="2"/>
      <c r="H742" s="2"/>
      <c r="I742" s="2"/>
      <c r="J742" s="29"/>
    </row>
    <row r="743" spans="2:10" x14ac:dyDescent="0.25">
      <c r="B743" s="5"/>
      <c r="C743" s="2"/>
      <c r="D743" s="2"/>
      <c r="E743" s="2"/>
      <c r="F743" s="29"/>
      <c r="G743" s="2"/>
      <c r="H743" s="2"/>
      <c r="I743" s="2"/>
      <c r="J743" s="29"/>
    </row>
    <row r="744" spans="2:10" x14ac:dyDescent="0.25">
      <c r="B744" s="5"/>
      <c r="C744" s="2"/>
      <c r="D744" s="2"/>
      <c r="E744" s="2"/>
      <c r="F744" s="29"/>
      <c r="G744" s="2"/>
      <c r="H744" s="2"/>
      <c r="I744" s="2"/>
      <c r="J744" s="29"/>
    </row>
    <row r="745" spans="2:10" x14ac:dyDescent="0.25">
      <c r="B745" s="5"/>
      <c r="C745" s="2"/>
      <c r="D745" s="2"/>
      <c r="E745" s="2"/>
      <c r="F745" s="29"/>
      <c r="G745" s="2"/>
      <c r="H745" s="2"/>
      <c r="I745" s="2"/>
      <c r="J745" s="29"/>
    </row>
    <row r="746" spans="2:10" x14ac:dyDescent="0.25">
      <c r="B746" s="5"/>
      <c r="C746" s="2"/>
      <c r="D746" s="2"/>
      <c r="E746" s="2"/>
      <c r="F746" s="29"/>
      <c r="G746" s="2"/>
      <c r="H746" s="2"/>
      <c r="I746" s="2"/>
      <c r="J746" s="29"/>
    </row>
    <row r="747" spans="2:10" x14ac:dyDescent="0.25">
      <c r="B747" s="5"/>
      <c r="C747" s="2"/>
      <c r="D747" s="2"/>
      <c r="E747" s="2"/>
      <c r="F747" s="29"/>
      <c r="G747" s="2"/>
      <c r="H747" s="2"/>
      <c r="I747" s="2"/>
      <c r="J747" s="29"/>
    </row>
    <row r="748" spans="2:10" x14ac:dyDescent="0.25">
      <c r="B748" s="5"/>
      <c r="C748" s="2"/>
      <c r="D748" s="2"/>
      <c r="E748" s="2"/>
      <c r="F748" s="29"/>
      <c r="G748" s="2"/>
      <c r="H748" s="2"/>
      <c r="I748" s="2"/>
      <c r="J748" s="29"/>
    </row>
    <row r="749" spans="2:10" x14ac:dyDescent="0.25">
      <c r="B749" s="5"/>
      <c r="C749" s="2"/>
      <c r="D749" s="2"/>
      <c r="E749" s="2"/>
      <c r="F749" s="29"/>
      <c r="G749" s="2"/>
      <c r="H749" s="2"/>
      <c r="I749" s="2"/>
      <c r="J749" s="29"/>
    </row>
    <row r="750" spans="2:10" x14ac:dyDescent="0.25">
      <c r="B750" s="5"/>
      <c r="C750" s="2"/>
      <c r="D750" s="2"/>
      <c r="E750" s="2"/>
      <c r="F750" s="29"/>
      <c r="G750" s="2"/>
      <c r="H750" s="2"/>
      <c r="I750" s="2"/>
      <c r="J750" s="29"/>
    </row>
    <row r="751" spans="2:10" x14ac:dyDescent="0.25">
      <c r="B751" s="5"/>
      <c r="C751" s="2"/>
      <c r="D751" s="2"/>
      <c r="E751" s="2"/>
      <c r="F751" s="29"/>
      <c r="G751" s="2"/>
      <c r="H751" s="2"/>
      <c r="I751" s="2"/>
      <c r="J751" s="29"/>
    </row>
    <row r="752" spans="2:10" x14ac:dyDescent="0.25">
      <c r="B752" s="5"/>
      <c r="C752" s="2"/>
      <c r="D752" s="2"/>
      <c r="E752" s="2"/>
      <c r="F752" s="29"/>
      <c r="G752" s="2"/>
      <c r="H752" s="2"/>
      <c r="I752" s="2"/>
      <c r="J752" s="29"/>
    </row>
    <row r="753" spans="2:10" x14ac:dyDescent="0.25">
      <c r="B753" s="5"/>
      <c r="C753" s="2"/>
      <c r="D753" s="2"/>
      <c r="E753" s="2"/>
      <c r="F753" s="29"/>
      <c r="G753" s="2"/>
      <c r="H753" s="2"/>
      <c r="I753" s="2"/>
      <c r="J753" s="29"/>
    </row>
    <row r="754" spans="2:10" x14ac:dyDescent="0.25">
      <c r="B754" s="5"/>
      <c r="C754" s="2"/>
      <c r="D754" s="2"/>
      <c r="E754" s="2"/>
      <c r="F754" s="29"/>
      <c r="G754" s="2"/>
      <c r="H754" s="2"/>
      <c r="I754" s="2"/>
      <c r="J754" s="29"/>
    </row>
    <row r="755" spans="2:10" x14ac:dyDescent="0.25">
      <c r="B755" s="5"/>
      <c r="C755" s="2"/>
      <c r="D755" s="2"/>
      <c r="E755" s="2"/>
      <c r="F755" s="29"/>
      <c r="G755" s="2"/>
      <c r="H755" s="2"/>
      <c r="I755" s="2"/>
      <c r="J755" s="29"/>
    </row>
    <row r="756" spans="2:10" x14ac:dyDescent="0.25">
      <c r="B756" s="5"/>
      <c r="C756" s="2"/>
      <c r="D756" s="2"/>
      <c r="E756" s="2"/>
      <c r="F756" s="29"/>
      <c r="G756" s="2"/>
      <c r="H756" s="2"/>
      <c r="I756" s="2"/>
      <c r="J756" s="29"/>
    </row>
    <row r="757" spans="2:10" x14ac:dyDescent="0.25">
      <c r="B757" s="5"/>
      <c r="C757" s="2"/>
      <c r="D757" s="2"/>
      <c r="E757" s="2"/>
      <c r="F757" s="29"/>
      <c r="G757" s="2"/>
      <c r="H757" s="2"/>
      <c r="I757" s="2"/>
      <c r="J757" s="29"/>
    </row>
    <row r="758" spans="2:10" x14ac:dyDescent="0.25">
      <c r="B758" s="5"/>
      <c r="C758" s="2"/>
      <c r="D758" s="2"/>
      <c r="E758" s="2"/>
      <c r="F758" s="29"/>
      <c r="G758" s="2"/>
      <c r="H758" s="2"/>
      <c r="I758" s="2"/>
      <c r="J758" s="29"/>
    </row>
    <row r="759" spans="2:10" x14ac:dyDescent="0.25">
      <c r="B759" s="5"/>
      <c r="C759" s="2"/>
      <c r="D759" s="2"/>
      <c r="E759" s="2"/>
      <c r="F759" s="29"/>
      <c r="G759" s="2"/>
      <c r="H759" s="2"/>
      <c r="I759" s="2"/>
      <c r="J759" s="29"/>
    </row>
    <row r="760" spans="2:10" x14ac:dyDescent="0.25">
      <c r="B760" s="5"/>
      <c r="C760" s="2"/>
      <c r="D760" s="2"/>
      <c r="E760" s="2"/>
      <c r="F760" s="29"/>
      <c r="G760" s="2"/>
      <c r="H760" s="2"/>
      <c r="I760" s="2"/>
      <c r="J760" s="29"/>
    </row>
    <row r="761" spans="2:10" x14ac:dyDescent="0.25">
      <c r="B761" s="5"/>
      <c r="C761" s="2"/>
      <c r="D761" s="2"/>
      <c r="E761" s="2"/>
      <c r="F761" s="29"/>
      <c r="G761" s="2"/>
      <c r="H761" s="2"/>
      <c r="I761" s="2"/>
      <c r="J761" s="29"/>
    </row>
    <row r="762" spans="2:10" x14ac:dyDescent="0.25">
      <c r="B762" s="5"/>
      <c r="C762" s="2"/>
      <c r="D762" s="2"/>
      <c r="E762" s="2"/>
      <c r="F762" s="29"/>
      <c r="G762" s="2"/>
      <c r="H762" s="2"/>
      <c r="I762" s="2"/>
      <c r="J762" s="29"/>
    </row>
    <row r="763" spans="2:10" x14ac:dyDescent="0.25">
      <c r="B763" s="5"/>
      <c r="C763" s="2"/>
      <c r="D763" s="2"/>
      <c r="E763" s="2"/>
      <c r="F763" s="29"/>
      <c r="G763" s="2"/>
      <c r="H763" s="2"/>
      <c r="I763" s="2"/>
      <c r="J763" s="29"/>
    </row>
    <row r="764" spans="2:10" x14ac:dyDescent="0.25">
      <c r="B764" s="5"/>
      <c r="C764" s="2"/>
      <c r="D764" s="2"/>
      <c r="E764" s="2"/>
      <c r="F764" s="29"/>
      <c r="G764" s="2"/>
      <c r="H764" s="2"/>
      <c r="I764" s="2"/>
      <c r="J764" s="29"/>
    </row>
    <row r="765" spans="2:10" x14ac:dyDescent="0.25">
      <c r="B765" s="5"/>
      <c r="C765" s="2"/>
      <c r="D765" s="2"/>
      <c r="E765" s="2"/>
      <c r="F765" s="29"/>
      <c r="G765" s="2"/>
      <c r="H765" s="2"/>
      <c r="I765" s="2"/>
      <c r="J765" s="29"/>
    </row>
    <row r="766" spans="2:10" x14ac:dyDescent="0.25">
      <c r="B766" s="5"/>
      <c r="C766" s="2"/>
      <c r="D766" s="2"/>
      <c r="E766" s="2"/>
      <c r="F766" s="29"/>
      <c r="G766" s="2"/>
      <c r="H766" s="2"/>
      <c r="I766" s="2"/>
      <c r="J766" s="29"/>
    </row>
    <row r="767" spans="2:10" x14ac:dyDescent="0.25">
      <c r="B767" s="5"/>
      <c r="C767" s="2"/>
      <c r="D767" s="2"/>
      <c r="E767" s="2"/>
      <c r="F767" s="29"/>
      <c r="G767" s="2"/>
      <c r="H767" s="2"/>
      <c r="I767" s="2"/>
      <c r="J767" s="29"/>
    </row>
    <row r="768" spans="2:10" x14ac:dyDescent="0.25">
      <c r="B768" s="5"/>
      <c r="C768" s="2"/>
      <c r="D768" s="2"/>
      <c r="E768" s="2"/>
      <c r="F768" s="29"/>
      <c r="G768" s="2"/>
      <c r="H768" s="2"/>
      <c r="I768" s="2"/>
      <c r="J768" s="29"/>
    </row>
    <row r="769" spans="2:10" x14ac:dyDescent="0.25">
      <c r="B769" s="5"/>
      <c r="C769" s="2"/>
      <c r="D769" s="2"/>
      <c r="E769" s="2"/>
      <c r="F769" s="29"/>
      <c r="G769" s="2"/>
      <c r="H769" s="2"/>
      <c r="I769" s="2"/>
      <c r="J769" s="29"/>
    </row>
    <row r="770" spans="2:10" x14ac:dyDescent="0.25">
      <c r="B770" s="5"/>
      <c r="C770" s="2"/>
      <c r="D770" s="2"/>
      <c r="E770" s="2"/>
      <c r="F770" s="29"/>
      <c r="G770" s="2"/>
      <c r="H770" s="2"/>
      <c r="I770" s="2"/>
      <c r="J770" s="29"/>
    </row>
    <row r="771" spans="2:10" x14ac:dyDescent="0.25">
      <c r="B771" s="5"/>
      <c r="C771" s="2"/>
      <c r="D771" s="2"/>
      <c r="E771" s="2"/>
      <c r="F771" s="29"/>
      <c r="G771" s="2"/>
      <c r="H771" s="2"/>
      <c r="I771" s="2"/>
      <c r="J771" s="29"/>
    </row>
    <row r="772" spans="2:10" x14ac:dyDescent="0.25">
      <c r="B772" s="5"/>
      <c r="C772" s="2"/>
      <c r="D772" s="2"/>
      <c r="E772" s="2"/>
      <c r="F772" s="29"/>
      <c r="G772" s="2"/>
      <c r="H772" s="2"/>
      <c r="I772" s="2"/>
      <c r="J772" s="29"/>
    </row>
    <row r="773" spans="2:10" x14ac:dyDescent="0.25">
      <c r="B773" s="5"/>
      <c r="C773" s="2"/>
      <c r="D773" s="2"/>
      <c r="E773" s="2"/>
      <c r="F773" s="29"/>
      <c r="G773" s="2"/>
      <c r="H773" s="2"/>
      <c r="I773" s="2"/>
      <c r="J773" s="29"/>
    </row>
    <row r="774" spans="2:10" x14ac:dyDescent="0.25">
      <c r="B774" s="5"/>
      <c r="C774" s="2"/>
      <c r="D774" s="2"/>
      <c r="E774" s="2"/>
      <c r="F774" s="29"/>
      <c r="G774" s="2"/>
      <c r="H774" s="2"/>
      <c r="I774" s="2"/>
      <c r="J774" s="29"/>
    </row>
    <row r="775" spans="2:10" x14ac:dyDescent="0.25">
      <c r="B775" s="5"/>
      <c r="C775" s="2"/>
      <c r="D775" s="2"/>
      <c r="E775" s="2"/>
      <c r="F775" s="29"/>
      <c r="G775" s="2"/>
      <c r="H775" s="2"/>
      <c r="I775" s="2"/>
      <c r="J775" s="29"/>
    </row>
    <row r="776" spans="2:10" x14ac:dyDescent="0.25">
      <c r="B776" s="5"/>
      <c r="C776" s="2"/>
      <c r="D776" s="2"/>
      <c r="E776" s="2"/>
      <c r="F776" s="29"/>
      <c r="G776" s="2"/>
      <c r="H776" s="2"/>
      <c r="I776" s="2"/>
      <c r="J776" s="29"/>
    </row>
    <row r="777" spans="2:10" x14ac:dyDescent="0.25">
      <c r="B777" s="5"/>
      <c r="C777" s="2"/>
      <c r="D777" s="2"/>
      <c r="E777" s="2"/>
      <c r="F777" s="29"/>
      <c r="G777" s="2"/>
      <c r="H777" s="2"/>
      <c r="I777" s="2"/>
      <c r="J777" s="29"/>
    </row>
    <row r="778" spans="2:10" x14ac:dyDescent="0.25">
      <c r="B778" s="5"/>
      <c r="C778" s="2"/>
      <c r="D778" s="2"/>
      <c r="E778" s="2"/>
      <c r="F778" s="29"/>
      <c r="G778" s="2"/>
      <c r="H778" s="2"/>
      <c r="I778" s="2"/>
      <c r="J778" s="29"/>
    </row>
    <row r="779" spans="2:10" x14ac:dyDescent="0.25">
      <c r="B779" s="5"/>
      <c r="C779" s="2"/>
      <c r="D779" s="2"/>
      <c r="E779" s="2"/>
      <c r="F779" s="29"/>
      <c r="G779" s="2"/>
      <c r="H779" s="2"/>
      <c r="I779" s="2"/>
      <c r="J779" s="29"/>
    </row>
    <row r="780" spans="2:10" x14ac:dyDescent="0.25">
      <c r="B780" s="5"/>
      <c r="C780" s="2"/>
      <c r="D780" s="2"/>
      <c r="E780" s="2"/>
      <c r="F780" s="29"/>
      <c r="G780" s="2"/>
      <c r="H780" s="2"/>
      <c r="I780" s="2"/>
      <c r="J780" s="29"/>
    </row>
    <row r="781" spans="2:10" x14ac:dyDescent="0.25">
      <c r="B781" s="5"/>
      <c r="C781" s="2"/>
      <c r="D781" s="2"/>
      <c r="E781" s="2"/>
      <c r="F781" s="29"/>
      <c r="G781" s="2"/>
      <c r="H781" s="2"/>
      <c r="I781" s="2"/>
      <c r="J781" s="29"/>
    </row>
    <row r="782" spans="2:10" x14ac:dyDescent="0.25">
      <c r="B782" s="5"/>
      <c r="C782" s="2"/>
      <c r="D782" s="2"/>
      <c r="E782" s="2"/>
      <c r="F782" s="29"/>
      <c r="G782" s="2"/>
      <c r="H782" s="2"/>
      <c r="I782" s="2"/>
      <c r="J782" s="29"/>
    </row>
    <row r="783" spans="2:10" x14ac:dyDescent="0.25">
      <c r="B783" s="5"/>
      <c r="C783" s="2"/>
      <c r="D783" s="2"/>
      <c r="E783" s="2"/>
      <c r="F783" s="29"/>
      <c r="G783" s="2"/>
      <c r="H783" s="2"/>
      <c r="I783" s="2"/>
      <c r="J783" s="29"/>
    </row>
    <row r="784" spans="2:10" x14ac:dyDescent="0.25">
      <c r="B784" s="5"/>
      <c r="C784" s="2"/>
      <c r="D784" s="2"/>
      <c r="E784" s="2"/>
      <c r="F784" s="29"/>
      <c r="G784" s="2"/>
      <c r="H784" s="2"/>
      <c r="I784" s="2"/>
      <c r="J784" s="29"/>
    </row>
    <row r="785" spans="2:10" x14ac:dyDescent="0.25">
      <c r="B785" s="5"/>
      <c r="C785" s="2"/>
      <c r="D785" s="2"/>
      <c r="E785" s="2"/>
      <c r="F785" s="29"/>
      <c r="G785" s="2"/>
      <c r="H785" s="2"/>
      <c r="I785" s="2"/>
      <c r="J785" s="29"/>
    </row>
    <row r="786" spans="2:10" x14ac:dyDescent="0.25">
      <c r="B786" s="5"/>
      <c r="C786" s="2"/>
      <c r="D786" s="2"/>
      <c r="E786" s="2"/>
      <c r="F786" s="29"/>
      <c r="G786" s="2"/>
      <c r="H786" s="2"/>
      <c r="I786" s="2"/>
      <c r="J786" s="29"/>
    </row>
    <row r="787" spans="2:10" x14ac:dyDescent="0.25">
      <c r="B787" s="5"/>
      <c r="C787" s="2"/>
      <c r="D787" s="2"/>
      <c r="E787" s="2"/>
      <c r="F787" s="29"/>
      <c r="G787" s="2"/>
      <c r="H787" s="2"/>
      <c r="I787" s="2"/>
      <c r="J787" s="29"/>
    </row>
    <row r="788" spans="2:10" x14ac:dyDescent="0.25">
      <c r="B788" s="5"/>
      <c r="C788" s="2"/>
      <c r="D788" s="2"/>
      <c r="E788" s="2"/>
      <c r="F788" s="29"/>
      <c r="G788" s="2"/>
      <c r="H788" s="2"/>
      <c r="I788" s="2"/>
      <c r="J788" s="29"/>
    </row>
    <row r="789" spans="2:10" x14ac:dyDescent="0.25">
      <c r="B789" s="5"/>
      <c r="C789" s="2"/>
      <c r="D789" s="2"/>
      <c r="E789" s="2"/>
      <c r="F789" s="29"/>
      <c r="G789" s="2"/>
      <c r="H789" s="2"/>
      <c r="I789" s="2"/>
      <c r="J789" s="29"/>
    </row>
    <row r="790" spans="2:10" x14ac:dyDescent="0.25">
      <c r="B790" s="5"/>
      <c r="C790" s="2"/>
      <c r="D790" s="2"/>
      <c r="E790" s="2"/>
      <c r="F790" s="29"/>
      <c r="G790" s="2"/>
      <c r="H790" s="2"/>
      <c r="I790" s="2"/>
      <c r="J790" s="29"/>
    </row>
    <row r="791" spans="2:10" x14ac:dyDescent="0.25">
      <c r="B791" s="5"/>
      <c r="C791" s="2"/>
      <c r="D791" s="2"/>
      <c r="E791" s="2"/>
      <c r="F791" s="29"/>
      <c r="G791" s="2"/>
      <c r="H791" s="2"/>
      <c r="I791" s="2"/>
      <c r="J791" s="29"/>
    </row>
    <row r="792" spans="2:10" x14ac:dyDescent="0.25">
      <c r="B792" s="5"/>
      <c r="C792" s="2"/>
      <c r="D792" s="2"/>
      <c r="E792" s="2"/>
      <c r="F792" s="29"/>
      <c r="G792" s="2"/>
      <c r="H792" s="2"/>
      <c r="I792" s="2"/>
      <c r="J792" s="29"/>
    </row>
    <row r="793" spans="2:10" x14ac:dyDescent="0.25">
      <c r="B793" s="5"/>
      <c r="C793" s="2"/>
      <c r="D793" s="2"/>
      <c r="E793" s="2"/>
      <c r="F793" s="29"/>
      <c r="G793" s="2"/>
      <c r="H793" s="2"/>
      <c r="I793" s="2"/>
      <c r="J793" s="29"/>
    </row>
    <row r="794" spans="2:10" x14ac:dyDescent="0.25">
      <c r="B794" s="5"/>
      <c r="C794" s="2"/>
      <c r="D794" s="2"/>
      <c r="E794" s="2"/>
      <c r="F794" s="29"/>
      <c r="G794" s="2"/>
      <c r="H794" s="2"/>
      <c r="I794" s="2"/>
      <c r="J794" s="29"/>
    </row>
    <row r="795" spans="2:10" x14ac:dyDescent="0.25">
      <c r="B795" s="5"/>
      <c r="C795" s="2"/>
      <c r="D795" s="2"/>
      <c r="E795" s="2"/>
      <c r="F795" s="29"/>
      <c r="G795" s="2"/>
      <c r="H795" s="2"/>
      <c r="I795" s="2"/>
      <c r="J795" s="29"/>
    </row>
    <row r="796" spans="2:10" x14ac:dyDescent="0.25">
      <c r="B796" s="5"/>
      <c r="C796" s="2"/>
      <c r="D796" s="2"/>
      <c r="E796" s="2"/>
      <c r="F796" s="29"/>
      <c r="G796" s="2"/>
      <c r="H796" s="2"/>
      <c r="I796" s="2"/>
      <c r="J796" s="29"/>
    </row>
    <row r="797" spans="2:10" x14ac:dyDescent="0.25">
      <c r="B797" s="5"/>
      <c r="C797" s="2"/>
      <c r="D797" s="2"/>
      <c r="E797" s="2"/>
      <c r="F797" s="29"/>
      <c r="G797" s="2"/>
      <c r="H797" s="2"/>
      <c r="I797" s="2"/>
      <c r="J797" s="29"/>
    </row>
    <row r="798" spans="2:10" x14ac:dyDescent="0.25">
      <c r="B798" s="5"/>
      <c r="C798" s="2"/>
      <c r="D798" s="2"/>
      <c r="E798" s="2"/>
      <c r="F798" s="29"/>
      <c r="G798" s="2"/>
      <c r="H798" s="2"/>
      <c r="I798" s="2"/>
      <c r="J798" s="29"/>
    </row>
    <row r="799" spans="2:10" x14ac:dyDescent="0.25">
      <c r="B799" s="5"/>
      <c r="C799" s="2"/>
      <c r="D799" s="2"/>
      <c r="E799" s="2"/>
      <c r="F799" s="29"/>
      <c r="G799" s="2"/>
      <c r="H799" s="2"/>
      <c r="I799" s="2"/>
      <c r="J799" s="29"/>
    </row>
    <row r="800" spans="2:10" x14ac:dyDescent="0.25">
      <c r="B800" s="5"/>
      <c r="C800" s="2"/>
      <c r="D800" s="2"/>
      <c r="E800" s="2"/>
      <c r="F800" s="29"/>
      <c r="G800" s="2"/>
      <c r="H800" s="2"/>
      <c r="I800" s="2"/>
      <c r="J800" s="29"/>
    </row>
    <row r="801" spans="2:10" x14ac:dyDescent="0.25">
      <c r="B801" s="5"/>
      <c r="C801" s="2"/>
      <c r="D801" s="2"/>
      <c r="E801" s="2"/>
      <c r="F801" s="29"/>
      <c r="G801" s="2"/>
      <c r="H801" s="2"/>
      <c r="I801" s="2"/>
      <c r="J801" s="29"/>
    </row>
    <row r="802" spans="2:10" x14ac:dyDescent="0.25">
      <c r="B802" s="5"/>
      <c r="C802" s="2"/>
      <c r="D802" s="2"/>
      <c r="E802" s="2"/>
      <c r="F802" s="29"/>
      <c r="G802" s="2"/>
      <c r="H802" s="2"/>
      <c r="I802" s="2"/>
      <c r="J802" s="29"/>
    </row>
    <row r="803" spans="2:10" x14ac:dyDescent="0.25">
      <c r="B803" s="5"/>
      <c r="C803" s="2"/>
      <c r="D803" s="2"/>
      <c r="E803" s="2"/>
      <c r="F803" s="29"/>
      <c r="G803" s="2"/>
      <c r="H803" s="2"/>
      <c r="I803" s="2"/>
      <c r="J803" s="29"/>
    </row>
    <row r="804" spans="2:10" x14ac:dyDescent="0.25">
      <c r="B804" s="5"/>
      <c r="C804" s="2"/>
      <c r="D804" s="2"/>
      <c r="E804" s="2"/>
      <c r="F804" s="29"/>
      <c r="G804" s="2"/>
      <c r="H804" s="2"/>
      <c r="I804" s="2"/>
      <c r="J804" s="29"/>
    </row>
    <row r="805" spans="2:10" x14ac:dyDescent="0.25">
      <c r="B805" s="5"/>
      <c r="C805" s="2"/>
      <c r="D805" s="2"/>
      <c r="E805" s="2"/>
      <c r="F805" s="29"/>
      <c r="G805" s="2"/>
      <c r="H805" s="2"/>
      <c r="I805" s="2"/>
      <c r="J805" s="29"/>
    </row>
    <row r="806" spans="2:10" x14ac:dyDescent="0.25">
      <c r="B806" s="5"/>
      <c r="C806" s="2"/>
      <c r="D806" s="2"/>
      <c r="E806" s="2"/>
      <c r="F806" s="29"/>
      <c r="G806" s="2"/>
      <c r="H806" s="2"/>
      <c r="I806" s="2"/>
      <c r="J806" s="29"/>
    </row>
    <row r="807" spans="2:10" x14ac:dyDescent="0.25">
      <c r="B807" s="5"/>
      <c r="C807" s="2"/>
      <c r="D807" s="2"/>
      <c r="E807" s="2"/>
      <c r="F807" s="29"/>
      <c r="G807" s="2"/>
      <c r="H807" s="2"/>
      <c r="I807" s="2"/>
      <c r="J807" s="29"/>
    </row>
    <row r="808" spans="2:10" x14ac:dyDescent="0.25">
      <c r="B808" s="5"/>
      <c r="C808" s="2"/>
      <c r="D808" s="2"/>
      <c r="E808" s="2"/>
      <c r="F808" s="29"/>
      <c r="G808" s="2"/>
      <c r="H808" s="2"/>
      <c r="I808" s="2"/>
      <c r="J808" s="29"/>
    </row>
    <row r="809" spans="2:10" x14ac:dyDescent="0.25">
      <c r="B809" s="5"/>
      <c r="C809" s="2"/>
      <c r="D809" s="2"/>
      <c r="E809" s="2"/>
      <c r="F809" s="29"/>
      <c r="G809" s="2"/>
      <c r="H809" s="2"/>
      <c r="I809" s="2"/>
      <c r="J809" s="29"/>
    </row>
    <row r="810" spans="2:10" x14ac:dyDescent="0.25">
      <c r="B810" s="5"/>
      <c r="C810" s="2"/>
      <c r="D810" s="2"/>
      <c r="E810" s="2"/>
      <c r="F810" s="29"/>
      <c r="G810" s="2"/>
      <c r="H810" s="2"/>
      <c r="I810" s="2"/>
      <c r="J810" s="29"/>
    </row>
    <row r="811" spans="2:10" x14ac:dyDescent="0.25">
      <c r="B811" s="5"/>
      <c r="C811" s="2"/>
      <c r="D811" s="2"/>
      <c r="E811" s="2"/>
      <c r="F811" s="29"/>
      <c r="G811" s="2"/>
      <c r="H811" s="2"/>
      <c r="I811" s="2"/>
      <c r="J811" s="29"/>
    </row>
    <row r="812" spans="2:10" x14ac:dyDescent="0.25">
      <c r="B812" s="5"/>
      <c r="C812" s="2"/>
      <c r="D812" s="2"/>
      <c r="E812" s="2"/>
      <c r="F812" s="29"/>
      <c r="G812" s="2"/>
      <c r="H812" s="2"/>
      <c r="I812" s="2"/>
      <c r="J812" s="29"/>
    </row>
    <row r="813" spans="2:10" x14ac:dyDescent="0.25">
      <c r="B813" s="5"/>
      <c r="C813" s="2"/>
      <c r="D813" s="2"/>
      <c r="E813" s="2"/>
      <c r="F813" s="29"/>
      <c r="G813" s="2"/>
      <c r="H813" s="2"/>
      <c r="I813" s="2"/>
      <c r="J813" s="29"/>
    </row>
    <row r="814" spans="2:10" x14ac:dyDescent="0.25">
      <c r="B814" s="5"/>
      <c r="C814" s="2"/>
      <c r="D814" s="2"/>
      <c r="E814" s="2"/>
      <c r="F814" s="29"/>
      <c r="G814" s="2"/>
      <c r="H814" s="2"/>
      <c r="I814" s="2"/>
      <c r="J814" s="29"/>
    </row>
    <row r="815" spans="2:10" x14ac:dyDescent="0.25">
      <c r="B815" s="5"/>
      <c r="C815" s="2"/>
      <c r="D815" s="2"/>
      <c r="E815" s="2"/>
      <c r="F815" s="29"/>
      <c r="G815" s="2"/>
      <c r="H815" s="2"/>
      <c r="I815" s="2"/>
      <c r="J815" s="29"/>
    </row>
    <row r="816" spans="2:10" x14ac:dyDescent="0.25">
      <c r="B816" s="5"/>
      <c r="C816" s="2"/>
      <c r="D816" s="2"/>
      <c r="E816" s="2"/>
      <c r="F816" s="29"/>
      <c r="G816" s="2"/>
      <c r="H816" s="2"/>
      <c r="I816" s="2"/>
      <c r="J816" s="29"/>
    </row>
    <row r="817" spans="2:10" x14ac:dyDescent="0.25">
      <c r="B817" s="5"/>
      <c r="C817" s="2"/>
      <c r="D817" s="2"/>
      <c r="E817" s="2"/>
      <c r="F817" s="29"/>
      <c r="G817" s="2"/>
      <c r="H817" s="2"/>
      <c r="I817" s="2"/>
      <c r="J817" s="29"/>
    </row>
    <row r="818" spans="2:10" x14ac:dyDescent="0.25">
      <c r="B818" s="5"/>
      <c r="C818" s="2"/>
      <c r="D818" s="2"/>
      <c r="E818" s="2"/>
      <c r="F818" s="29"/>
      <c r="G818" s="2"/>
      <c r="H818" s="2"/>
      <c r="I818" s="2"/>
      <c r="J818" s="29"/>
    </row>
    <row r="819" spans="2:10" x14ac:dyDescent="0.25">
      <c r="B819" s="5"/>
      <c r="C819" s="2"/>
      <c r="D819" s="2"/>
      <c r="E819" s="2"/>
      <c r="F819" s="29"/>
      <c r="G819" s="2"/>
      <c r="H819" s="2"/>
      <c r="I819" s="2"/>
      <c r="J819" s="29"/>
    </row>
    <row r="820" spans="2:10" x14ac:dyDescent="0.25">
      <c r="B820" s="5"/>
      <c r="C820" s="2"/>
      <c r="D820" s="2"/>
      <c r="E820" s="2"/>
      <c r="F820" s="29"/>
      <c r="G820" s="2"/>
      <c r="H820" s="2"/>
      <c r="I820" s="2"/>
      <c r="J820" s="29"/>
    </row>
    <row r="821" spans="2:10" x14ac:dyDescent="0.25">
      <c r="B821" s="5"/>
      <c r="C821" s="2"/>
      <c r="D821" s="2"/>
      <c r="E821" s="2"/>
      <c r="F821" s="29"/>
      <c r="G821" s="2"/>
      <c r="H821" s="2"/>
      <c r="I821" s="2"/>
      <c r="J821" s="29"/>
    </row>
    <row r="822" spans="2:10" x14ac:dyDescent="0.25">
      <c r="B822" s="5"/>
      <c r="C822" s="2"/>
      <c r="D822" s="2"/>
      <c r="E822" s="2"/>
      <c r="F822" s="29"/>
      <c r="G822" s="2"/>
      <c r="H822" s="2"/>
      <c r="I822" s="2"/>
      <c r="J822" s="29"/>
    </row>
    <row r="823" spans="2:10" x14ac:dyDescent="0.25">
      <c r="B823" s="5"/>
      <c r="C823" s="2"/>
      <c r="D823" s="2"/>
      <c r="E823" s="2"/>
      <c r="F823" s="29"/>
      <c r="G823" s="2"/>
      <c r="H823" s="2"/>
      <c r="I823" s="2"/>
      <c r="J823" s="29"/>
    </row>
    <row r="824" spans="2:10" x14ac:dyDescent="0.25">
      <c r="B824" s="5"/>
      <c r="C824" s="2"/>
      <c r="D824" s="2"/>
      <c r="E824" s="2"/>
      <c r="F824" s="29"/>
      <c r="G824" s="2"/>
      <c r="H824" s="2"/>
      <c r="I824" s="2"/>
      <c r="J824" s="29"/>
    </row>
    <row r="825" spans="2:10" x14ac:dyDescent="0.25">
      <c r="B825" s="5"/>
      <c r="C825" s="2"/>
      <c r="D825" s="2"/>
      <c r="E825" s="2"/>
      <c r="F825" s="29"/>
      <c r="G825" s="2"/>
      <c r="H825" s="2"/>
      <c r="I825" s="2"/>
      <c r="J825" s="29"/>
    </row>
    <row r="826" spans="2:10" x14ac:dyDescent="0.25">
      <c r="B826" s="5"/>
      <c r="C826" s="2"/>
      <c r="D826" s="2"/>
      <c r="E826" s="2"/>
      <c r="F826" s="29"/>
      <c r="G826" s="2"/>
      <c r="H826" s="2"/>
      <c r="I826" s="2"/>
      <c r="J826" s="29"/>
    </row>
    <row r="827" spans="2:10" x14ac:dyDescent="0.25">
      <c r="B827" s="5"/>
      <c r="C827" s="2"/>
      <c r="D827" s="2"/>
      <c r="E827" s="2"/>
      <c r="F827" s="29"/>
      <c r="G827" s="2"/>
      <c r="H827" s="2"/>
      <c r="I827" s="2"/>
      <c r="J827" s="29"/>
    </row>
    <row r="828" spans="2:10" x14ac:dyDescent="0.25">
      <c r="B828" s="5"/>
      <c r="C828" s="2"/>
      <c r="D828" s="2"/>
      <c r="E828" s="2"/>
      <c r="F828" s="29"/>
      <c r="G828" s="2"/>
      <c r="H828" s="2"/>
      <c r="I828" s="2"/>
      <c r="J828" s="29"/>
    </row>
    <row r="829" spans="2:10" x14ac:dyDescent="0.25">
      <c r="B829" s="5"/>
      <c r="C829" s="2"/>
      <c r="D829" s="2"/>
      <c r="E829" s="2"/>
      <c r="F829" s="29"/>
      <c r="G829" s="2"/>
      <c r="H829" s="2"/>
      <c r="I829" s="2"/>
      <c r="J829" s="29"/>
    </row>
    <row r="830" spans="2:10" x14ac:dyDescent="0.25">
      <c r="B830" s="5"/>
      <c r="C830" s="2"/>
      <c r="D830" s="2"/>
      <c r="E830" s="2"/>
      <c r="F830" s="29"/>
      <c r="G830" s="2"/>
      <c r="H830" s="2"/>
      <c r="I830" s="2"/>
      <c r="J830" s="29"/>
    </row>
    <row r="831" spans="2:10" x14ac:dyDescent="0.25">
      <c r="B831" s="5"/>
      <c r="C831" s="2"/>
      <c r="D831" s="2"/>
      <c r="E831" s="2"/>
      <c r="F831" s="29"/>
      <c r="G831" s="2"/>
      <c r="H831" s="2"/>
      <c r="I831" s="2"/>
      <c r="J831" s="29"/>
    </row>
    <row r="832" spans="2:10" x14ac:dyDescent="0.25">
      <c r="B832" s="5"/>
      <c r="C832" s="2"/>
      <c r="D832" s="2"/>
      <c r="E832" s="2"/>
      <c r="F832" s="29"/>
      <c r="G832" s="2"/>
      <c r="H832" s="2"/>
      <c r="I832" s="2"/>
      <c r="J832" s="29"/>
    </row>
    <row r="833" spans="2:10" x14ac:dyDescent="0.25">
      <c r="B833" s="5"/>
      <c r="C833" s="2"/>
      <c r="D833" s="2"/>
      <c r="E833" s="2"/>
      <c r="F833" s="29"/>
      <c r="G833" s="2"/>
      <c r="H833" s="2"/>
      <c r="I833" s="2"/>
      <c r="J833" s="29"/>
    </row>
    <row r="834" spans="2:10" x14ac:dyDescent="0.25">
      <c r="B834" s="5"/>
      <c r="C834" s="2"/>
      <c r="D834" s="2"/>
      <c r="E834" s="2"/>
      <c r="F834" s="29"/>
      <c r="G834" s="2"/>
      <c r="H834" s="2"/>
      <c r="I834" s="2"/>
      <c r="J834" s="29"/>
    </row>
    <row r="835" spans="2:10" x14ac:dyDescent="0.25">
      <c r="B835" s="5"/>
      <c r="C835" s="2"/>
      <c r="D835" s="2"/>
      <c r="E835" s="2"/>
      <c r="F835" s="29"/>
      <c r="G835" s="2"/>
      <c r="H835" s="2"/>
      <c r="I835" s="2"/>
      <c r="J835" s="29"/>
    </row>
    <row r="836" spans="2:10" x14ac:dyDescent="0.25">
      <c r="B836" s="5"/>
      <c r="C836" s="2"/>
      <c r="D836" s="2"/>
      <c r="E836" s="2"/>
      <c r="F836" s="29"/>
      <c r="G836" s="2"/>
      <c r="H836" s="2"/>
      <c r="I836" s="2"/>
      <c r="J836" s="29"/>
    </row>
    <row r="837" spans="2:10" x14ac:dyDescent="0.25">
      <c r="B837" s="5"/>
      <c r="C837" s="2"/>
      <c r="D837" s="2"/>
      <c r="E837" s="2"/>
      <c r="F837" s="29"/>
      <c r="G837" s="2"/>
      <c r="H837" s="2"/>
      <c r="I837" s="2"/>
      <c r="J837" s="29"/>
    </row>
    <row r="838" spans="2:10" x14ac:dyDescent="0.25">
      <c r="B838" s="5"/>
      <c r="C838" s="2"/>
      <c r="D838" s="2"/>
      <c r="E838" s="2"/>
      <c r="F838" s="29"/>
      <c r="G838" s="2"/>
      <c r="H838" s="2"/>
      <c r="I838" s="2"/>
      <c r="J838" s="29"/>
    </row>
    <row r="839" spans="2:10" x14ac:dyDescent="0.25">
      <c r="B839" s="5"/>
      <c r="C839" s="2"/>
      <c r="D839" s="2"/>
      <c r="E839" s="2"/>
      <c r="F839" s="29"/>
      <c r="G839" s="2"/>
      <c r="H839" s="2"/>
      <c r="I839" s="2"/>
      <c r="J839" s="29"/>
    </row>
    <row r="840" spans="2:10" x14ac:dyDescent="0.25">
      <c r="B840" s="5"/>
      <c r="C840" s="2"/>
      <c r="D840" s="2"/>
      <c r="E840" s="2"/>
      <c r="F840" s="29"/>
      <c r="G840" s="2"/>
      <c r="H840" s="2"/>
      <c r="I840" s="2"/>
      <c r="J840" s="29"/>
    </row>
    <row r="841" spans="2:10" x14ac:dyDescent="0.25">
      <c r="B841" s="5"/>
      <c r="C841" s="2"/>
      <c r="D841" s="2"/>
      <c r="E841" s="2"/>
      <c r="F841" s="29"/>
      <c r="G841" s="2"/>
      <c r="H841" s="2"/>
      <c r="I841" s="2"/>
      <c r="J841" s="29"/>
    </row>
    <row r="842" spans="2:10" x14ac:dyDescent="0.25">
      <c r="B842" s="5"/>
      <c r="C842" s="2"/>
      <c r="D842" s="2"/>
      <c r="E842" s="2"/>
      <c r="F842" s="29"/>
      <c r="G842" s="2"/>
      <c r="H842" s="2"/>
      <c r="I842" s="2"/>
      <c r="J842" s="29"/>
    </row>
    <row r="843" spans="2:10" x14ac:dyDescent="0.25">
      <c r="B843" s="5"/>
      <c r="C843" s="2"/>
      <c r="D843" s="2"/>
      <c r="E843" s="2"/>
      <c r="F843" s="29"/>
      <c r="G843" s="2"/>
      <c r="H843" s="2"/>
      <c r="I843" s="2"/>
      <c r="J843" s="29"/>
    </row>
    <row r="844" spans="2:10" x14ac:dyDescent="0.25">
      <c r="B844" s="5"/>
      <c r="C844" s="2"/>
      <c r="D844" s="2"/>
      <c r="E844" s="2"/>
      <c r="F844" s="29"/>
      <c r="G844" s="2"/>
      <c r="H844" s="2"/>
      <c r="I844" s="2"/>
      <c r="J844" s="29"/>
    </row>
    <row r="845" spans="2:10" x14ac:dyDescent="0.25">
      <c r="B845" s="5"/>
      <c r="C845" s="2"/>
      <c r="D845" s="2"/>
      <c r="E845" s="2"/>
      <c r="F845" s="29"/>
      <c r="G845" s="2"/>
      <c r="H845" s="2"/>
      <c r="I845" s="2"/>
      <c r="J845" s="29"/>
    </row>
    <row r="846" spans="2:10" x14ac:dyDescent="0.25">
      <c r="B846" s="5"/>
      <c r="C846" s="2"/>
      <c r="D846" s="2"/>
      <c r="E846" s="2"/>
      <c r="F846" s="29"/>
      <c r="G846" s="2"/>
      <c r="H846" s="2"/>
      <c r="I846" s="2"/>
      <c r="J846" s="29"/>
    </row>
    <row r="847" spans="2:10" x14ac:dyDescent="0.25">
      <c r="B847" s="5"/>
      <c r="C847" s="2"/>
      <c r="D847" s="2"/>
      <c r="E847" s="2"/>
      <c r="F847" s="29"/>
      <c r="G847" s="2"/>
      <c r="H847" s="2"/>
      <c r="I847" s="2"/>
      <c r="J847" s="29"/>
    </row>
    <row r="848" spans="2:10" x14ac:dyDescent="0.25">
      <c r="B848" s="5"/>
      <c r="C848" s="2"/>
      <c r="D848" s="2"/>
      <c r="E848" s="2"/>
      <c r="F848" s="29"/>
      <c r="G848" s="2"/>
      <c r="H848" s="2"/>
      <c r="I848" s="2"/>
      <c r="J848" s="29"/>
    </row>
    <row r="849" spans="2:10" x14ac:dyDescent="0.25">
      <c r="B849" s="5"/>
      <c r="C849" s="2"/>
      <c r="D849" s="2"/>
      <c r="E849" s="2"/>
      <c r="F849" s="29"/>
      <c r="G849" s="2"/>
      <c r="H849" s="2"/>
      <c r="I849" s="2"/>
      <c r="J849" s="29"/>
    </row>
    <row r="850" spans="2:10" x14ac:dyDescent="0.25">
      <c r="B850" s="5"/>
      <c r="C850" s="2"/>
      <c r="D850" s="2"/>
      <c r="E850" s="2"/>
      <c r="F850" s="29"/>
      <c r="G850" s="2"/>
      <c r="H850" s="2"/>
      <c r="I850" s="2"/>
      <c r="J850" s="29"/>
    </row>
    <row r="851" spans="2:10" x14ac:dyDescent="0.25">
      <c r="B851" s="5"/>
      <c r="C851" s="2"/>
      <c r="D851" s="2"/>
      <c r="E851" s="2"/>
      <c r="F851" s="29"/>
      <c r="G851" s="2"/>
      <c r="H851" s="2"/>
      <c r="I851" s="2"/>
      <c r="J851" s="29"/>
    </row>
    <row r="852" spans="2:10" x14ac:dyDescent="0.25">
      <c r="B852" s="5"/>
      <c r="C852" s="2"/>
      <c r="D852" s="2"/>
      <c r="E852" s="2"/>
      <c r="F852" s="29"/>
      <c r="G852" s="2"/>
      <c r="H852" s="2"/>
      <c r="I852" s="2"/>
      <c r="J852" s="29"/>
    </row>
    <row r="853" spans="2:10" x14ac:dyDescent="0.25">
      <c r="B853" s="5"/>
      <c r="C853" s="2"/>
      <c r="D853" s="2"/>
      <c r="E853" s="2"/>
      <c r="F853" s="29"/>
      <c r="G853" s="2"/>
      <c r="H853" s="2"/>
      <c r="I853" s="2"/>
      <c r="J853" s="29"/>
    </row>
    <row r="854" spans="2:10" x14ac:dyDescent="0.25">
      <c r="B854" s="5"/>
      <c r="C854" s="2"/>
      <c r="D854" s="2"/>
      <c r="E854" s="2"/>
      <c r="F854" s="29"/>
      <c r="G854" s="2"/>
      <c r="H854" s="2"/>
      <c r="I854" s="2"/>
      <c r="J854" s="29"/>
    </row>
    <row r="855" spans="2:10" x14ac:dyDescent="0.25">
      <c r="B855" s="5"/>
      <c r="C855" s="2"/>
      <c r="D855" s="2"/>
      <c r="E855" s="2"/>
      <c r="F855" s="29"/>
      <c r="G855" s="2"/>
      <c r="H855" s="2"/>
      <c r="I855" s="2"/>
      <c r="J855" s="29"/>
    </row>
    <row r="856" spans="2:10" x14ac:dyDescent="0.25">
      <c r="B856" s="5"/>
      <c r="C856" s="2"/>
      <c r="D856" s="2"/>
      <c r="E856" s="2"/>
      <c r="F856" s="29"/>
      <c r="G856" s="2"/>
      <c r="H856" s="2"/>
      <c r="I856" s="2"/>
      <c r="J856" s="29"/>
    </row>
    <row r="857" spans="2:10" x14ac:dyDescent="0.25">
      <c r="B857" s="5"/>
      <c r="C857" s="2"/>
      <c r="D857" s="2"/>
      <c r="E857" s="2"/>
      <c r="F857" s="29"/>
      <c r="G857" s="2"/>
      <c r="H857" s="2"/>
      <c r="I857" s="2"/>
      <c r="J857" s="29"/>
    </row>
    <row r="858" spans="2:10" x14ac:dyDescent="0.25">
      <c r="B858" s="5"/>
      <c r="C858" s="2"/>
      <c r="D858" s="2"/>
      <c r="E858" s="2"/>
      <c r="F858" s="29"/>
      <c r="G858" s="2"/>
      <c r="H858" s="2"/>
      <c r="I858" s="2"/>
      <c r="J858" s="29"/>
    </row>
    <row r="859" spans="2:10" x14ac:dyDescent="0.25">
      <c r="B859" s="5"/>
      <c r="C859" s="2"/>
      <c r="D859" s="2"/>
      <c r="E859" s="2"/>
      <c r="F859" s="29"/>
      <c r="G859" s="2"/>
      <c r="H859" s="2"/>
      <c r="I859" s="2"/>
      <c r="J859" s="29"/>
    </row>
    <row r="860" spans="2:10" x14ac:dyDescent="0.25">
      <c r="B860" s="5"/>
      <c r="C860" s="2"/>
      <c r="D860" s="2"/>
      <c r="E860" s="2"/>
      <c r="F860" s="29"/>
      <c r="G860" s="2"/>
      <c r="H860" s="2"/>
      <c r="I860" s="2"/>
      <c r="J860" s="29"/>
    </row>
    <row r="861" spans="2:10" x14ac:dyDescent="0.25">
      <c r="B861" s="5"/>
      <c r="C861" s="2"/>
      <c r="D861" s="2"/>
      <c r="E861" s="2"/>
      <c r="F861" s="29"/>
      <c r="G861" s="2"/>
      <c r="H861" s="2"/>
      <c r="I861" s="2"/>
      <c r="J861" s="29"/>
    </row>
    <row r="862" spans="2:10" x14ac:dyDescent="0.25">
      <c r="B862" s="5"/>
      <c r="C862" s="2"/>
      <c r="D862" s="2"/>
      <c r="E862" s="2"/>
      <c r="F862" s="29"/>
      <c r="G862" s="2"/>
      <c r="H862" s="2"/>
      <c r="I862" s="2"/>
      <c r="J862" s="29"/>
    </row>
    <row r="863" spans="2:10" x14ac:dyDescent="0.25">
      <c r="B863" s="5"/>
      <c r="C863" s="2"/>
      <c r="D863" s="2"/>
      <c r="E863" s="2"/>
      <c r="F863" s="29"/>
      <c r="G863" s="2"/>
      <c r="H863" s="2"/>
      <c r="I863" s="2"/>
      <c r="J863" s="29"/>
    </row>
    <row r="864" spans="2:10" x14ac:dyDescent="0.25">
      <c r="B864" s="5"/>
      <c r="C864" s="2"/>
      <c r="D864" s="2"/>
      <c r="E864" s="2"/>
      <c r="F864" s="29"/>
      <c r="G864" s="2"/>
      <c r="H864" s="2"/>
      <c r="I864" s="2"/>
      <c r="J864" s="29"/>
    </row>
    <row r="865" spans="2:10" x14ac:dyDescent="0.25">
      <c r="B865" s="5"/>
      <c r="C865" s="2"/>
      <c r="D865" s="2"/>
      <c r="E865" s="2"/>
      <c r="F865" s="29"/>
      <c r="G865" s="2"/>
      <c r="H865" s="2"/>
      <c r="I865" s="2"/>
      <c r="J865" s="29"/>
    </row>
    <row r="866" spans="2:10" x14ac:dyDescent="0.25">
      <c r="B866" s="5"/>
      <c r="C866" s="2"/>
      <c r="D866" s="2"/>
      <c r="E866" s="2"/>
      <c r="F866" s="29"/>
      <c r="G866" s="2"/>
      <c r="H866" s="2"/>
      <c r="I866" s="2"/>
      <c r="J866" s="29"/>
    </row>
    <row r="867" spans="2:10" x14ac:dyDescent="0.25">
      <c r="B867" s="5"/>
      <c r="C867" s="2"/>
      <c r="D867" s="2"/>
      <c r="E867" s="2"/>
      <c r="F867" s="29"/>
      <c r="G867" s="2"/>
      <c r="H867" s="2"/>
      <c r="I867" s="2"/>
      <c r="J867" s="29"/>
    </row>
    <row r="868" spans="2:10" x14ac:dyDescent="0.25">
      <c r="B868" s="5"/>
      <c r="C868" s="2"/>
      <c r="D868" s="2"/>
      <c r="E868" s="2"/>
      <c r="F868" s="29"/>
      <c r="G868" s="2"/>
      <c r="H868" s="2"/>
      <c r="I868" s="2"/>
      <c r="J868" s="29"/>
    </row>
    <row r="869" spans="2:10" x14ac:dyDescent="0.25">
      <c r="B869" s="5"/>
      <c r="C869" s="2"/>
      <c r="D869" s="2"/>
      <c r="E869" s="2"/>
      <c r="F869" s="29"/>
      <c r="G869" s="2"/>
      <c r="H869" s="2"/>
      <c r="I869" s="2"/>
      <c r="J869" s="29"/>
    </row>
    <row r="870" spans="2:10" x14ac:dyDescent="0.25">
      <c r="B870" s="5"/>
      <c r="C870" s="2"/>
      <c r="D870" s="2"/>
      <c r="E870" s="2"/>
      <c r="F870" s="29"/>
      <c r="G870" s="2"/>
      <c r="H870" s="2"/>
      <c r="I870" s="2"/>
      <c r="J870" s="29"/>
    </row>
    <row r="871" spans="2:10" x14ac:dyDescent="0.25">
      <c r="B871" s="5"/>
      <c r="C871" s="2"/>
      <c r="D871" s="2"/>
      <c r="E871" s="2"/>
      <c r="F871" s="29"/>
      <c r="G871" s="2"/>
      <c r="H871" s="2"/>
      <c r="I871" s="2"/>
      <c r="J871" s="29"/>
    </row>
    <row r="872" spans="2:10" x14ac:dyDescent="0.25">
      <c r="B872" s="5"/>
      <c r="C872" s="2"/>
      <c r="D872" s="2"/>
      <c r="E872" s="2"/>
      <c r="F872" s="29"/>
      <c r="G872" s="2"/>
      <c r="H872" s="2"/>
      <c r="I872" s="2"/>
      <c r="J872" s="29"/>
    </row>
    <row r="873" spans="2:10" x14ac:dyDescent="0.25">
      <c r="B873" s="5"/>
      <c r="C873" s="2"/>
      <c r="D873" s="2"/>
      <c r="E873" s="2"/>
      <c r="F873" s="29"/>
      <c r="G873" s="2"/>
      <c r="H873" s="2"/>
      <c r="I873" s="2"/>
      <c r="J873" s="29"/>
    </row>
    <row r="874" spans="2:10" x14ac:dyDescent="0.25">
      <c r="B874" s="5"/>
      <c r="C874" s="2"/>
      <c r="D874" s="2"/>
      <c r="E874" s="2"/>
      <c r="F874" s="29"/>
      <c r="G874" s="2"/>
      <c r="H874" s="2"/>
      <c r="I874" s="2"/>
      <c r="J874" s="29"/>
    </row>
    <row r="875" spans="2:10" x14ac:dyDescent="0.25">
      <c r="B875" s="5"/>
      <c r="C875" s="2"/>
      <c r="D875" s="2"/>
      <c r="E875" s="2"/>
      <c r="F875" s="29"/>
      <c r="G875" s="2"/>
      <c r="H875" s="2"/>
      <c r="I875" s="2"/>
      <c r="J875" s="29"/>
    </row>
    <row r="876" spans="2:10" x14ac:dyDescent="0.25">
      <c r="B876" s="5"/>
      <c r="C876" s="2"/>
      <c r="D876" s="2"/>
      <c r="E876" s="2"/>
      <c r="F876" s="29"/>
      <c r="G876" s="2"/>
      <c r="H876" s="2"/>
      <c r="I876" s="2"/>
      <c r="J876" s="29"/>
    </row>
    <row r="877" spans="2:10" x14ac:dyDescent="0.25">
      <c r="B877" s="5"/>
      <c r="C877" s="2"/>
      <c r="D877" s="2"/>
      <c r="E877" s="2"/>
      <c r="F877" s="29"/>
      <c r="G877" s="2"/>
      <c r="H877" s="2"/>
      <c r="I877" s="2"/>
      <c r="J877" s="29"/>
    </row>
    <row r="878" spans="2:10" x14ac:dyDescent="0.25">
      <c r="B878" s="5"/>
      <c r="C878" s="2"/>
      <c r="D878" s="2"/>
      <c r="E878" s="2"/>
      <c r="F878" s="29"/>
      <c r="G878" s="2"/>
      <c r="H878" s="2"/>
      <c r="I878" s="2"/>
      <c r="J878" s="29"/>
    </row>
    <row r="879" spans="2:10" x14ac:dyDescent="0.25">
      <c r="B879" s="5"/>
      <c r="C879" s="2"/>
      <c r="D879" s="2"/>
      <c r="E879" s="2"/>
      <c r="F879" s="29"/>
      <c r="G879" s="2"/>
      <c r="H879" s="2"/>
      <c r="I879" s="2"/>
      <c r="J879" s="29"/>
    </row>
    <row r="880" spans="2:10" x14ac:dyDescent="0.25">
      <c r="B880" s="5"/>
      <c r="C880" s="2"/>
      <c r="D880" s="2"/>
      <c r="E880" s="2"/>
      <c r="F880" s="29"/>
      <c r="G880" s="2"/>
      <c r="H880" s="2"/>
      <c r="I880" s="2"/>
      <c r="J880" s="29"/>
    </row>
    <row r="881" spans="2:10" x14ac:dyDescent="0.25">
      <c r="B881" s="5"/>
      <c r="C881" s="2"/>
      <c r="D881" s="2"/>
      <c r="E881" s="2"/>
      <c r="F881" s="29"/>
      <c r="G881" s="2"/>
      <c r="H881" s="2"/>
      <c r="I881" s="2"/>
      <c r="J881" s="29"/>
    </row>
    <row r="882" spans="2:10" x14ac:dyDescent="0.25">
      <c r="B882" s="5"/>
      <c r="C882" s="2"/>
      <c r="D882" s="2"/>
      <c r="E882" s="2"/>
      <c r="F882" s="29"/>
      <c r="G882" s="2"/>
      <c r="H882" s="2"/>
      <c r="I882" s="2"/>
      <c r="J882" s="29"/>
    </row>
    <row r="883" spans="2:10" x14ac:dyDescent="0.25">
      <c r="B883" s="5"/>
      <c r="C883" s="2"/>
      <c r="D883" s="2"/>
      <c r="E883" s="2"/>
      <c r="F883" s="29"/>
      <c r="G883" s="2"/>
      <c r="H883" s="2"/>
      <c r="I883" s="2"/>
      <c r="J883" s="29"/>
    </row>
    <row r="884" spans="2:10" x14ac:dyDescent="0.25">
      <c r="B884" s="5"/>
      <c r="C884" s="2"/>
      <c r="D884" s="2"/>
      <c r="E884" s="2"/>
      <c r="F884" s="29"/>
      <c r="G884" s="2"/>
      <c r="H884" s="2"/>
      <c r="I884" s="2"/>
      <c r="J884" s="29"/>
    </row>
    <row r="885" spans="2:10" x14ac:dyDescent="0.25">
      <c r="B885" s="5"/>
      <c r="C885" s="2"/>
      <c r="D885" s="2"/>
      <c r="E885" s="2"/>
      <c r="F885" s="29"/>
      <c r="G885" s="2"/>
      <c r="H885" s="2"/>
      <c r="I885" s="2"/>
      <c r="J885" s="29"/>
    </row>
    <row r="886" spans="2:10" x14ac:dyDescent="0.25">
      <c r="B886" s="5"/>
      <c r="C886" s="2"/>
      <c r="D886" s="2"/>
      <c r="E886" s="2"/>
      <c r="F886" s="29"/>
      <c r="G886" s="2"/>
      <c r="H886" s="2"/>
      <c r="I886" s="2"/>
      <c r="J886" s="29"/>
    </row>
    <row r="887" spans="2:10" x14ac:dyDescent="0.25">
      <c r="B887" s="5"/>
      <c r="C887" s="2"/>
      <c r="D887" s="2"/>
      <c r="E887" s="2"/>
      <c r="F887" s="29"/>
      <c r="G887" s="2"/>
      <c r="H887" s="2"/>
      <c r="I887" s="2"/>
      <c r="J887" s="29"/>
    </row>
    <row r="888" spans="2:10" x14ac:dyDescent="0.25">
      <c r="B888" s="5"/>
      <c r="C888" s="2"/>
      <c r="D888" s="2"/>
      <c r="E888" s="2"/>
      <c r="F888" s="29"/>
      <c r="G888" s="2"/>
      <c r="H888" s="2"/>
      <c r="I888" s="2"/>
      <c r="J888" s="29"/>
    </row>
    <row r="889" spans="2:10" x14ac:dyDescent="0.25">
      <c r="B889" s="5"/>
      <c r="C889" s="2"/>
      <c r="D889" s="2"/>
      <c r="E889" s="2"/>
      <c r="F889" s="29"/>
      <c r="G889" s="2"/>
      <c r="H889" s="2"/>
      <c r="I889" s="2"/>
      <c r="J889" s="29"/>
    </row>
    <row r="890" spans="2:10" x14ac:dyDescent="0.25">
      <c r="B890" s="5"/>
      <c r="C890" s="2"/>
      <c r="D890" s="2"/>
      <c r="E890" s="2"/>
      <c r="F890" s="29"/>
      <c r="G890" s="2"/>
      <c r="H890" s="2"/>
      <c r="I890" s="2"/>
      <c r="J890" s="29"/>
    </row>
    <row r="891" spans="2:10" x14ac:dyDescent="0.25">
      <c r="B891" s="5"/>
      <c r="C891" s="2"/>
      <c r="D891" s="2"/>
      <c r="E891" s="2"/>
      <c r="F891" s="29"/>
      <c r="G891" s="2"/>
      <c r="H891" s="2"/>
      <c r="I891" s="2"/>
      <c r="J891" s="29"/>
    </row>
    <row r="892" spans="2:10" x14ac:dyDescent="0.25">
      <c r="B892" s="5"/>
      <c r="C892" s="2"/>
      <c r="D892" s="2"/>
      <c r="E892" s="2"/>
      <c r="F892" s="29"/>
      <c r="G892" s="2"/>
      <c r="H892" s="2"/>
      <c r="I892" s="2"/>
      <c r="J892" s="29"/>
    </row>
    <row r="893" spans="2:10" x14ac:dyDescent="0.25">
      <c r="B893" s="5"/>
      <c r="C893" s="2"/>
      <c r="D893" s="2"/>
      <c r="E893" s="2"/>
      <c r="F893" s="29"/>
      <c r="G893" s="2"/>
      <c r="H893" s="2"/>
      <c r="I893" s="2"/>
      <c r="J893" s="29"/>
    </row>
    <row r="894" spans="2:10" x14ac:dyDescent="0.25">
      <c r="B894" s="5"/>
      <c r="C894" s="2"/>
      <c r="D894" s="2"/>
      <c r="E894" s="2"/>
      <c r="F894" s="29"/>
      <c r="G894" s="2"/>
      <c r="H894" s="2"/>
      <c r="I894" s="2"/>
      <c r="J894" s="29"/>
    </row>
    <row r="895" spans="2:10" x14ac:dyDescent="0.25">
      <c r="B895" s="5"/>
      <c r="C895" s="2"/>
      <c r="D895" s="2"/>
      <c r="E895" s="2"/>
      <c r="F895" s="29"/>
      <c r="G895" s="2"/>
      <c r="H895" s="2"/>
      <c r="I895" s="2"/>
      <c r="J895" s="29"/>
    </row>
    <row r="896" spans="2:10" x14ac:dyDescent="0.25">
      <c r="B896" s="5"/>
      <c r="C896" s="2"/>
      <c r="D896" s="2"/>
      <c r="E896" s="2"/>
      <c r="F896" s="29"/>
      <c r="G896" s="2"/>
      <c r="H896" s="2"/>
      <c r="I896" s="2"/>
      <c r="J896" s="29"/>
    </row>
    <row r="897" spans="2:10" x14ac:dyDescent="0.25">
      <c r="B897" s="5"/>
      <c r="C897" s="2"/>
      <c r="D897" s="2"/>
      <c r="E897" s="2"/>
      <c r="F897" s="29"/>
      <c r="G897" s="2"/>
      <c r="H897" s="2"/>
      <c r="I897" s="2"/>
      <c r="J897" s="29"/>
    </row>
    <row r="898" spans="2:10" x14ac:dyDescent="0.25">
      <c r="B898" s="5"/>
      <c r="C898" s="2"/>
      <c r="D898" s="2"/>
      <c r="E898" s="2"/>
      <c r="F898" s="29"/>
      <c r="G898" s="2"/>
      <c r="H898" s="2"/>
      <c r="I898" s="2"/>
      <c r="J898" s="29"/>
    </row>
    <row r="899" spans="2:10" x14ac:dyDescent="0.25">
      <c r="B899" s="5"/>
      <c r="C899" s="2"/>
      <c r="D899" s="2"/>
      <c r="E899" s="2"/>
      <c r="F899" s="29"/>
      <c r="G899" s="2"/>
      <c r="H899" s="2"/>
      <c r="I899" s="2"/>
      <c r="J899" s="29"/>
    </row>
    <row r="900" spans="2:10" x14ac:dyDescent="0.25">
      <c r="B900" s="5"/>
      <c r="C900" s="2"/>
      <c r="D900" s="2"/>
      <c r="E900" s="2"/>
      <c r="F900" s="29"/>
      <c r="G900" s="2"/>
      <c r="H900" s="2"/>
      <c r="I900" s="2"/>
      <c r="J900" s="29"/>
    </row>
    <row r="901" spans="2:10" x14ac:dyDescent="0.25">
      <c r="B901" s="5"/>
      <c r="C901" s="2"/>
      <c r="D901" s="2"/>
      <c r="E901" s="2"/>
      <c r="F901" s="29"/>
      <c r="G901" s="2"/>
      <c r="H901" s="2"/>
      <c r="I901" s="2"/>
      <c r="J901" s="29"/>
    </row>
    <row r="902" spans="2:10" x14ac:dyDescent="0.25">
      <c r="B902" s="5"/>
      <c r="C902" s="2"/>
      <c r="D902" s="2"/>
      <c r="E902" s="2"/>
      <c r="F902" s="29"/>
      <c r="G902" s="2"/>
      <c r="H902" s="2"/>
      <c r="I902" s="2"/>
      <c r="J902" s="29"/>
    </row>
    <row r="903" spans="2:10" x14ac:dyDescent="0.25">
      <c r="B903" s="5"/>
      <c r="C903" s="2"/>
      <c r="D903" s="2"/>
      <c r="E903" s="2"/>
      <c r="F903" s="29"/>
      <c r="G903" s="2"/>
      <c r="H903" s="2"/>
      <c r="I903" s="2"/>
      <c r="J903" s="29"/>
    </row>
    <row r="904" spans="2:10" x14ac:dyDescent="0.25">
      <c r="B904" s="5"/>
      <c r="C904" s="2"/>
      <c r="D904" s="2"/>
      <c r="E904" s="2"/>
      <c r="F904" s="29"/>
      <c r="G904" s="2"/>
      <c r="H904" s="2"/>
      <c r="I904" s="2"/>
      <c r="J904" s="29"/>
    </row>
    <row r="905" spans="2:10" x14ac:dyDescent="0.25">
      <c r="B905" s="5"/>
      <c r="C905" s="2"/>
      <c r="D905" s="2"/>
      <c r="E905" s="2"/>
      <c r="F905" s="29"/>
      <c r="G905" s="2"/>
      <c r="H905" s="2"/>
      <c r="I905" s="2"/>
      <c r="J905" s="29"/>
    </row>
    <row r="906" spans="2:10" x14ac:dyDescent="0.25">
      <c r="B906" s="5"/>
      <c r="C906" s="2"/>
      <c r="D906" s="2"/>
      <c r="E906" s="2"/>
      <c r="F906" s="29"/>
      <c r="G906" s="2"/>
      <c r="H906" s="2"/>
      <c r="I906" s="2"/>
      <c r="J906" s="29"/>
    </row>
    <row r="907" spans="2:10" x14ac:dyDescent="0.25">
      <c r="B907" s="5"/>
      <c r="C907" s="2"/>
      <c r="D907" s="2"/>
      <c r="E907" s="2"/>
      <c r="F907" s="29"/>
      <c r="G907" s="2"/>
      <c r="H907" s="2"/>
      <c r="I907" s="2"/>
      <c r="J907" s="29"/>
    </row>
    <row r="908" spans="2:10" x14ac:dyDescent="0.25">
      <c r="B908" s="5"/>
      <c r="C908" s="2"/>
      <c r="D908" s="2"/>
      <c r="E908" s="2"/>
      <c r="F908" s="29"/>
      <c r="G908" s="2"/>
      <c r="H908" s="2"/>
      <c r="I908" s="2"/>
      <c r="J908" s="29"/>
    </row>
    <row r="909" spans="2:10" x14ac:dyDescent="0.25">
      <c r="B909" s="5"/>
      <c r="C909" s="2"/>
      <c r="D909" s="2"/>
      <c r="E909" s="2"/>
      <c r="F909" s="29"/>
      <c r="G909" s="2"/>
      <c r="H909" s="2"/>
      <c r="I909" s="2"/>
      <c r="J909" s="29"/>
    </row>
    <row r="910" spans="2:10" x14ac:dyDescent="0.25">
      <c r="B910" s="5"/>
      <c r="C910" s="2"/>
      <c r="D910" s="2"/>
      <c r="E910" s="2"/>
      <c r="F910" s="29"/>
      <c r="G910" s="2"/>
      <c r="H910" s="2"/>
      <c r="I910" s="2"/>
      <c r="J910" s="29"/>
    </row>
    <row r="911" spans="2:10" x14ac:dyDescent="0.25">
      <c r="B911" s="5"/>
      <c r="C911" s="2"/>
      <c r="D911" s="2"/>
      <c r="E911" s="2"/>
      <c r="F911" s="29"/>
      <c r="G911" s="2"/>
      <c r="H911" s="2"/>
      <c r="I911" s="2"/>
      <c r="J911" s="29"/>
    </row>
    <row r="912" spans="2:10" x14ac:dyDescent="0.25">
      <c r="B912" s="5"/>
      <c r="C912" s="2"/>
      <c r="D912" s="2"/>
      <c r="E912" s="2"/>
      <c r="F912" s="29"/>
      <c r="G912" s="2"/>
      <c r="H912" s="2"/>
      <c r="I912" s="2"/>
      <c r="J912" s="29"/>
    </row>
    <row r="913" spans="2:10" x14ac:dyDescent="0.25">
      <c r="B913" s="5"/>
      <c r="C913" s="2"/>
      <c r="D913" s="2"/>
      <c r="E913" s="2"/>
      <c r="F913" s="29"/>
      <c r="G913" s="2"/>
      <c r="H913" s="2"/>
      <c r="I913" s="2"/>
      <c r="J913" s="29"/>
    </row>
    <row r="914" spans="2:10" x14ac:dyDescent="0.25">
      <c r="B914" s="5"/>
      <c r="C914" s="2"/>
      <c r="D914" s="2"/>
      <c r="E914" s="2"/>
      <c r="F914" s="29"/>
      <c r="G914" s="2"/>
      <c r="H914" s="2"/>
      <c r="I914" s="2"/>
      <c r="J914" s="29"/>
    </row>
    <row r="915" spans="2:10" x14ac:dyDescent="0.25">
      <c r="B915" s="5"/>
      <c r="C915" s="2"/>
      <c r="D915" s="2"/>
      <c r="E915" s="2"/>
      <c r="F915" s="29"/>
      <c r="G915" s="2"/>
      <c r="H915" s="2"/>
      <c r="I915" s="2"/>
      <c r="J915" s="29"/>
    </row>
    <row r="916" spans="2:10" x14ac:dyDescent="0.25">
      <c r="B916" s="5"/>
      <c r="C916" s="2"/>
      <c r="D916" s="2"/>
      <c r="E916" s="2"/>
      <c r="F916" s="29"/>
      <c r="G916" s="2"/>
      <c r="H916" s="2"/>
      <c r="I916" s="2"/>
      <c r="J916" s="29"/>
    </row>
    <row r="917" spans="2:10" x14ac:dyDescent="0.25">
      <c r="B917" s="5"/>
      <c r="C917" s="2"/>
      <c r="D917" s="2"/>
      <c r="E917" s="2"/>
      <c r="F917" s="29"/>
      <c r="G917" s="2"/>
      <c r="H917" s="2"/>
      <c r="I917" s="2"/>
      <c r="J917" s="29"/>
    </row>
    <row r="918" spans="2:10" x14ac:dyDescent="0.25">
      <c r="B918" s="5"/>
      <c r="C918" s="2"/>
      <c r="D918" s="2"/>
      <c r="E918" s="2"/>
      <c r="F918" s="29"/>
      <c r="G918" s="2"/>
      <c r="H918" s="2"/>
      <c r="I918" s="2"/>
      <c r="J918" s="29"/>
    </row>
    <row r="919" spans="2:10" x14ac:dyDescent="0.25">
      <c r="B919" s="5"/>
      <c r="C919" s="2"/>
      <c r="D919" s="2"/>
      <c r="E919" s="2"/>
      <c r="F919" s="29"/>
      <c r="G919" s="2"/>
      <c r="H919" s="2"/>
      <c r="I919" s="2"/>
      <c r="J919" s="29"/>
    </row>
    <row r="920" spans="2:10" x14ac:dyDescent="0.25">
      <c r="B920" s="5"/>
      <c r="C920" s="2"/>
      <c r="D920" s="2"/>
      <c r="E920" s="2"/>
      <c r="F920" s="29"/>
      <c r="G920" s="2"/>
      <c r="H920" s="2"/>
      <c r="I920" s="2"/>
      <c r="J920" s="29"/>
    </row>
    <row r="921" spans="2:10" x14ac:dyDescent="0.25">
      <c r="B921" s="5"/>
      <c r="C921" s="2"/>
      <c r="D921" s="2"/>
      <c r="E921" s="2"/>
      <c r="F921" s="29"/>
      <c r="G921" s="2"/>
      <c r="H921" s="2"/>
      <c r="I921" s="2"/>
      <c r="J921" s="29"/>
    </row>
    <row r="922" spans="2:10" x14ac:dyDescent="0.25">
      <c r="B922" s="5"/>
      <c r="C922" s="2"/>
      <c r="D922" s="2"/>
      <c r="E922" s="2"/>
      <c r="F922" s="29"/>
      <c r="G922" s="2"/>
      <c r="H922" s="2"/>
      <c r="I922" s="2"/>
      <c r="J922" s="29"/>
    </row>
    <row r="923" spans="2:10" x14ac:dyDescent="0.25">
      <c r="B923" s="5"/>
      <c r="C923" s="2"/>
      <c r="D923" s="2"/>
      <c r="E923" s="2"/>
      <c r="F923" s="29"/>
      <c r="G923" s="2"/>
      <c r="H923" s="2"/>
      <c r="I923" s="2"/>
      <c r="J923" s="29"/>
    </row>
    <row r="924" spans="2:10" x14ac:dyDescent="0.25">
      <c r="B924" s="5"/>
      <c r="C924" s="2"/>
      <c r="D924" s="2"/>
      <c r="E924" s="2"/>
      <c r="F924" s="29"/>
      <c r="G924" s="2"/>
      <c r="H924" s="2"/>
      <c r="I924" s="2"/>
      <c r="J924" s="29"/>
    </row>
    <row r="925" spans="2:10" x14ac:dyDescent="0.25">
      <c r="B925" s="5"/>
      <c r="C925" s="2"/>
      <c r="D925" s="2"/>
      <c r="E925" s="2"/>
      <c r="F925" s="29"/>
      <c r="G925" s="2"/>
      <c r="H925" s="2"/>
      <c r="I925" s="2"/>
      <c r="J925" s="29"/>
    </row>
    <row r="926" spans="2:10" x14ac:dyDescent="0.25">
      <c r="B926" s="5"/>
      <c r="C926" s="2"/>
      <c r="D926" s="2"/>
      <c r="E926" s="2"/>
      <c r="F926" s="29"/>
      <c r="G926" s="2"/>
      <c r="H926" s="2"/>
      <c r="I926" s="2"/>
      <c r="J926" s="29"/>
    </row>
    <row r="927" spans="2:10" x14ac:dyDescent="0.25">
      <c r="B927" s="5"/>
      <c r="C927" s="2"/>
      <c r="D927" s="2"/>
      <c r="E927" s="2"/>
      <c r="F927" s="29"/>
      <c r="G927" s="2"/>
      <c r="H927" s="2"/>
      <c r="I927" s="2"/>
      <c r="J927" s="29"/>
    </row>
    <row r="928" spans="2:10" x14ac:dyDescent="0.25">
      <c r="B928" s="5"/>
      <c r="C928" s="2"/>
      <c r="D928" s="2"/>
      <c r="E928" s="2"/>
      <c r="F928" s="29"/>
      <c r="G928" s="2"/>
      <c r="H928" s="2"/>
      <c r="I928" s="2"/>
      <c r="J928" s="29"/>
    </row>
    <row r="929" spans="2:10" x14ac:dyDescent="0.25">
      <c r="B929" s="5"/>
      <c r="C929" s="2"/>
      <c r="D929" s="2"/>
      <c r="E929" s="2"/>
      <c r="F929" s="29"/>
      <c r="G929" s="2"/>
      <c r="H929" s="2"/>
      <c r="I929" s="2"/>
      <c r="J929" s="29"/>
    </row>
    <row r="930" spans="2:10" x14ac:dyDescent="0.25">
      <c r="B930" s="5"/>
      <c r="C930" s="2"/>
      <c r="D930" s="2"/>
      <c r="E930" s="2"/>
      <c r="F930" s="29"/>
      <c r="G930" s="2"/>
      <c r="H930" s="2"/>
      <c r="I930" s="2"/>
      <c r="J930" s="29"/>
    </row>
    <row r="931" spans="2:10" x14ac:dyDescent="0.25">
      <c r="B931" s="5"/>
      <c r="C931" s="2"/>
      <c r="D931" s="2"/>
      <c r="E931" s="2"/>
      <c r="F931" s="29"/>
      <c r="G931" s="2"/>
      <c r="H931" s="2"/>
      <c r="I931" s="2"/>
      <c r="J931" s="29"/>
    </row>
    <row r="932" spans="2:10" x14ac:dyDescent="0.25">
      <c r="B932" s="5"/>
      <c r="C932" s="2"/>
      <c r="D932" s="2"/>
      <c r="E932" s="2"/>
      <c r="F932" s="29"/>
      <c r="G932" s="2"/>
      <c r="H932" s="2"/>
      <c r="I932" s="2"/>
      <c r="J932" s="29"/>
    </row>
    <row r="933" spans="2:10" x14ac:dyDescent="0.25">
      <c r="B933" s="5"/>
      <c r="C933" s="2"/>
      <c r="D933" s="2"/>
      <c r="E933" s="2"/>
      <c r="F933" s="29"/>
      <c r="G933" s="2"/>
      <c r="H933" s="2"/>
      <c r="I933" s="2"/>
      <c r="J933" s="29"/>
    </row>
    <row r="934" spans="2:10" x14ac:dyDescent="0.25">
      <c r="B934" s="5"/>
      <c r="C934" s="2"/>
      <c r="D934" s="2"/>
      <c r="E934" s="2"/>
      <c r="F934" s="29"/>
      <c r="G934" s="2"/>
      <c r="H934" s="2"/>
      <c r="I934" s="2"/>
      <c r="J934" s="29"/>
    </row>
    <row r="935" spans="2:10" x14ac:dyDescent="0.25">
      <c r="B935" s="5"/>
      <c r="C935" s="2"/>
      <c r="D935" s="2"/>
      <c r="E935" s="2"/>
      <c r="F935" s="29"/>
      <c r="G935" s="2"/>
      <c r="H935" s="2"/>
      <c r="I935" s="2"/>
      <c r="J935" s="29"/>
    </row>
    <row r="936" spans="2:10" x14ac:dyDescent="0.25">
      <c r="B936" s="5"/>
      <c r="C936" s="2"/>
      <c r="D936" s="2"/>
      <c r="E936" s="2"/>
      <c r="F936" s="29"/>
      <c r="G936" s="2"/>
      <c r="H936" s="2"/>
      <c r="I936" s="2"/>
      <c r="J936" s="29"/>
    </row>
    <row r="937" spans="2:10" x14ac:dyDescent="0.25">
      <c r="B937" s="5"/>
      <c r="C937" s="2"/>
      <c r="D937" s="2"/>
      <c r="E937" s="2"/>
      <c r="F937" s="29"/>
      <c r="G937" s="2"/>
      <c r="H937" s="2"/>
      <c r="I937" s="2"/>
      <c r="J937" s="29"/>
    </row>
    <row r="938" spans="2:10" x14ac:dyDescent="0.25">
      <c r="B938" s="5"/>
      <c r="C938" s="2"/>
      <c r="D938" s="2"/>
      <c r="E938" s="2"/>
      <c r="F938" s="29"/>
      <c r="G938" s="2"/>
      <c r="H938" s="2"/>
      <c r="I938" s="2"/>
      <c r="J938" s="29"/>
    </row>
    <row r="939" spans="2:10" x14ac:dyDescent="0.25">
      <c r="B939" s="5"/>
      <c r="C939" s="2"/>
      <c r="D939" s="2"/>
      <c r="E939" s="2"/>
      <c r="F939" s="29"/>
      <c r="G939" s="2"/>
      <c r="H939" s="2"/>
      <c r="I939" s="2"/>
      <c r="J939" s="29"/>
    </row>
    <row r="940" spans="2:10" x14ac:dyDescent="0.25">
      <c r="B940" s="5"/>
      <c r="C940" s="2"/>
      <c r="D940" s="2"/>
      <c r="E940" s="2"/>
      <c r="F940" s="29"/>
      <c r="G940" s="2"/>
      <c r="H940" s="2"/>
      <c r="I940" s="2"/>
      <c r="J940" s="29"/>
    </row>
    <row r="941" spans="2:10" x14ac:dyDescent="0.25">
      <c r="B941" s="5"/>
      <c r="C941" s="2"/>
      <c r="D941" s="2"/>
      <c r="E941" s="2"/>
      <c r="F941" s="29"/>
      <c r="G941" s="2"/>
      <c r="H941" s="2"/>
      <c r="I941" s="2"/>
      <c r="J941" s="29"/>
    </row>
    <row r="942" spans="2:10" x14ac:dyDescent="0.25">
      <c r="B942" s="5"/>
      <c r="C942" s="2"/>
      <c r="D942" s="2"/>
      <c r="E942" s="2"/>
      <c r="F942" s="29"/>
      <c r="G942" s="2"/>
      <c r="H942" s="2"/>
      <c r="I942" s="2"/>
      <c r="J942" s="29"/>
    </row>
    <row r="943" spans="2:10" x14ac:dyDescent="0.25">
      <c r="B943" s="5"/>
      <c r="C943" s="2"/>
      <c r="D943" s="2"/>
      <c r="E943" s="2"/>
      <c r="F943" s="29"/>
      <c r="G943" s="2"/>
      <c r="H943" s="2"/>
      <c r="I943" s="2"/>
      <c r="J943" s="29"/>
    </row>
    <row r="944" spans="2:10" x14ac:dyDescent="0.25">
      <c r="B944" s="5"/>
      <c r="C944" s="2"/>
      <c r="D944" s="2"/>
      <c r="E944" s="2"/>
      <c r="F944" s="29"/>
      <c r="G944" s="2"/>
      <c r="H944" s="2"/>
      <c r="I944" s="2"/>
      <c r="J944" s="29"/>
    </row>
    <row r="945" spans="2:10" x14ac:dyDescent="0.25">
      <c r="B945" s="5"/>
      <c r="C945" s="2"/>
      <c r="D945" s="2"/>
      <c r="E945" s="2"/>
      <c r="F945" s="29"/>
      <c r="G945" s="2"/>
      <c r="H945" s="2"/>
      <c r="I945" s="2"/>
      <c r="J945" s="29"/>
    </row>
    <row r="946" spans="2:10" x14ac:dyDescent="0.25">
      <c r="B946" s="5"/>
      <c r="C946" s="2"/>
      <c r="D946" s="2"/>
      <c r="E946" s="2"/>
      <c r="F946" s="29"/>
      <c r="G946" s="2"/>
      <c r="H946" s="2"/>
      <c r="I946" s="2"/>
      <c r="J946" s="29"/>
    </row>
    <row r="947" spans="2:10" x14ac:dyDescent="0.25">
      <c r="B947" s="5"/>
      <c r="C947" s="2"/>
      <c r="D947" s="2"/>
      <c r="E947" s="2"/>
      <c r="F947" s="29"/>
      <c r="G947" s="2"/>
      <c r="H947" s="2"/>
      <c r="I947" s="2"/>
      <c r="J947" s="29"/>
    </row>
    <row r="948" spans="2:10" x14ac:dyDescent="0.25">
      <c r="B948" s="5"/>
      <c r="C948" s="2"/>
      <c r="D948" s="2"/>
      <c r="E948" s="2"/>
      <c r="F948" s="29"/>
      <c r="G948" s="2"/>
      <c r="H948" s="2"/>
      <c r="I948" s="2"/>
      <c r="J948" s="29"/>
    </row>
    <row r="949" spans="2:10" x14ac:dyDescent="0.25">
      <c r="B949" s="5"/>
      <c r="C949" s="2"/>
      <c r="D949" s="2"/>
      <c r="E949" s="2"/>
      <c r="F949" s="29"/>
      <c r="G949" s="2"/>
      <c r="H949" s="2"/>
      <c r="I949" s="2"/>
      <c r="J949" s="29"/>
    </row>
    <row r="950" spans="2:10" x14ac:dyDescent="0.25">
      <c r="B950" s="5"/>
      <c r="C950" s="2"/>
      <c r="D950" s="2"/>
      <c r="E950" s="2"/>
      <c r="F950" s="29"/>
      <c r="G950" s="2"/>
      <c r="H950" s="2"/>
      <c r="I950" s="2"/>
      <c r="J950" s="29"/>
    </row>
    <row r="951" spans="2:10" x14ac:dyDescent="0.25">
      <c r="B951" s="5"/>
      <c r="C951" s="2"/>
      <c r="D951" s="2"/>
      <c r="E951" s="2"/>
      <c r="F951" s="29"/>
      <c r="G951" s="2"/>
      <c r="H951" s="2"/>
      <c r="I951" s="2"/>
      <c r="J951" s="29"/>
    </row>
    <row r="952" spans="2:10" x14ac:dyDescent="0.25">
      <c r="B952" s="5"/>
      <c r="C952" s="2"/>
      <c r="D952" s="2"/>
      <c r="E952" s="2"/>
      <c r="F952" s="29"/>
      <c r="G952" s="2"/>
      <c r="H952" s="2"/>
      <c r="I952" s="2"/>
      <c r="J952" s="29"/>
    </row>
    <row r="953" spans="2:10" x14ac:dyDescent="0.25">
      <c r="B953" s="5"/>
      <c r="C953" s="2"/>
      <c r="D953" s="2"/>
      <c r="E953" s="2"/>
      <c r="F953" s="29"/>
      <c r="G953" s="2"/>
      <c r="H953" s="2"/>
      <c r="I953" s="2"/>
      <c r="J953" s="29"/>
    </row>
    <row r="954" spans="2:10" x14ac:dyDescent="0.25">
      <c r="B954" s="5"/>
      <c r="C954" s="2"/>
      <c r="D954" s="2"/>
      <c r="E954" s="2"/>
      <c r="F954" s="29"/>
      <c r="G954" s="2"/>
      <c r="H954" s="2"/>
      <c r="I954" s="2"/>
      <c r="J954" s="29"/>
    </row>
    <row r="955" spans="2:10" x14ac:dyDescent="0.25">
      <c r="B955" s="5"/>
      <c r="C955" s="2"/>
      <c r="D955" s="2"/>
      <c r="E955" s="2"/>
      <c r="F955" s="29"/>
      <c r="G955" s="2"/>
      <c r="H955" s="2"/>
      <c r="I955" s="2"/>
      <c r="J955" s="29"/>
    </row>
    <row r="956" spans="2:10" x14ac:dyDescent="0.25">
      <c r="B956" s="5"/>
      <c r="C956" s="2"/>
      <c r="D956" s="2"/>
      <c r="E956" s="2"/>
      <c r="F956" s="29"/>
      <c r="G956" s="2"/>
      <c r="H956" s="2"/>
      <c r="I956" s="2"/>
      <c r="J956" s="29"/>
    </row>
    <row r="957" spans="2:10" x14ac:dyDescent="0.25">
      <c r="B957" s="5"/>
      <c r="C957" s="2"/>
      <c r="D957" s="2"/>
      <c r="E957" s="2"/>
      <c r="F957" s="29"/>
      <c r="G957" s="2"/>
      <c r="H957" s="2"/>
      <c r="I957" s="2"/>
      <c r="J957" s="29"/>
    </row>
    <row r="958" spans="2:10" x14ac:dyDescent="0.25">
      <c r="B958" s="5"/>
      <c r="C958" s="2"/>
      <c r="D958" s="2"/>
      <c r="E958" s="2"/>
      <c r="F958" s="29"/>
      <c r="G958" s="2"/>
      <c r="H958" s="2"/>
      <c r="I958" s="2"/>
      <c r="J958" s="29"/>
    </row>
  </sheetData>
  <mergeCells count="76">
    <mergeCell ref="E13:F13"/>
    <mergeCell ref="B2:J2"/>
    <mergeCell ref="B91:J91"/>
    <mergeCell ref="C86:F86"/>
    <mergeCell ref="B99:C99"/>
    <mergeCell ref="E99:G99"/>
    <mergeCell ref="E94:E96"/>
    <mergeCell ref="E97:E98"/>
    <mergeCell ref="F94:F96"/>
    <mergeCell ref="F97:F98"/>
    <mergeCell ref="C94:C96"/>
    <mergeCell ref="C97:C98"/>
    <mergeCell ref="B85:B88"/>
    <mergeCell ref="H85:H88"/>
    <mergeCell ref="I85:J87"/>
    <mergeCell ref="I88:J88"/>
    <mergeCell ref="B4:B6"/>
    <mergeCell ref="B3:J3"/>
    <mergeCell ref="C6:F6"/>
    <mergeCell ref="G6:I6"/>
    <mergeCell ref="C4:I4"/>
    <mergeCell ref="I5:J5"/>
    <mergeCell ref="C5:H5"/>
    <mergeCell ref="C31:C32"/>
    <mergeCell ref="C41:C44"/>
    <mergeCell ref="H72:J72"/>
    <mergeCell ref="H65:J69"/>
    <mergeCell ref="B63:F63"/>
    <mergeCell ref="H63:J63"/>
    <mergeCell ref="C50:F50"/>
    <mergeCell ref="G50:I50"/>
    <mergeCell ref="F31:F32"/>
    <mergeCell ref="H70:J71"/>
    <mergeCell ref="B47:J47"/>
    <mergeCell ref="B48:B50"/>
    <mergeCell ref="C48:I48"/>
    <mergeCell ref="C49:H49"/>
    <mergeCell ref="I49:J49"/>
    <mergeCell ref="C64:F64"/>
    <mergeCell ref="G64:J64"/>
    <mergeCell ref="C87:F87"/>
    <mergeCell ref="C88:F88"/>
    <mergeCell ref="B105:D105"/>
    <mergeCell ref="H99:J99"/>
    <mergeCell ref="B106:D106"/>
    <mergeCell ref="B102:D102"/>
    <mergeCell ref="B103:D103"/>
    <mergeCell ref="B101:D101"/>
    <mergeCell ref="B104:D104"/>
    <mergeCell ref="B110:D110"/>
    <mergeCell ref="F110:H110"/>
    <mergeCell ref="I110:J110"/>
    <mergeCell ref="B107:D107"/>
    <mergeCell ref="F107:H107"/>
    <mergeCell ref="I107:J107"/>
    <mergeCell ref="B108:D108"/>
    <mergeCell ref="F108:H108"/>
    <mergeCell ref="I108:J108"/>
    <mergeCell ref="F109:H109"/>
    <mergeCell ref="I109:J109"/>
    <mergeCell ref="B127:D127"/>
    <mergeCell ref="F127:J127"/>
    <mergeCell ref="E78:E84"/>
    <mergeCell ref="I73:I76"/>
    <mergeCell ref="J73:J76"/>
    <mergeCell ref="F106:J106"/>
    <mergeCell ref="F101:J105"/>
    <mergeCell ref="C85:F85"/>
    <mergeCell ref="G93:G98"/>
    <mergeCell ref="H73:H76"/>
    <mergeCell ref="B111:D111"/>
    <mergeCell ref="F111:H111"/>
    <mergeCell ref="I111:J111"/>
    <mergeCell ref="B100:E100"/>
    <mergeCell ref="F100:J100"/>
    <mergeCell ref="B109:D109"/>
  </mergeCells>
  <pageMargins left="0.7" right="0.7" top="0.75" bottom="0.75" header="0.3" footer="0.3"/>
  <pageSetup paperSize="9" scale="63" orientation="portrait" r:id="rId1"/>
  <rowBreaks count="2" manualBreakCount="2">
    <brk id="45" max="10" man="1"/>
    <brk id="89" max="10" man="1"/>
  </rowBreaks>
  <drawing r:id="rId2"/>
  <legacyDrawing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C00000"/>
  </sheetPr>
  <dimension ref="B1:L960"/>
  <sheetViews>
    <sheetView zoomScaleNormal="100" zoomScaleSheetLayoutView="158" workbookViewId="0">
      <selection activeCell="D68" sqref="D68"/>
    </sheetView>
  </sheetViews>
  <sheetFormatPr defaultColWidth="10.7109375" defaultRowHeight="15" x14ac:dyDescent="0.25"/>
  <cols>
    <col min="1" max="1" width="1.28515625" style="1" customWidth="1"/>
    <col min="2" max="2" width="31.7109375" style="6" customWidth="1"/>
    <col min="3" max="3" width="9.7109375" style="4" customWidth="1"/>
    <col min="4" max="4" width="12" style="4" customWidth="1"/>
    <col min="5" max="5" width="16.7109375" style="4" customWidth="1"/>
    <col min="6" max="6" width="11.140625" style="30" customWidth="1"/>
    <col min="7" max="7" width="11" style="4" customWidth="1"/>
    <col min="8" max="9" width="11.7109375" style="4" customWidth="1"/>
    <col min="10" max="10" width="12.140625" style="30" customWidth="1"/>
    <col min="11" max="11" width="1.7109375" style="1" customWidth="1"/>
    <col min="12" max="16384" width="10.7109375" style="1"/>
  </cols>
  <sheetData>
    <row r="1" spans="2:12" ht="8.1" customHeight="1" x14ac:dyDescent="0.25"/>
    <row r="2" spans="2:12" ht="14.1" customHeight="1" thickBot="1" x14ac:dyDescent="0.3">
      <c r="B2" s="185" t="s">
        <v>147</v>
      </c>
      <c r="C2" s="185"/>
      <c r="D2" s="185"/>
      <c r="E2" s="185"/>
      <c r="F2" s="185"/>
      <c r="G2" s="185"/>
      <c r="H2" s="185"/>
      <c r="I2" s="185"/>
      <c r="J2" s="185"/>
    </row>
    <row r="3" spans="2:12" ht="18.75" thickBot="1" x14ac:dyDescent="0.3">
      <c r="B3" s="174" t="s">
        <v>179</v>
      </c>
      <c r="C3" s="174"/>
      <c r="D3" s="174"/>
      <c r="E3" s="174"/>
      <c r="F3" s="174"/>
      <c r="G3" s="174"/>
      <c r="H3" s="174"/>
      <c r="I3" s="174"/>
      <c r="J3" s="174"/>
    </row>
    <row r="4" spans="2:12" x14ac:dyDescent="0.25">
      <c r="B4" s="175" t="s">
        <v>153</v>
      </c>
      <c r="C4" s="178" t="s">
        <v>24</v>
      </c>
      <c r="D4" s="178"/>
      <c r="E4" s="178"/>
      <c r="F4" s="178"/>
      <c r="G4" s="178"/>
      <c r="H4" s="178"/>
      <c r="I4" s="178"/>
      <c r="J4" s="24"/>
    </row>
    <row r="5" spans="2:12" x14ac:dyDescent="0.25">
      <c r="B5" s="176"/>
      <c r="C5" s="179"/>
      <c r="D5" s="179"/>
      <c r="E5" s="179"/>
      <c r="F5" s="179"/>
      <c r="G5" s="179"/>
      <c r="H5" s="179"/>
      <c r="I5" s="180" t="s">
        <v>5</v>
      </c>
      <c r="J5" s="180"/>
    </row>
    <row r="6" spans="2:12" ht="15.75" thickBot="1" x14ac:dyDescent="0.3">
      <c r="B6" s="177"/>
      <c r="C6" s="166" t="s">
        <v>7</v>
      </c>
      <c r="D6" s="166"/>
      <c r="E6" s="166"/>
      <c r="F6" s="166"/>
      <c r="G6" s="167" t="s">
        <v>8</v>
      </c>
      <c r="H6" s="167"/>
      <c r="I6" s="167"/>
      <c r="J6" s="25"/>
    </row>
    <row r="7" spans="2:12" ht="45.75" thickBot="1" x14ac:dyDescent="0.3">
      <c r="B7" s="7" t="s">
        <v>2</v>
      </c>
      <c r="C7" s="34" t="s">
        <v>3</v>
      </c>
      <c r="D7" s="34" t="s">
        <v>21</v>
      </c>
      <c r="E7" s="35" t="s">
        <v>22</v>
      </c>
      <c r="F7" s="36" t="s">
        <v>29</v>
      </c>
      <c r="G7" s="18" t="s">
        <v>23</v>
      </c>
      <c r="H7" s="37" t="s">
        <v>4</v>
      </c>
      <c r="I7" s="37" t="s">
        <v>6</v>
      </c>
      <c r="J7" s="78" t="s">
        <v>134</v>
      </c>
    </row>
    <row r="8" spans="2:12" ht="39.75" customHeight="1" thickBot="1" x14ac:dyDescent="0.3">
      <c r="B8" s="8" t="s">
        <v>11</v>
      </c>
      <c r="C8" s="10">
        <f>SUM(C9:C10)</f>
        <v>151888</v>
      </c>
      <c r="D8" s="10">
        <f>SUM(D9:D10)</f>
        <v>39032</v>
      </c>
      <c r="E8" s="14" t="s">
        <v>167</v>
      </c>
      <c r="F8" s="26">
        <f>G8-C8-D8</f>
        <v>207351</v>
      </c>
      <c r="G8" s="56">
        <f t="shared" ref="G8:G19" si="0">H8+I8</f>
        <v>398271</v>
      </c>
      <c r="H8" s="10">
        <f>SUM(H9:H10)</f>
        <v>389836</v>
      </c>
      <c r="I8" s="10">
        <f t="shared" ref="I8:J8" si="1">SUM(I9:I10)</f>
        <v>8435</v>
      </c>
      <c r="J8" s="79">
        <f t="shared" si="1"/>
        <v>0</v>
      </c>
    </row>
    <row r="9" spans="2:12" ht="15.75" thickBot="1" x14ac:dyDescent="0.3">
      <c r="B9" s="9" t="s">
        <v>66</v>
      </c>
      <c r="C9" s="68">
        <f>147463-1+1080+3346</f>
        <v>151888</v>
      </c>
      <c r="D9" s="68">
        <f>7000+1287+2500+3243+1508+236+74+500+467+1266+605</f>
        <v>18686</v>
      </c>
      <c r="E9" s="15" t="s">
        <v>9</v>
      </c>
      <c r="F9" s="27">
        <f>G9-C9-D9</f>
        <v>147187</v>
      </c>
      <c r="G9" s="77">
        <f t="shared" si="0"/>
        <v>317761</v>
      </c>
      <c r="H9" s="68">
        <f>288448+3243+4000+1508+236+74+500+413+54+1350+175+3346+1000+1122+144+2750+358+605</f>
        <v>309326</v>
      </c>
      <c r="I9" s="68">
        <v>8435</v>
      </c>
      <c r="J9" s="80"/>
      <c r="L9" s="1">
        <v>317761</v>
      </c>
    </row>
    <row r="10" spans="2:12" ht="15.75" thickBot="1" x14ac:dyDescent="0.3">
      <c r="B10" s="9" t="s">
        <v>67</v>
      </c>
      <c r="C10" s="11"/>
      <c r="D10" s="68">
        <f>2500+17689+157</f>
        <v>20346</v>
      </c>
      <c r="E10" s="15" t="s">
        <v>9</v>
      </c>
      <c r="F10" s="27">
        <f>G10-C10-D10</f>
        <v>60164</v>
      </c>
      <c r="G10" s="17">
        <f t="shared" si="0"/>
        <v>80510</v>
      </c>
      <c r="H10" s="68">
        <f>69682+9243+437+200+880+68</f>
        <v>80510</v>
      </c>
      <c r="I10" s="68"/>
      <c r="J10" s="80"/>
    </row>
    <row r="11" spans="2:12" ht="26.25" thickBot="1" x14ac:dyDescent="0.3">
      <c r="B11" s="8" t="s">
        <v>12</v>
      </c>
      <c r="C11" s="10">
        <f>SUM(C12:C14)</f>
        <v>17486</v>
      </c>
      <c r="D11" s="10">
        <f>SUM(D12:D14)</f>
        <v>58990</v>
      </c>
      <c r="E11" s="14" t="s">
        <v>9</v>
      </c>
      <c r="F11" s="26">
        <f>G11-C11-D11</f>
        <v>54231</v>
      </c>
      <c r="G11" s="56">
        <f t="shared" si="0"/>
        <v>130707</v>
      </c>
      <c r="H11" s="10">
        <f>SUM(H12:H14)</f>
        <v>130707</v>
      </c>
      <c r="I11" s="10">
        <f t="shared" ref="I11:J11" si="2">SUM(I12:I14)</f>
        <v>0</v>
      </c>
      <c r="J11" s="79">
        <f t="shared" si="2"/>
        <v>0</v>
      </c>
    </row>
    <row r="12" spans="2:12" ht="26.25" thickBot="1" x14ac:dyDescent="0.3">
      <c r="B12" s="9" t="s">
        <v>101</v>
      </c>
      <c r="C12" s="68">
        <f>16456+1030</f>
        <v>17486</v>
      </c>
      <c r="D12" s="68">
        <f>42</f>
        <v>42</v>
      </c>
      <c r="E12" s="15" t="s">
        <v>9</v>
      </c>
      <c r="F12" s="27">
        <f>G12-C12-D12-(D13-H13)</f>
        <v>13964</v>
      </c>
      <c r="G12" s="17">
        <f t="shared" si="0"/>
        <v>46820</v>
      </c>
      <c r="H12" s="11">
        <f>12983+(588+782+548+120)+(23242-675)+(4334-43)+2794+25+111+600+63+195+100+25+70+322+136+500</f>
        <v>46820</v>
      </c>
      <c r="I12" s="11"/>
      <c r="J12" s="80"/>
    </row>
    <row r="13" spans="2:12" ht="43.5" customHeight="1" thickBot="1" x14ac:dyDescent="0.3">
      <c r="B13" s="9" t="s">
        <v>102</v>
      </c>
      <c r="C13" s="11"/>
      <c r="D13" s="68">
        <f>18298+18569-700-896-86-6037+2407</f>
        <v>31555</v>
      </c>
      <c r="E13" s="183" t="s">
        <v>138</v>
      </c>
      <c r="F13" s="184"/>
      <c r="G13" s="17">
        <f t="shared" si="0"/>
        <v>16227</v>
      </c>
      <c r="H13" s="68">
        <f>6123+10104</f>
        <v>16227</v>
      </c>
      <c r="I13" s="11"/>
      <c r="J13" s="80"/>
    </row>
    <row r="14" spans="2:12" ht="26.25" thickBot="1" x14ac:dyDescent="0.3">
      <c r="B14" s="9" t="s">
        <v>166</v>
      </c>
      <c r="C14" s="11"/>
      <c r="D14" s="11">
        <f>27393</f>
        <v>27393</v>
      </c>
      <c r="E14" s="15" t="s">
        <v>9</v>
      </c>
      <c r="F14" s="27">
        <f>G14-C14-D14</f>
        <v>40267</v>
      </c>
      <c r="G14" s="17">
        <f t="shared" si="0"/>
        <v>67660</v>
      </c>
      <c r="H14" s="68">
        <f>40267+27393</f>
        <v>67660</v>
      </c>
      <c r="I14" s="11"/>
      <c r="J14" s="80"/>
    </row>
    <row r="15" spans="2:12" ht="26.25" thickBot="1" x14ac:dyDescent="0.3">
      <c r="B15" s="8" t="s">
        <v>13</v>
      </c>
      <c r="C15" s="10">
        <f>SUM(C16:C19)</f>
        <v>409690</v>
      </c>
      <c r="D15" s="10">
        <f>SUM(D16:D19)</f>
        <v>51836</v>
      </c>
      <c r="E15" s="14" t="s">
        <v>35</v>
      </c>
      <c r="F15" s="26">
        <f>G15-C15-D15</f>
        <v>40725</v>
      </c>
      <c r="G15" s="56">
        <f t="shared" si="0"/>
        <v>502251</v>
      </c>
      <c r="H15" s="10">
        <f>SUM(H16:H19)</f>
        <v>491115</v>
      </c>
      <c r="I15" s="10">
        <f>SUM(I16:I19)</f>
        <v>11136</v>
      </c>
      <c r="J15" s="79">
        <f>SUM(J16:J19)</f>
        <v>54033</v>
      </c>
    </row>
    <row r="16" spans="2:12" ht="15.75" thickBot="1" x14ac:dyDescent="0.3">
      <c r="B16" s="9" t="s">
        <v>69</v>
      </c>
      <c r="C16" s="68">
        <v>306298</v>
      </c>
      <c r="D16" s="11">
        <f>5000+392</f>
        <v>5392</v>
      </c>
      <c r="E16" s="15" t="s">
        <v>10</v>
      </c>
      <c r="F16" s="27">
        <f>G16-C16-D16</f>
        <v>659</v>
      </c>
      <c r="G16" s="17">
        <f t="shared" si="0"/>
        <v>312349</v>
      </c>
      <c r="H16" s="68">
        <f>293266+2205+5000+392+350</f>
        <v>301213</v>
      </c>
      <c r="I16" s="68">
        <v>11136</v>
      </c>
      <c r="J16" s="80"/>
      <c r="L16" s="1">
        <v>368200</v>
      </c>
    </row>
    <row r="17" spans="2:10" ht="32.1" customHeight="1" thickBot="1" x14ac:dyDescent="0.3">
      <c r="B17" s="9" t="s">
        <v>70</v>
      </c>
      <c r="C17" s="68">
        <v>33770</v>
      </c>
      <c r="D17" s="68">
        <v>8916</v>
      </c>
      <c r="E17" s="15" t="s">
        <v>10</v>
      </c>
      <c r="F17" s="27">
        <f>G17-C17-D17</f>
        <v>13165</v>
      </c>
      <c r="G17" s="17">
        <f t="shared" si="0"/>
        <v>55851</v>
      </c>
      <c r="H17" s="68">
        <f>55851</f>
        <v>55851</v>
      </c>
      <c r="I17" s="68"/>
      <c r="J17" s="80"/>
    </row>
    <row r="18" spans="2:10" ht="26.25" thickBot="1" x14ac:dyDescent="0.3">
      <c r="B18" s="9" t="s">
        <v>71</v>
      </c>
      <c r="C18" s="68">
        <f>52158+17464</f>
        <v>69622</v>
      </c>
      <c r="D18" s="68">
        <f>33750+3778</f>
        <v>37528</v>
      </c>
      <c r="E18" s="15" t="s">
        <v>10</v>
      </c>
      <c r="F18" s="69">
        <f t="shared" ref="F18:F19" si="3">G18-C18-D18</f>
        <v>26511</v>
      </c>
      <c r="G18" s="17">
        <f t="shared" si="0"/>
        <v>133661</v>
      </c>
      <c r="H18" s="68">
        <f>83600+22572+21645+5844</f>
        <v>133661</v>
      </c>
      <c r="I18" s="68"/>
      <c r="J18" s="80"/>
    </row>
    <row r="19" spans="2:10" ht="39" thickBot="1" x14ac:dyDescent="0.3">
      <c r="B19" s="9" t="s">
        <v>130</v>
      </c>
      <c r="C19" s="11"/>
      <c r="D19" s="11"/>
      <c r="E19" s="15" t="s">
        <v>10</v>
      </c>
      <c r="F19" s="27">
        <f t="shared" si="3"/>
        <v>390</v>
      </c>
      <c r="G19" s="17">
        <f t="shared" si="0"/>
        <v>390</v>
      </c>
      <c r="H19" s="68">
        <v>390</v>
      </c>
      <c r="I19" s="68"/>
      <c r="J19" s="81">
        <f>41329+8598+4106</f>
        <v>54033</v>
      </c>
    </row>
    <row r="20" spans="2:10" ht="26.25" thickBot="1" x14ac:dyDescent="0.3">
      <c r="B20" s="8" t="s">
        <v>38</v>
      </c>
      <c r="C20" s="10">
        <f>SUM(C21:C25)</f>
        <v>11748</v>
      </c>
      <c r="D20" s="10">
        <f>SUM(D21:D25)</f>
        <v>0</v>
      </c>
      <c r="E20" s="14" t="s">
        <v>28</v>
      </c>
      <c r="F20" s="26">
        <f>G20-C20-D20</f>
        <v>131339</v>
      </c>
      <c r="G20" s="56">
        <f>H20+I20</f>
        <v>143087</v>
      </c>
      <c r="H20" s="10">
        <f>SUM(H21:H25)</f>
        <v>0</v>
      </c>
      <c r="I20" s="10">
        <f>SUM(I21:I25)</f>
        <v>143087</v>
      </c>
      <c r="J20" s="79">
        <f>SUM(J21:J25)</f>
        <v>19157</v>
      </c>
    </row>
    <row r="21" spans="2:10" ht="15.75" thickBot="1" x14ac:dyDescent="0.3">
      <c r="B21" s="41" t="s">
        <v>72</v>
      </c>
      <c r="C21" s="68">
        <v>2302</v>
      </c>
      <c r="D21" s="11"/>
      <c r="E21" s="15" t="s">
        <v>10</v>
      </c>
      <c r="F21" s="27">
        <f>G21-C21-D21</f>
        <v>5054</v>
      </c>
      <c r="G21" s="17">
        <f>H21+I21</f>
        <v>7356</v>
      </c>
      <c r="H21" s="68"/>
      <c r="I21" s="68">
        <v>7356</v>
      </c>
      <c r="J21" s="81">
        <v>3160</v>
      </c>
    </row>
    <row r="22" spans="2:10" ht="26.25" thickBot="1" x14ac:dyDescent="0.3">
      <c r="B22" s="41" t="s">
        <v>73</v>
      </c>
      <c r="C22" s="68">
        <v>9446</v>
      </c>
      <c r="D22" s="11"/>
      <c r="E22" s="15" t="s">
        <v>10</v>
      </c>
      <c r="F22" s="27">
        <f>G22-C22-D22</f>
        <v>27812</v>
      </c>
      <c r="G22" s="17">
        <f>H22+I22</f>
        <v>37258</v>
      </c>
      <c r="H22" s="68"/>
      <c r="I22" s="68">
        <v>37258</v>
      </c>
      <c r="J22" s="81">
        <v>1077</v>
      </c>
    </row>
    <row r="23" spans="2:10" ht="15.75" thickBot="1" x14ac:dyDescent="0.3">
      <c r="B23" s="41" t="s">
        <v>74</v>
      </c>
      <c r="C23" s="11"/>
      <c r="D23" s="11"/>
      <c r="E23" s="15" t="s">
        <v>9</v>
      </c>
      <c r="F23" s="27">
        <f>G23-C23-D23</f>
        <v>6744</v>
      </c>
      <c r="G23" s="17">
        <f>H23+I23</f>
        <v>6744</v>
      </c>
      <c r="H23" s="68"/>
      <c r="I23" s="68">
        <v>6744</v>
      </c>
      <c r="J23" s="81"/>
    </row>
    <row r="24" spans="2:10" ht="39" thickBot="1" x14ac:dyDescent="0.3">
      <c r="B24" s="41" t="s">
        <v>127</v>
      </c>
      <c r="C24" s="11"/>
      <c r="D24" s="11"/>
      <c r="E24" s="15" t="s">
        <v>9</v>
      </c>
      <c r="F24" s="27">
        <f t="shared" ref="F24:F25" si="4">G24-C24-D24</f>
        <v>91729</v>
      </c>
      <c r="G24" s="17">
        <f>H24+I24</f>
        <v>91729</v>
      </c>
      <c r="H24" s="68"/>
      <c r="I24" s="68">
        <v>91729</v>
      </c>
      <c r="J24" s="92">
        <f>6432+440+3538</f>
        <v>10410</v>
      </c>
    </row>
    <row r="25" spans="2:10" ht="26.25" thickBot="1" x14ac:dyDescent="0.3">
      <c r="B25" s="41" t="s">
        <v>75</v>
      </c>
      <c r="C25" s="11"/>
      <c r="D25" s="11"/>
      <c r="E25" s="15" t="s">
        <v>9</v>
      </c>
      <c r="F25" s="27">
        <f t="shared" si="4"/>
        <v>0</v>
      </c>
      <c r="G25" s="17">
        <f t="shared" ref="G25" si="5">H25+I25</f>
        <v>0</v>
      </c>
      <c r="H25" s="11"/>
      <c r="I25" s="11"/>
      <c r="J25" s="81">
        <v>4510</v>
      </c>
    </row>
    <row r="26" spans="2:10" ht="24.75" thickBot="1" x14ac:dyDescent="0.3">
      <c r="B26" s="8" t="s">
        <v>14</v>
      </c>
      <c r="C26" s="10">
        <f>SUM(C27:C29)</f>
        <v>24928</v>
      </c>
      <c r="D26" s="10">
        <f>SUM(D27:D29)</f>
        <v>0</v>
      </c>
      <c r="E26" s="14" t="s">
        <v>172</v>
      </c>
      <c r="F26" s="26">
        <f>G26-C26-D26</f>
        <v>17688</v>
      </c>
      <c r="G26" s="56">
        <f>H26+I26</f>
        <v>42616</v>
      </c>
      <c r="H26" s="10">
        <f>SUM(H27:H29)</f>
        <v>24290</v>
      </c>
      <c r="I26" s="10">
        <f t="shared" ref="I26:J26" si="6">SUM(I27:I29)</f>
        <v>18326</v>
      </c>
      <c r="J26" s="79">
        <f t="shared" si="6"/>
        <v>621</v>
      </c>
    </row>
    <row r="27" spans="2:10" ht="24.75" thickBot="1" x14ac:dyDescent="0.3">
      <c r="B27" s="9" t="s">
        <v>76</v>
      </c>
      <c r="C27" s="11"/>
      <c r="D27" s="11"/>
      <c r="E27" s="15" t="s">
        <v>41</v>
      </c>
      <c r="F27" s="27">
        <f>G27-C27-D27</f>
        <v>11789</v>
      </c>
      <c r="G27" s="17">
        <f>H27+I27</f>
        <v>11789</v>
      </c>
      <c r="H27" s="61"/>
      <c r="I27" s="68">
        <v>11789</v>
      </c>
      <c r="J27" s="81">
        <v>621</v>
      </c>
    </row>
    <row r="28" spans="2:10" ht="39" thickBot="1" x14ac:dyDescent="0.3">
      <c r="B28" s="9" t="s">
        <v>77</v>
      </c>
      <c r="C28" s="68">
        <v>5304</v>
      </c>
      <c r="D28" s="11"/>
      <c r="E28" s="15" t="s">
        <v>10</v>
      </c>
      <c r="F28" s="27">
        <f>G28-C28-D28</f>
        <v>1233</v>
      </c>
      <c r="G28" s="17">
        <f>H28+I28</f>
        <v>6537</v>
      </c>
      <c r="H28" s="61"/>
      <c r="I28" s="68">
        <v>6537</v>
      </c>
      <c r="J28" s="80"/>
    </row>
    <row r="29" spans="2:10" ht="15.75" thickBot="1" x14ac:dyDescent="0.3">
      <c r="B29" s="9" t="s">
        <v>78</v>
      </c>
      <c r="C29" s="68">
        <f>11524+8100</f>
        <v>19624</v>
      </c>
      <c r="D29" s="11"/>
      <c r="E29" s="15" t="s">
        <v>10</v>
      </c>
      <c r="F29" s="69">
        <f t="shared" ref="F29" si="7">G29-C29-D29</f>
        <v>4666</v>
      </c>
      <c r="G29" s="17">
        <f t="shared" ref="G29" si="8">H29+I29</f>
        <v>24290</v>
      </c>
      <c r="H29" s="68">
        <v>24290</v>
      </c>
      <c r="I29" s="68">
        <v>0</v>
      </c>
      <c r="J29" s="80"/>
    </row>
    <row r="30" spans="2:10" ht="34.35" customHeight="1" thickBot="1" x14ac:dyDescent="0.3">
      <c r="B30" s="8" t="s">
        <v>15</v>
      </c>
      <c r="C30" s="10">
        <f>SUM(C31:C34)</f>
        <v>204016</v>
      </c>
      <c r="D30" s="10">
        <f>SUM(D31:D34)</f>
        <v>0</v>
      </c>
      <c r="E30" s="14" t="s">
        <v>9</v>
      </c>
      <c r="F30" s="26">
        <f>G30-C30-D30</f>
        <v>19069</v>
      </c>
      <c r="G30" s="56">
        <f>H30+I30</f>
        <v>223085</v>
      </c>
      <c r="H30" s="10">
        <f>SUM(H31:H34)</f>
        <v>223085</v>
      </c>
      <c r="I30" s="10">
        <f>SUM(I31:I34)</f>
        <v>0</v>
      </c>
      <c r="J30" s="79">
        <f>SUM(J31:J34)</f>
        <v>11490</v>
      </c>
    </row>
    <row r="31" spans="2:10" ht="26.25" thickBot="1" x14ac:dyDescent="0.3">
      <c r="B31" s="9" t="s">
        <v>133</v>
      </c>
      <c r="C31" s="152"/>
      <c r="D31" s="11"/>
      <c r="E31" s="15" t="s">
        <v>9</v>
      </c>
      <c r="F31" s="168">
        <f>(G31+G32)-C31</f>
        <v>4300</v>
      </c>
      <c r="G31" s="17">
        <f>H31+I31</f>
        <v>4300</v>
      </c>
      <c r="H31" s="68">
        <v>4300</v>
      </c>
      <c r="I31" s="11"/>
      <c r="J31" s="80"/>
    </row>
    <row r="32" spans="2:10" ht="39" thickBot="1" x14ac:dyDescent="0.3">
      <c r="B32" s="9" t="s">
        <v>79</v>
      </c>
      <c r="C32" s="153"/>
      <c r="D32" s="11"/>
      <c r="E32" s="15" t="s">
        <v>9</v>
      </c>
      <c r="F32" s="169"/>
      <c r="G32" s="17">
        <f t="shared" ref="G32" si="9">H32+I32</f>
        <v>0</v>
      </c>
      <c r="H32" s="87"/>
      <c r="I32" s="11"/>
      <c r="J32" s="80"/>
    </row>
    <row r="33" spans="2:10" ht="56.25" customHeight="1" thickBot="1" x14ac:dyDescent="0.3">
      <c r="B33" s="9" t="s">
        <v>128</v>
      </c>
      <c r="C33" s="68">
        <f>176151+12034+6513+9184+94</f>
        <v>203976</v>
      </c>
      <c r="D33" s="11"/>
      <c r="E33" s="15" t="s">
        <v>9</v>
      </c>
      <c r="F33" s="27">
        <f>G33-C33-D33</f>
        <v>14769</v>
      </c>
      <c r="G33" s="17">
        <f>H33+I33</f>
        <v>218745</v>
      </c>
      <c r="H33" s="68">
        <f>176151+14769+12034+6513+9184+94</f>
        <v>218745</v>
      </c>
      <c r="I33" s="11"/>
      <c r="J33" s="80">
        <v>11490</v>
      </c>
    </row>
    <row r="34" spans="2:10" ht="26.25" thickBot="1" x14ac:dyDescent="0.3">
      <c r="B34" s="9" t="s">
        <v>80</v>
      </c>
      <c r="C34" s="68">
        <v>40</v>
      </c>
      <c r="D34" s="11"/>
      <c r="E34" s="15" t="s">
        <v>9</v>
      </c>
      <c r="F34" s="27">
        <f t="shared" ref="F34" si="10">G34-C34-D34</f>
        <v>0</v>
      </c>
      <c r="G34" s="17">
        <f t="shared" ref="G34" si="11">H34+I34</f>
        <v>40</v>
      </c>
      <c r="H34" s="68">
        <v>40</v>
      </c>
      <c r="I34" s="11"/>
      <c r="J34" s="80"/>
    </row>
    <row r="35" spans="2:10" ht="26.25" thickBot="1" x14ac:dyDescent="0.3">
      <c r="B35" s="8" t="s">
        <v>16</v>
      </c>
      <c r="C35" s="10">
        <f>SUM(C36:C39)</f>
        <v>0</v>
      </c>
      <c r="D35" s="10">
        <f>SUM(D36:D39)</f>
        <v>17436</v>
      </c>
      <c r="E35" s="14" t="s">
        <v>173</v>
      </c>
      <c r="F35" s="26">
        <f>G35-C35-D35</f>
        <v>14112</v>
      </c>
      <c r="G35" s="56">
        <f>H35+I35</f>
        <v>31548</v>
      </c>
      <c r="H35" s="10">
        <f>SUM(H36:H39)</f>
        <v>22836</v>
      </c>
      <c r="I35" s="10">
        <f t="shared" ref="I35:J35" si="12">SUM(I36:I39)</f>
        <v>8712</v>
      </c>
      <c r="J35" s="79">
        <f t="shared" si="12"/>
        <v>5868</v>
      </c>
    </row>
    <row r="36" spans="2:10" ht="15.75" thickBot="1" x14ac:dyDescent="0.3">
      <c r="B36" s="9" t="s">
        <v>164</v>
      </c>
      <c r="C36" s="68"/>
      <c r="D36" s="11">
        <f>9204+1016</f>
        <v>10220</v>
      </c>
      <c r="E36" s="67" t="s">
        <v>10</v>
      </c>
      <c r="F36" s="27">
        <f>G36-C36-D36</f>
        <v>173</v>
      </c>
      <c r="G36" s="17">
        <f>H36+I36</f>
        <v>10393</v>
      </c>
      <c r="H36" s="68">
        <f>7368+968+994+47+1016</f>
        <v>10393</v>
      </c>
      <c r="I36" s="68"/>
      <c r="J36" s="80"/>
    </row>
    <row r="37" spans="2:10" ht="26.25" thickBot="1" x14ac:dyDescent="0.3">
      <c r="B37" s="9" t="s">
        <v>82</v>
      </c>
      <c r="C37" s="11"/>
      <c r="D37" s="11">
        <f>2300+700+3320+896</f>
        <v>7216</v>
      </c>
      <c r="E37" s="67" t="s">
        <v>10</v>
      </c>
      <c r="F37" s="27">
        <f>G37-C37-D37</f>
        <v>8712</v>
      </c>
      <c r="G37" s="17">
        <f>H37+I37</f>
        <v>15928</v>
      </c>
      <c r="H37" s="68">
        <f>3000+3320+896</f>
        <v>7216</v>
      </c>
      <c r="I37" s="68">
        <v>8712</v>
      </c>
      <c r="J37" s="81">
        <v>5868</v>
      </c>
    </row>
    <row r="38" spans="2:10" ht="15.75" thickBot="1" x14ac:dyDescent="0.3">
      <c r="B38" s="9" t="s">
        <v>83</v>
      </c>
      <c r="C38" s="11"/>
      <c r="D38" s="11"/>
      <c r="E38" s="67" t="s">
        <v>10</v>
      </c>
      <c r="F38" s="27">
        <f t="shared" ref="F38:F39" si="13">G38-C38-D38</f>
        <v>2564</v>
      </c>
      <c r="G38" s="17">
        <f t="shared" ref="G38:G39" si="14">H38+I38</f>
        <v>2564</v>
      </c>
      <c r="H38" s="68">
        <f>2274+116+174</f>
        <v>2564</v>
      </c>
      <c r="I38" s="68"/>
      <c r="J38" s="80"/>
    </row>
    <row r="39" spans="2:10" ht="15.75" thickBot="1" x14ac:dyDescent="0.3">
      <c r="B39" s="9" t="s">
        <v>84</v>
      </c>
      <c r="C39" s="11"/>
      <c r="D39" s="11"/>
      <c r="E39" s="67" t="s">
        <v>10</v>
      </c>
      <c r="F39" s="27">
        <f t="shared" si="13"/>
        <v>2663</v>
      </c>
      <c r="G39" s="17">
        <f t="shared" si="14"/>
        <v>2663</v>
      </c>
      <c r="H39" s="68">
        <f>1188+1475</f>
        <v>2663</v>
      </c>
      <c r="I39" s="68"/>
      <c r="J39" s="80"/>
    </row>
    <row r="40" spans="2:10" ht="15.75" thickBot="1" x14ac:dyDescent="0.3">
      <c r="B40" s="8" t="s">
        <v>17</v>
      </c>
      <c r="C40" s="10">
        <f>SUM(C41:C44)</f>
        <v>13006</v>
      </c>
      <c r="D40" s="10">
        <f>SUM(D41:D44)</f>
        <v>0</v>
      </c>
      <c r="E40" s="14" t="s">
        <v>9</v>
      </c>
      <c r="F40" s="26">
        <f>G40-C40-D40</f>
        <v>106042</v>
      </c>
      <c r="G40" s="56">
        <f>H40+I40</f>
        <v>119048</v>
      </c>
      <c r="H40" s="10">
        <f>SUM(H41:H44)</f>
        <v>1301</v>
      </c>
      <c r="I40" s="10">
        <f>SUM(I41:I44)</f>
        <v>117747</v>
      </c>
      <c r="J40" s="79">
        <f>SUM(J41:J44)</f>
        <v>6480</v>
      </c>
    </row>
    <row r="41" spans="2:10" ht="39" thickBot="1" x14ac:dyDescent="0.3">
      <c r="B41" s="9" t="s">
        <v>129</v>
      </c>
      <c r="C41" s="152">
        <v>13006</v>
      </c>
      <c r="D41" s="11"/>
      <c r="E41" s="15" t="s">
        <v>9</v>
      </c>
      <c r="F41" s="27">
        <f>G41-C41-D41</f>
        <v>62069</v>
      </c>
      <c r="G41" s="17">
        <f>H41+I41</f>
        <v>75075</v>
      </c>
      <c r="H41" s="68"/>
      <c r="I41" s="68">
        <f>69075+6000</f>
        <v>75075</v>
      </c>
      <c r="J41" s="81">
        <v>3684</v>
      </c>
    </row>
    <row r="42" spans="2:10" ht="15.75" thickBot="1" x14ac:dyDescent="0.3">
      <c r="B42" s="9" t="s">
        <v>85</v>
      </c>
      <c r="C42" s="154"/>
      <c r="D42" s="11"/>
      <c r="E42" s="15" t="s">
        <v>9</v>
      </c>
      <c r="F42" s="27">
        <f>G42-C42-D42</f>
        <v>12500</v>
      </c>
      <c r="G42" s="17">
        <f>H42+I42</f>
        <v>12500</v>
      </c>
      <c r="H42" s="68"/>
      <c r="I42" s="68">
        <f>12500</f>
        <v>12500</v>
      </c>
      <c r="J42" s="81"/>
    </row>
    <row r="43" spans="2:10" ht="26.25" thickBot="1" x14ac:dyDescent="0.3">
      <c r="B43" s="9" t="s">
        <v>86</v>
      </c>
      <c r="C43" s="154"/>
      <c r="D43" s="11"/>
      <c r="E43" s="15" t="s">
        <v>9</v>
      </c>
      <c r="F43" s="27">
        <f t="shared" ref="F43:F44" si="15">G43-C43-D43</f>
        <v>12674</v>
      </c>
      <c r="G43" s="17">
        <f t="shared" ref="G43:G44" si="16">H43+I43</f>
        <v>12674</v>
      </c>
      <c r="H43" s="68">
        <v>1301</v>
      </c>
      <c r="I43" s="68">
        <v>11373</v>
      </c>
      <c r="J43" s="81">
        <v>396</v>
      </c>
    </row>
    <row r="44" spans="2:10" ht="15.75" thickBot="1" x14ac:dyDescent="0.3">
      <c r="B44" s="53" t="s">
        <v>87</v>
      </c>
      <c r="C44" s="153"/>
      <c r="D44" s="47"/>
      <c r="E44" s="15" t="s">
        <v>9</v>
      </c>
      <c r="F44" s="54">
        <f t="shared" si="15"/>
        <v>18799</v>
      </c>
      <c r="G44" s="55">
        <f t="shared" si="16"/>
        <v>18799</v>
      </c>
      <c r="H44" s="88"/>
      <c r="I44" s="88">
        <v>18799</v>
      </c>
      <c r="J44" s="93">
        <v>2400</v>
      </c>
    </row>
    <row r="45" spans="2:10" ht="9" customHeight="1" thickBot="1" x14ac:dyDescent="0.3">
      <c r="B45" s="48"/>
      <c r="C45" s="13"/>
      <c r="D45" s="49"/>
      <c r="E45" s="50"/>
      <c r="F45" s="51"/>
      <c r="G45" s="52"/>
      <c r="H45" s="49"/>
      <c r="I45" s="49"/>
      <c r="J45" s="51"/>
    </row>
    <row r="46" spans="2:10" ht="10.35" customHeight="1" thickBot="1" x14ac:dyDescent="0.3">
      <c r="B46" s="48"/>
      <c r="C46" s="13"/>
      <c r="D46" s="49"/>
      <c r="E46" s="50"/>
      <c r="F46" s="51"/>
      <c r="G46" s="52"/>
      <c r="H46" s="49"/>
      <c r="I46" s="49"/>
      <c r="J46" s="51"/>
    </row>
    <row r="47" spans="2:10" ht="19.350000000000001" customHeight="1" thickBot="1" x14ac:dyDescent="0.3">
      <c r="B47" s="174" t="s">
        <v>179</v>
      </c>
      <c r="C47" s="174"/>
      <c r="D47" s="174"/>
      <c r="E47" s="174"/>
      <c r="F47" s="174"/>
      <c r="G47" s="174"/>
      <c r="H47" s="174"/>
      <c r="I47" s="174"/>
      <c r="J47" s="174"/>
    </row>
    <row r="48" spans="2:10" ht="15" customHeight="1" x14ac:dyDescent="0.25">
      <c r="B48" s="175" t="s">
        <v>153</v>
      </c>
      <c r="C48" s="178" t="s">
        <v>24</v>
      </c>
      <c r="D48" s="178"/>
      <c r="E48" s="178"/>
      <c r="F48" s="178"/>
      <c r="G48" s="178"/>
      <c r="H48" s="178"/>
      <c r="I48" s="178"/>
      <c r="J48" s="24"/>
    </row>
    <row r="49" spans="2:10" x14ac:dyDescent="0.25">
      <c r="B49" s="176"/>
      <c r="C49" s="179"/>
      <c r="D49" s="179"/>
      <c r="E49" s="179"/>
      <c r="F49" s="179"/>
      <c r="G49" s="179"/>
      <c r="H49" s="179"/>
      <c r="I49" s="180" t="s">
        <v>5</v>
      </c>
      <c r="J49" s="180"/>
    </row>
    <row r="50" spans="2:10" ht="15.75" thickBot="1" x14ac:dyDescent="0.3">
      <c r="B50" s="177"/>
      <c r="C50" s="166" t="s">
        <v>7</v>
      </c>
      <c r="D50" s="166"/>
      <c r="E50" s="166"/>
      <c r="F50" s="166"/>
      <c r="G50" s="167" t="s">
        <v>8</v>
      </c>
      <c r="H50" s="167"/>
      <c r="I50" s="167"/>
      <c r="J50" s="25"/>
    </row>
    <row r="51" spans="2:10" ht="45.75" thickBot="1" x14ac:dyDescent="0.3">
      <c r="B51" s="7" t="s">
        <v>2</v>
      </c>
      <c r="C51" s="34" t="s">
        <v>3</v>
      </c>
      <c r="D51" s="34" t="s">
        <v>21</v>
      </c>
      <c r="E51" s="35" t="s">
        <v>22</v>
      </c>
      <c r="F51" s="36" t="s">
        <v>29</v>
      </c>
      <c r="G51" s="18" t="s">
        <v>23</v>
      </c>
      <c r="H51" s="37" t="s">
        <v>4</v>
      </c>
      <c r="I51" s="37" t="s">
        <v>6</v>
      </c>
      <c r="J51" s="78" t="s">
        <v>134</v>
      </c>
    </row>
    <row r="52" spans="2:10" ht="26.25" thickBot="1" x14ac:dyDescent="0.3">
      <c r="B52" s="8" t="s">
        <v>18</v>
      </c>
      <c r="C52" s="10">
        <f>SUM(C53:C56)</f>
        <v>0</v>
      </c>
      <c r="D52" s="10">
        <f>SUM(D53:D56)</f>
        <v>0</v>
      </c>
      <c r="E52" s="14" t="s">
        <v>36</v>
      </c>
      <c r="F52" s="26">
        <f>G52-C52-D52</f>
        <v>28680</v>
      </c>
      <c r="G52" s="56">
        <f>H52+I52</f>
        <v>28680</v>
      </c>
      <c r="H52" s="10">
        <f>SUM(H53:H56)</f>
        <v>23680</v>
      </c>
      <c r="I52" s="10">
        <f>SUM(I53:I56)</f>
        <v>5000</v>
      </c>
      <c r="J52" s="79">
        <f>SUM(J53:J56)</f>
        <v>0</v>
      </c>
    </row>
    <row r="53" spans="2:10" ht="26.25" thickBot="1" x14ac:dyDescent="0.3">
      <c r="B53" s="9" t="s">
        <v>88</v>
      </c>
      <c r="C53" s="11"/>
      <c r="D53" s="11"/>
      <c r="E53" s="15" t="s">
        <v>9</v>
      </c>
      <c r="F53" s="27">
        <f>G53-C53-D53</f>
        <v>9980</v>
      </c>
      <c r="G53" s="17">
        <f>H53+I53</f>
        <v>9980</v>
      </c>
      <c r="H53" s="68">
        <f>4000+4000+1980</f>
        <v>9980</v>
      </c>
      <c r="I53" s="11"/>
      <c r="J53" s="80"/>
    </row>
    <row r="54" spans="2:10" ht="21" customHeight="1" thickBot="1" x14ac:dyDescent="0.3">
      <c r="B54" s="9" t="s">
        <v>89</v>
      </c>
      <c r="C54" s="11"/>
      <c r="D54" s="11"/>
      <c r="E54" s="15" t="s">
        <v>9</v>
      </c>
      <c r="F54" s="27">
        <f t="shared" ref="F54" si="17">G54-C54-D54</f>
        <v>2000</v>
      </c>
      <c r="G54" s="17">
        <f t="shared" ref="G54" si="18">H54+I54</f>
        <v>2000</v>
      </c>
      <c r="H54" s="68">
        <f>1000+1000</f>
        <v>2000</v>
      </c>
      <c r="I54" s="11"/>
      <c r="J54" s="80"/>
    </row>
    <row r="55" spans="2:10" ht="26.25" thickBot="1" x14ac:dyDescent="0.3">
      <c r="B55" s="9" t="s">
        <v>90</v>
      </c>
      <c r="C55" s="11"/>
      <c r="D55" s="11"/>
      <c r="E55" s="15" t="s">
        <v>9</v>
      </c>
      <c r="F55" s="27">
        <f>G55-C55-D55</f>
        <v>15000</v>
      </c>
      <c r="G55" s="17">
        <f>H55+I55</f>
        <v>15000</v>
      </c>
      <c r="H55" s="68">
        <v>10000</v>
      </c>
      <c r="I55" s="11">
        <v>5000</v>
      </c>
      <c r="J55" s="80"/>
    </row>
    <row r="56" spans="2:10" ht="26.25" thickBot="1" x14ac:dyDescent="0.3">
      <c r="B56" s="9" t="s">
        <v>91</v>
      </c>
      <c r="C56" s="11"/>
      <c r="D56" s="11"/>
      <c r="E56" s="15" t="s">
        <v>9</v>
      </c>
      <c r="F56" s="27">
        <f t="shared" ref="F56" si="19">G56-C56-D56</f>
        <v>1700</v>
      </c>
      <c r="G56" s="17">
        <f t="shared" ref="G56" si="20">H56+I56</f>
        <v>1700</v>
      </c>
      <c r="H56" s="68">
        <f>100+500+300+800</f>
        <v>1700</v>
      </c>
      <c r="I56" s="11"/>
      <c r="J56" s="80"/>
    </row>
    <row r="57" spans="2:10" ht="26.25" thickBot="1" x14ac:dyDescent="0.3">
      <c r="B57" s="8" t="s">
        <v>140</v>
      </c>
      <c r="C57" s="10">
        <f>SUM(C58:C61)</f>
        <v>0</v>
      </c>
      <c r="D57" s="10">
        <f>SUM(D58:D61)</f>
        <v>0</v>
      </c>
      <c r="E57" s="14" t="s">
        <v>9</v>
      </c>
      <c r="F57" s="26">
        <f>G57-C57-D57</f>
        <v>10000</v>
      </c>
      <c r="G57" s="56">
        <f>H57+I57</f>
        <v>10000</v>
      </c>
      <c r="H57" s="89">
        <f>SUM(H58:H61)</f>
        <v>10000</v>
      </c>
      <c r="I57" s="10">
        <f t="shared" ref="I57:J57" si="21">SUM(I58:I61)</f>
        <v>0</v>
      </c>
      <c r="J57" s="79">
        <f t="shared" si="21"/>
        <v>139260</v>
      </c>
    </row>
    <row r="58" spans="2:10" ht="26.25" thickBot="1" x14ac:dyDescent="0.3">
      <c r="B58" s="9" t="s">
        <v>139</v>
      </c>
      <c r="C58" s="11"/>
      <c r="D58" s="11"/>
      <c r="E58" s="15" t="s">
        <v>9</v>
      </c>
      <c r="F58" s="27">
        <f>G58-C58-D58</f>
        <v>0</v>
      </c>
      <c r="G58" s="17">
        <f>H58+I58</f>
        <v>0</v>
      </c>
      <c r="H58" s="11">
        <v>0</v>
      </c>
      <c r="I58" s="11"/>
      <c r="J58" s="81">
        <v>54375</v>
      </c>
    </row>
    <row r="59" spans="2:10" ht="15.75" thickBot="1" x14ac:dyDescent="0.3">
      <c r="B59" s="9" t="s">
        <v>92</v>
      </c>
      <c r="C59" s="11"/>
      <c r="D59" s="11"/>
      <c r="E59" s="15" t="s">
        <v>9</v>
      </c>
      <c r="F59" s="27">
        <f>G59-C59-D59</f>
        <v>0</v>
      </c>
      <c r="G59" s="17">
        <f>H59+I59</f>
        <v>0</v>
      </c>
      <c r="H59" s="11">
        <v>0</v>
      </c>
      <c r="I59" s="11"/>
      <c r="J59" s="81">
        <v>29426</v>
      </c>
    </row>
    <row r="60" spans="2:10" ht="32.1" customHeight="1" thickBot="1" x14ac:dyDescent="0.3">
      <c r="B60" s="9" t="s">
        <v>93</v>
      </c>
      <c r="C60" s="11"/>
      <c r="D60" s="11"/>
      <c r="E60" s="15" t="s">
        <v>9</v>
      </c>
      <c r="F60" s="27">
        <f t="shared" ref="F60:F62" si="22">G60-C60-D60</f>
        <v>0</v>
      </c>
      <c r="G60" s="17">
        <f t="shared" ref="G60:G61" si="23">H60+I60</f>
        <v>0</v>
      </c>
      <c r="H60" s="11">
        <v>0</v>
      </c>
      <c r="I60" s="11"/>
      <c r="J60" s="81">
        <v>55459</v>
      </c>
    </row>
    <row r="61" spans="2:10" ht="29.25" customHeight="1" thickBot="1" x14ac:dyDescent="0.3">
      <c r="B61" s="9" t="s">
        <v>94</v>
      </c>
      <c r="C61" s="11"/>
      <c r="D61" s="11"/>
      <c r="E61" s="15" t="s">
        <v>9</v>
      </c>
      <c r="F61" s="27">
        <f>G61-C61-D61</f>
        <v>10000</v>
      </c>
      <c r="G61" s="17">
        <f t="shared" si="23"/>
        <v>10000</v>
      </c>
      <c r="H61" s="68">
        <v>10000</v>
      </c>
      <c r="I61" s="11"/>
      <c r="J61" s="82"/>
    </row>
    <row r="62" spans="2:10" ht="29.1" customHeight="1" thickBot="1" x14ac:dyDescent="0.3">
      <c r="B62" s="60" t="s">
        <v>30</v>
      </c>
      <c r="C62" s="21">
        <f>C57+C52+C40+C35+C30+C26+C20+C15+C11+C8</f>
        <v>832762</v>
      </c>
      <c r="D62" s="21">
        <f>D57+D52+D40+D35+D30+D26+D20+D15+D11+D8</f>
        <v>167294</v>
      </c>
      <c r="E62" s="43"/>
      <c r="F62" s="31">
        <f t="shared" si="22"/>
        <v>629237</v>
      </c>
      <c r="G62" s="44">
        <f>G57+G52+G40+G35+G30+G26+G20+G15+G11+G8</f>
        <v>1629293</v>
      </c>
      <c r="H62" s="21">
        <f>H57+H52+H40+H35+H30+H26+H20+H15+H11+H8</f>
        <v>1316850</v>
      </c>
      <c r="I62" s="45">
        <f>I57+I52+I40+I35+I30+I26+I20+I15+I11+I8</f>
        <v>312443</v>
      </c>
      <c r="J62" s="46">
        <f>J57+J52+J40+J35+J30+J26+J20+J15+J11+J8</f>
        <v>236909</v>
      </c>
    </row>
    <row r="63" spans="2:10" ht="26.1" customHeight="1" thickBot="1" x14ac:dyDescent="0.3">
      <c r="B63" s="139" t="s">
        <v>136</v>
      </c>
      <c r="C63" s="139"/>
      <c r="D63" s="139"/>
      <c r="E63" s="139"/>
      <c r="F63" s="163"/>
      <c r="G63" s="74">
        <f>G62-C62-D62-F62</f>
        <v>0</v>
      </c>
      <c r="H63" s="164"/>
      <c r="I63" s="165"/>
      <c r="J63" s="165"/>
    </row>
    <row r="64" spans="2:10" ht="16.350000000000001" customHeight="1" thickBot="1" x14ac:dyDescent="0.3">
      <c r="B64" s="20" t="s">
        <v>34</v>
      </c>
      <c r="C64" s="181" t="s">
        <v>1</v>
      </c>
      <c r="D64" s="181"/>
      <c r="E64" s="181"/>
      <c r="F64" s="182"/>
      <c r="G64" s="144" t="s">
        <v>45</v>
      </c>
      <c r="H64" s="144"/>
      <c r="I64" s="144"/>
      <c r="J64" s="144"/>
    </row>
    <row r="65" spans="2:12" ht="36" customHeight="1" thickBot="1" x14ac:dyDescent="0.3">
      <c r="B65" s="7" t="s">
        <v>2</v>
      </c>
      <c r="C65" s="76" t="s">
        <v>105</v>
      </c>
      <c r="D65" s="34" t="s">
        <v>0</v>
      </c>
      <c r="E65" s="35" t="s">
        <v>48</v>
      </c>
      <c r="F65" s="36" t="s">
        <v>49</v>
      </c>
      <c r="G65" s="18" t="s">
        <v>59</v>
      </c>
      <c r="H65" s="157" t="s">
        <v>46</v>
      </c>
      <c r="I65" s="158"/>
      <c r="J65" s="158"/>
    </row>
    <row r="66" spans="2:12" ht="15.75" thickBot="1" x14ac:dyDescent="0.3">
      <c r="B66" s="8" t="s">
        <v>42</v>
      </c>
      <c r="C66" s="10">
        <f>SUM(C67:C70)</f>
        <v>670477</v>
      </c>
      <c r="D66" s="10">
        <f>SUM(D67:D70)</f>
        <v>42146</v>
      </c>
      <c r="E66" s="14"/>
      <c r="F66" s="10">
        <f>SUM(F67:F70)</f>
        <v>-1737</v>
      </c>
      <c r="G66" s="86">
        <f>SUM(G67:G70)</f>
        <v>308504</v>
      </c>
      <c r="H66" s="159"/>
      <c r="I66" s="160"/>
      <c r="J66" s="160"/>
      <c r="L66" s="1">
        <v>308504</v>
      </c>
    </row>
    <row r="67" spans="2:12" ht="48.75" customHeight="1" thickBot="1" x14ac:dyDescent="0.3">
      <c r="B67" s="9" t="s">
        <v>95</v>
      </c>
      <c r="C67" s="11">
        <f>6462+1915</f>
        <v>8377</v>
      </c>
      <c r="D67" s="11"/>
      <c r="E67" s="66" t="s">
        <v>50</v>
      </c>
      <c r="F67" s="27">
        <f>10000-390-1980-437-350-200-880-1000-1525-68-600-63-195-100-3108-25-70-322-136-500</f>
        <v>-1949</v>
      </c>
      <c r="G67" s="77">
        <f>C67+D67+F67</f>
        <v>6428</v>
      </c>
      <c r="H67" s="159"/>
      <c r="I67" s="160"/>
      <c r="J67" s="160"/>
      <c r="L67" s="1">
        <v>6428</v>
      </c>
    </row>
    <row r="68" spans="2:12" ht="53.25" customHeight="1" thickBot="1" x14ac:dyDescent="0.3">
      <c r="B68" s="9" t="s">
        <v>96</v>
      </c>
      <c r="C68" s="11">
        <f>54949</f>
        <v>54949</v>
      </c>
      <c r="D68" s="68">
        <f>315+22358+86+6037</f>
        <v>28796</v>
      </c>
      <c r="E68" s="66" t="s">
        <v>47</v>
      </c>
      <c r="F68" s="27"/>
      <c r="G68" s="77">
        <f>C68+D68+F68-F75</f>
        <v>76375</v>
      </c>
      <c r="H68" s="159"/>
      <c r="I68" s="160"/>
      <c r="J68" s="160"/>
      <c r="L68" s="1">
        <v>76375</v>
      </c>
    </row>
    <row r="69" spans="2:12" ht="51.75" customHeight="1" thickBot="1" x14ac:dyDescent="0.3">
      <c r="B69" s="9" t="s">
        <v>97</v>
      </c>
      <c r="C69" s="11">
        <f>(10000-648)+4522</f>
        <v>13874</v>
      </c>
      <c r="D69" s="11"/>
      <c r="E69" s="66" t="s">
        <v>150</v>
      </c>
      <c r="F69" s="27"/>
      <c r="G69" s="77">
        <f>C69+D69+F69</f>
        <v>13874</v>
      </c>
      <c r="H69" s="161"/>
      <c r="I69" s="162"/>
      <c r="J69" s="162"/>
      <c r="L69" s="1">
        <v>13874</v>
      </c>
    </row>
    <row r="70" spans="2:12" ht="49.5" customHeight="1" thickBot="1" x14ac:dyDescent="0.3">
      <c r="B70" s="9" t="s">
        <v>107</v>
      </c>
      <c r="C70" s="11">
        <f>9464+25+47+116+174+111+250000+12000+1750+6627+4470+6433+1143+2601+1000+285092+153+4972+4045+1022+2032</f>
        <v>593277</v>
      </c>
      <c r="D70" s="68">
        <f>13350</f>
        <v>13350</v>
      </c>
      <c r="E70" s="66" t="s">
        <v>148</v>
      </c>
      <c r="F70" s="83">
        <f>G95</f>
        <v>212</v>
      </c>
      <c r="G70" s="77">
        <f>C70+D70+F70-F73-F74-F78-F79-F80-F81-F82-F83-F84-F85-F86</f>
        <v>211827</v>
      </c>
      <c r="H70" s="170" t="s">
        <v>149</v>
      </c>
      <c r="I70" s="171"/>
      <c r="J70" s="171"/>
      <c r="L70" s="1">
        <v>211827</v>
      </c>
    </row>
    <row r="71" spans="2:12" ht="51.75" customHeight="1" thickBot="1" x14ac:dyDescent="0.3">
      <c r="B71" s="70" t="s">
        <v>2</v>
      </c>
      <c r="C71" s="71" t="s">
        <v>3</v>
      </c>
      <c r="D71" s="71" t="s">
        <v>21</v>
      </c>
      <c r="E71" s="72" t="s">
        <v>22</v>
      </c>
      <c r="F71" s="73" t="s">
        <v>29</v>
      </c>
      <c r="G71" s="18" t="s">
        <v>23</v>
      </c>
      <c r="H71" s="172"/>
      <c r="I71" s="173"/>
      <c r="J71" s="173"/>
    </row>
    <row r="72" spans="2:12" ht="26.25" thickBot="1" x14ac:dyDescent="0.3">
      <c r="B72" s="8" t="s">
        <v>44</v>
      </c>
      <c r="C72" s="10">
        <f>SUM(C73:C76)</f>
        <v>0</v>
      </c>
      <c r="D72" s="10">
        <f>SUM(D73:D76)</f>
        <v>25000</v>
      </c>
      <c r="E72" s="14"/>
      <c r="F72" s="26">
        <f>SUM(F73:F76)</f>
        <v>370675</v>
      </c>
      <c r="G72" s="56">
        <f>SUM(C72+D72+F72)</f>
        <v>395675</v>
      </c>
      <c r="H72" s="155" t="s">
        <v>131</v>
      </c>
      <c r="I72" s="156"/>
      <c r="J72" s="156"/>
    </row>
    <row r="73" spans="2:12" ht="27" customHeight="1" thickBot="1" x14ac:dyDescent="0.3">
      <c r="B73" s="9" t="s">
        <v>98</v>
      </c>
      <c r="C73" s="11"/>
      <c r="D73" s="11"/>
      <c r="E73" s="66" t="s">
        <v>51</v>
      </c>
      <c r="F73" s="69">
        <f>250000+12000+1750+6627+4470+6433+1143+2601+1000+8000+313+172+114+129+500+914+1905+36+74+407+1536+400+91-20000+4045+15819+229+133+200-64+38250+450+80+60+2286+100+32+216+92+220+300+198+44</f>
        <v>343305</v>
      </c>
      <c r="G73" s="17">
        <f t="shared" ref="G73:G75" si="24">SUM(C73+D73+F73)</f>
        <v>343305</v>
      </c>
      <c r="H73" s="126" t="s">
        <v>53</v>
      </c>
      <c r="I73" s="126" t="s">
        <v>64</v>
      </c>
      <c r="J73" s="126" t="s">
        <v>132</v>
      </c>
    </row>
    <row r="74" spans="2:12" ht="26.25" thickBot="1" x14ac:dyDescent="0.3">
      <c r="B74" s="9" t="s">
        <v>106</v>
      </c>
      <c r="C74" s="11"/>
      <c r="D74" s="11"/>
      <c r="E74" s="66" t="s">
        <v>51</v>
      </c>
      <c r="F74" s="69">
        <v>20000</v>
      </c>
      <c r="G74" s="77">
        <f t="shared" si="24"/>
        <v>20000</v>
      </c>
      <c r="H74" s="127"/>
      <c r="I74" s="127"/>
      <c r="J74" s="127"/>
    </row>
    <row r="75" spans="2:12" ht="38.25" customHeight="1" thickBot="1" x14ac:dyDescent="0.3">
      <c r="B75" s="9" t="s">
        <v>99</v>
      </c>
      <c r="C75" s="11"/>
      <c r="D75" s="11"/>
      <c r="E75" s="66" t="s">
        <v>152</v>
      </c>
      <c r="F75" s="69">
        <f>328+5992+739+311</f>
        <v>7370</v>
      </c>
      <c r="G75" s="77">
        <f t="shared" si="24"/>
        <v>7370</v>
      </c>
      <c r="H75" s="127"/>
      <c r="I75" s="127"/>
      <c r="J75" s="127"/>
    </row>
    <row r="76" spans="2:12" ht="26.25" thickBot="1" x14ac:dyDescent="0.3">
      <c r="B76" s="9" t="s">
        <v>100</v>
      </c>
      <c r="C76" s="11"/>
      <c r="D76" s="11">
        <v>25000</v>
      </c>
      <c r="E76" s="66" t="s">
        <v>176</v>
      </c>
      <c r="F76" s="69"/>
      <c r="G76" s="77">
        <f>SUM(C76+D76+F76)</f>
        <v>25000</v>
      </c>
      <c r="H76" s="128"/>
      <c r="I76" s="128"/>
      <c r="J76" s="128"/>
    </row>
    <row r="77" spans="2:12" ht="26.25" thickBot="1" x14ac:dyDescent="0.3">
      <c r="B77" s="8" t="s">
        <v>57</v>
      </c>
      <c r="C77" s="10">
        <f>SUM(C79:C86)</f>
        <v>0</v>
      </c>
      <c r="D77" s="10">
        <f>SUM(D79:D86)</f>
        <v>1751317</v>
      </c>
      <c r="E77" s="14"/>
      <c r="F77" s="10">
        <f>SUM(F78:F86)</f>
        <v>31707</v>
      </c>
      <c r="G77" s="56">
        <f>SUM(C77+D77+F77)</f>
        <v>1783024</v>
      </c>
      <c r="H77" s="62">
        <f>SUM(H79:H86)</f>
        <v>3390660</v>
      </c>
      <c r="I77" s="65">
        <f>SUM(I79:I86)</f>
        <v>417496</v>
      </c>
      <c r="J77" s="65">
        <f>SUM(J79:J86)</f>
        <v>5567372</v>
      </c>
    </row>
    <row r="78" spans="2:12" ht="46.35" customHeight="1" thickBot="1" x14ac:dyDescent="0.3">
      <c r="B78" s="9" t="s">
        <v>52</v>
      </c>
      <c r="C78" s="11"/>
      <c r="D78" s="11"/>
      <c r="E78" s="123" t="s">
        <v>151</v>
      </c>
      <c r="F78" s="27">
        <f>12474+281+9856+1197</f>
        <v>23808</v>
      </c>
      <c r="G78" s="17">
        <f t="shared" ref="G78:G86" si="25">C78+D78+F78</f>
        <v>23808</v>
      </c>
      <c r="H78" s="63"/>
      <c r="I78" s="63"/>
      <c r="J78" s="64">
        <f>SUM(G78:I78)</f>
        <v>23808</v>
      </c>
    </row>
    <row r="79" spans="2:12" ht="15" customHeight="1" thickBot="1" x14ac:dyDescent="0.3">
      <c r="B79" s="9" t="s">
        <v>157</v>
      </c>
      <c r="C79" s="11"/>
      <c r="D79" s="11"/>
      <c r="E79" s="124"/>
      <c r="F79" s="27"/>
      <c r="G79" s="17">
        <f t="shared" si="25"/>
        <v>0</v>
      </c>
      <c r="H79" s="63"/>
      <c r="I79" s="63"/>
      <c r="J79" s="64">
        <f>SUM(G79:I79)</f>
        <v>0</v>
      </c>
    </row>
    <row r="80" spans="2:12" ht="15.75" thickBot="1" x14ac:dyDescent="0.3">
      <c r="B80" s="9" t="s">
        <v>26</v>
      </c>
      <c r="C80" s="68"/>
      <c r="D80" s="11">
        <v>43295</v>
      </c>
      <c r="E80" s="124"/>
      <c r="F80" s="27">
        <v>210</v>
      </c>
      <c r="G80" s="77">
        <f t="shared" si="25"/>
        <v>43505</v>
      </c>
      <c r="H80" s="63"/>
      <c r="I80" s="63">
        <v>206705</v>
      </c>
      <c r="J80" s="64">
        <f t="shared" ref="J80:J86" si="26">SUM(G80:I80)</f>
        <v>250210</v>
      </c>
    </row>
    <row r="81" spans="2:10" ht="15.75" thickBot="1" x14ac:dyDescent="0.3">
      <c r="B81" s="9" t="s">
        <v>25</v>
      </c>
      <c r="C81" s="68"/>
      <c r="D81" s="11">
        <v>14074</v>
      </c>
      <c r="E81" s="124"/>
      <c r="F81" s="27"/>
      <c r="G81" s="77">
        <f t="shared" si="25"/>
        <v>14074</v>
      </c>
      <c r="H81" s="63">
        <v>789765</v>
      </c>
      <c r="I81" s="63">
        <v>35961</v>
      </c>
      <c r="J81" s="64">
        <f t="shared" si="26"/>
        <v>839800</v>
      </c>
    </row>
    <row r="82" spans="2:10" ht="15.75" thickBot="1" x14ac:dyDescent="0.3">
      <c r="B82" s="9" t="s">
        <v>62</v>
      </c>
      <c r="C82" s="11"/>
      <c r="D82" s="11"/>
      <c r="E82" s="124"/>
      <c r="F82" s="27"/>
      <c r="G82" s="77">
        <f t="shared" si="25"/>
        <v>0</v>
      </c>
      <c r="H82" s="63"/>
      <c r="I82" s="63"/>
      <c r="J82" s="64">
        <f t="shared" si="26"/>
        <v>0</v>
      </c>
    </row>
    <row r="83" spans="2:10" ht="26.25" thickBot="1" x14ac:dyDescent="0.3">
      <c r="B83" s="9" t="s">
        <v>165</v>
      </c>
      <c r="C83" s="11"/>
      <c r="D83" s="11">
        <v>78662</v>
      </c>
      <c r="E83" s="124"/>
      <c r="F83" s="27"/>
      <c r="G83" s="77">
        <f t="shared" si="25"/>
        <v>78662</v>
      </c>
      <c r="H83" s="63"/>
      <c r="I83" s="63"/>
      <c r="J83" s="64">
        <f t="shared" si="26"/>
        <v>78662</v>
      </c>
    </row>
    <row r="84" spans="2:10" ht="15.75" thickBot="1" x14ac:dyDescent="0.3">
      <c r="B84" s="9" t="s">
        <v>61</v>
      </c>
      <c r="C84" s="11"/>
      <c r="D84" s="11"/>
      <c r="E84" s="124"/>
      <c r="F84" s="27"/>
      <c r="G84" s="77">
        <f t="shared" si="25"/>
        <v>0</v>
      </c>
      <c r="H84" s="63"/>
      <c r="I84" s="63"/>
      <c r="J84" s="64">
        <f t="shared" si="26"/>
        <v>0</v>
      </c>
    </row>
    <row r="85" spans="2:10" ht="15.75" thickBot="1" x14ac:dyDescent="0.3">
      <c r="B85" s="9" t="s">
        <v>27</v>
      </c>
      <c r="C85" s="11"/>
      <c r="D85" s="11">
        <f>1383938+166952+64396</f>
        <v>1615286</v>
      </c>
      <c r="E85" s="124"/>
      <c r="F85" s="27">
        <f>188+6291+203+707+300</f>
        <v>7689</v>
      </c>
      <c r="G85" s="17">
        <f t="shared" si="25"/>
        <v>1622975</v>
      </c>
      <c r="H85" s="63">
        <v>2600895</v>
      </c>
      <c r="I85" s="63">
        <v>174830</v>
      </c>
      <c r="J85" s="64">
        <f t="shared" si="26"/>
        <v>4398700</v>
      </c>
    </row>
    <row r="86" spans="2:10" ht="15.75" thickBot="1" x14ac:dyDescent="0.3">
      <c r="B86" s="9" t="s">
        <v>135</v>
      </c>
      <c r="C86" s="11"/>
      <c r="D86" s="11"/>
      <c r="E86" s="125"/>
      <c r="F86" s="27"/>
      <c r="G86" s="17">
        <f t="shared" si="25"/>
        <v>0</v>
      </c>
      <c r="H86" s="63"/>
      <c r="I86" s="63"/>
      <c r="J86" s="64">
        <f t="shared" si="26"/>
        <v>0</v>
      </c>
    </row>
    <row r="87" spans="2:10" ht="30.75" customHeight="1" thickBot="1" x14ac:dyDescent="0.3">
      <c r="B87" s="178" t="s">
        <v>43</v>
      </c>
      <c r="C87" s="136" t="s">
        <v>56</v>
      </c>
      <c r="D87" s="136"/>
      <c r="E87" s="136"/>
      <c r="F87" s="136"/>
      <c r="G87" s="40">
        <f>G62</f>
        <v>1629293</v>
      </c>
      <c r="H87" s="190">
        <f>SUM(G87:G90)</f>
        <v>4116496</v>
      </c>
      <c r="I87" s="192" t="s">
        <v>141</v>
      </c>
      <c r="J87" s="192"/>
    </row>
    <row r="88" spans="2:10" ht="42.75" customHeight="1" thickBot="1" x14ac:dyDescent="0.3">
      <c r="B88" s="189"/>
      <c r="C88" s="136" t="s">
        <v>104</v>
      </c>
      <c r="D88" s="136"/>
      <c r="E88" s="136"/>
      <c r="F88" s="149"/>
      <c r="G88" s="40">
        <f>G66</f>
        <v>308504</v>
      </c>
      <c r="H88" s="191"/>
      <c r="I88" s="193"/>
      <c r="J88" s="193"/>
    </row>
    <row r="89" spans="2:10" ht="30" customHeight="1" thickBot="1" x14ac:dyDescent="0.3">
      <c r="B89" s="189"/>
      <c r="C89" s="136" t="s">
        <v>55</v>
      </c>
      <c r="D89" s="136"/>
      <c r="E89" s="136"/>
      <c r="F89" s="149"/>
      <c r="G89" s="40">
        <f>G72</f>
        <v>395675</v>
      </c>
      <c r="H89" s="191"/>
      <c r="I89" s="194"/>
      <c r="J89" s="194"/>
    </row>
    <row r="90" spans="2:10" ht="19.350000000000001" customHeight="1" thickBot="1" x14ac:dyDescent="0.3">
      <c r="B90" s="166"/>
      <c r="C90" s="136" t="s">
        <v>60</v>
      </c>
      <c r="D90" s="136"/>
      <c r="E90" s="136"/>
      <c r="F90" s="136"/>
      <c r="G90" s="42">
        <f>G77</f>
        <v>1783024</v>
      </c>
      <c r="H90" s="191"/>
      <c r="I90" s="195">
        <f>G95</f>
        <v>212</v>
      </c>
      <c r="J90" s="195"/>
    </row>
    <row r="91" spans="2:10" ht="10.35" customHeight="1" x14ac:dyDescent="0.25">
      <c r="B91" s="5"/>
      <c r="C91" s="13"/>
      <c r="D91" s="13"/>
      <c r="E91" s="13"/>
      <c r="F91" s="28"/>
      <c r="G91" s="16"/>
      <c r="H91" s="13"/>
      <c r="I91" s="13"/>
      <c r="J91" s="28"/>
    </row>
    <row r="92" spans="2:10" ht="9" customHeight="1" thickBot="1" x14ac:dyDescent="0.3">
      <c r="B92" s="5"/>
      <c r="C92" s="13"/>
      <c r="D92" s="13"/>
      <c r="E92" s="13"/>
      <c r="F92" s="28"/>
      <c r="G92" s="16"/>
      <c r="H92" s="13"/>
      <c r="I92" s="13"/>
      <c r="J92" s="28"/>
    </row>
    <row r="93" spans="2:10" ht="25.35" customHeight="1" thickBot="1" x14ac:dyDescent="0.3">
      <c r="B93" s="174" t="s">
        <v>180</v>
      </c>
      <c r="C93" s="174"/>
      <c r="D93" s="174"/>
      <c r="E93" s="174"/>
      <c r="F93" s="174"/>
      <c r="G93" s="174"/>
      <c r="H93" s="174"/>
      <c r="I93" s="174"/>
      <c r="J93" s="174"/>
    </row>
    <row r="94" spans="2:10" ht="45.75" thickBot="1" x14ac:dyDescent="0.3">
      <c r="B94" s="7" t="s">
        <v>32</v>
      </c>
      <c r="C94" s="38" t="s">
        <v>20</v>
      </c>
      <c r="D94" s="37" t="s">
        <v>58</v>
      </c>
      <c r="E94" s="37" t="s">
        <v>39</v>
      </c>
      <c r="F94" s="39" t="s">
        <v>37</v>
      </c>
      <c r="G94" s="39" t="s">
        <v>103</v>
      </c>
      <c r="H94" s="32"/>
      <c r="I94" s="32"/>
      <c r="J94" s="32"/>
    </row>
    <row r="95" spans="2:10" ht="48.75" thickBot="1" x14ac:dyDescent="0.3">
      <c r="B95" s="59" t="s">
        <v>108</v>
      </c>
      <c r="C95" s="12" t="s">
        <v>10</v>
      </c>
      <c r="D95" s="75">
        <f>85000</f>
        <v>85000</v>
      </c>
      <c r="E95" s="23">
        <f>F16+F17+F18+F19+F21+F22+F28+F29+F36+F37+F38+F39</f>
        <v>93602</v>
      </c>
      <c r="F95" s="19">
        <f>D95-E95</f>
        <v>-8602</v>
      </c>
      <c r="G95" s="137">
        <f>F95+F96+F99</f>
        <v>212</v>
      </c>
      <c r="H95" s="33"/>
      <c r="I95" s="33"/>
      <c r="J95" s="33"/>
    </row>
    <row r="96" spans="2:10" ht="25.5" customHeight="1" thickBot="1" x14ac:dyDescent="0.3">
      <c r="B96" s="22" t="s">
        <v>109</v>
      </c>
      <c r="C96" s="187" t="s">
        <v>170</v>
      </c>
      <c r="D96" s="68">
        <v>60000</v>
      </c>
      <c r="E96" s="187">
        <f>F9+F10+F12+F14+F23+F24+F25+F27+F31+F33+F34+F41+F42+F43+F44+F53+F54+F55+F56+F58+F59+F60+F61+F67+F69</f>
        <v>533686</v>
      </c>
      <c r="F96" s="187">
        <f>D96+D97+D98+D99+D100-E96</f>
        <v>8814</v>
      </c>
      <c r="G96" s="138"/>
      <c r="H96" s="33"/>
      <c r="I96" s="33"/>
      <c r="J96" s="33"/>
    </row>
    <row r="97" spans="2:10" ht="15.75" thickBot="1" x14ac:dyDescent="0.3">
      <c r="B97" s="22" t="s">
        <v>126</v>
      </c>
      <c r="C97" s="188"/>
      <c r="D97" s="68">
        <f>210000</f>
        <v>210000</v>
      </c>
      <c r="E97" s="188"/>
      <c r="F97" s="188"/>
      <c r="G97" s="138"/>
      <c r="H97" s="33"/>
      <c r="I97" s="33"/>
      <c r="J97" s="33"/>
    </row>
    <row r="98" spans="2:10" ht="15.75" thickBot="1" x14ac:dyDescent="0.3">
      <c r="B98" s="22" t="s">
        <v>125</v>
      </c>
      <c r="C98" s="188"/>
      <c r="D98" s="68">
        <f>267000</f>
        <v>267000</v>
      </c>
      <c r="E98" s="188"/>
      <c r="F98" s="188"/>
      <c r="G98" s="138"/>
      <c r="H98" s="33"/>
      <c r="I98" s="33"/>
      <c r="J98" s="33"/>
    </row>
    <row r="99" spans="2:10" ht="15.75" thickBot="1" x14ac:dyDescent="0.3">
      <c r="B99" s="22" t="s">
        <v>110</v>
      </c>
      <c r="C99" s="187" t="s">
        <v>19</v>
      </c>
      <c r="D99" s="11">
        <v>1500</v>
      </c>
      <c r="E99" s="188"/>
      <c r="F99" s="188"/>
      <c r="G99" s="138"/>
      <c r="H99" s="33"/>
      <c r="I99" s="33"/>
      <c r="J99" s="33"/>
    </row>
    <row r="100" spans="2:10" ht="15.75" thickBot="1" x14ac:dyDescent="0.3">
      <c r="B100" s="22" t="s">
        <v>31</v>
      </c>
      <c r="C100" s="188"/>
      <c r="D100" s="11">
        <v>4000</v>
      </c>
      <c r="E100" s="202"/>
      <c r="F100" s="202"/>
      <c r="G100" s="138"/>
      <c r="H100" s="33"/>
      <c r="I100" s="33"/>
      <c r="J100" s="33"/>
    </row>
    <row r="101" spans="2:10" ht="33.75" customHeight="1" thickBot="1" x14ac:dyDescent="0.3">
      <c r="B101" s="186" t="s">
        <v>63</v>
      </c>
      <c r="C101" s="186"/>
      <c r="D101" s="85">
        <f>SUM(D95:D100)</f>
        <v>627500</v>
      </c>
      <c r="E101" s="187"/>
      <c r="F101" s="187"/>
      <c r="G101" s="187"/>
      <c r="H101" s="150" t="s">
        <v>144</v>
      </c>
      <c r="I101" s="151"/>
      <c r="J101" s="151"/>
    </row>
    <row r="102" spans="2:10" ht="15.75" thickBot="1" x14ac:dyDescent="0.3">
      <c r="B102" s="142" t="s">
        <v>33</v>
      </c>
      <c r="C102" s="142"/>
      <c r="D102" s="142"/>
      <c r="E102" s="143"/>
      <c r="F102" s="144" t="s">
        <v>65</v>
      </c>
      <c r="G102" s="144"/>
      <c r="H102" s="144"/>
      <c r="I102" s="144"/>
      <c r="J102" s="144"/>
    </row>
    <row r="103" spans="2:10" ht="18" customHeight="1" thickBot="1" x14ac:dyDescent="0.3">
      <c r="B103" s="145" t="s">
        <v>111</v>
      </c>
      <c r="C103" s="145"/>
      <c r="D103" s="145"/>
      <c r="E103" s="57">
        <f>G8</f>
        <v>398271</v>
      </c>
      <c r="F103" s="196" t="s">
        <v>171</v>
      </c>
      <c r="G103" s="197"/>
      <c r="H103" s="197"/>
      <c r="I103" s="197"/>
      <c r="J103" s="197"/>
    </row>
    <row r="104" spans="2:10" ht="19.5" customHeight="1" thickBot="1" x14ac:dyDescent="0.3">
      <c r="B104" s="145" t="s">
        <v>112</v>
      </c>
      <c r="C104" s="145"/>
      <c r="D104" s="145"/>
      <c r="E104" s="57">
        <f>G11</f>
        <v>130707</v>
      </c>
      <c r="F104" s="198"/>
      <c r="G104" s="199"/>
      <c r="H104" s="199"/>
      <c r="I104" s="199"/>
      <c r="J104" s="199"/>
    </row>
    <row r="105" spans="2:10" ht="18.75" customHeight="1" thickBot="1" x14ac:dyDescent="0.3">
      <c r="B105" s="145" t="s">
        <v>113</v>
      </c>
      <c r="C105" s="145"/>
      <c r="D105" s="145"/>
      <c r="E105" s="57">
        <f>G15</f>
        <v>502251</v>
      </c>
      <c r="F105" s="198"/>
      <c r="G105" s="199"/>
      <c r="H105" s="199"/>
      <c r="I105" s="199"/>
      <c r="J105" s="199"/>
    </row>
    <row r="106" spans="2:10" ht="30" customHeight="1" thickBot="1" x14ac:dyDescent="0.3">
      <c r="B106" s="145" t="s">
        <v>114</v>
      </c>
      <c r="C106" s="145"/>
      <c r="D106" s="145"/>
      <c r="E106" s="57">
        <f>G20</f>
        <v>143087</v>
      </c>
      <c r="F106" s="198"/>
      <c r="G106" s="199"/>
      <c r="H106" s="199"/>
      <c r="I106" s="199"/>
      <c r="J106" s="199"/>
    </row>
    <row r="107" spans="2:10" ht="19.5" customHeight="1" thickBot="1" x14ac:dyDescent="0.3">
      <c r="B107" s="145" t="s">
        <v>115</v>
      </c>
      <c r="C107" s="145"/>
      <c r="D107" s="145"/>
      <c r="E107" s="57">
        <f>G26</f>
        <v>42616</v>
      </c>
      <c r="F107" s="200"/>
      <c r="G107" s="201"/>
      <c r="H107" s="201"/>
      <c r="I107" s="201"/>
      <c r="J107" s="201"/>
    </row>
    <row r="108" spans="2:10" ht="18" customHeight="1" thickBot="1" x14ac:dyDescent="0.3">
      <c r="B108" s="145" t="s">
        <v>116</v>
      </c>
      <c r="C108" s="145"/>
      <c r="D108" s="145"/>
      <c r="E108" s="57">
        <f>G30</f>
        <v>223085</v>
      </c>
      <c r="F108" s="129" t="s">
        <v>169</v>
      </c>
      <c r="G108" s="129"/>
      <c r="H108" s="129"/>
      <c r="I108" s="129"/>
      <c r="J108" s="129"/>
    </row>
    <row r="109" spans="2:10" ht="31.5" customHeight="1" thickBot="1" x14ac:dyDescent="0.3">
      <c r="B109" s="145" t="s">
        <v>117</v>
      </c>
      <c r="C109" s="145"/>
      <c r="D109" s="145"/>
      <c r="E109" s="57">
        <f>G35</f>
        <v>31548</v>
      </c>
      <c r="F109" s="148" t="s">
        <v>121</v>
      </c>
      <c r="G109" s="146"/>
      <c r="H109" s="146"/>
      <c r="I109" s="147">
        <f>E113</f>
        <v>1629293</v>
      </c>
      <c r="J109" s="147"/>
    </row>
    <row r="110" spans="2:10" ht="21" customHeight="1" thickBot="1" x14ac:dyDescent="0.3">
      <c r="B110" s="145" t="s">
        <v>118</v>
      </c>
      <c r="C110" s="145"/>
      <c r="D110" s="145"/>
      <c r="E110" s="57">
        <f>G40</f>
        <v>119048</v>
      </c>
      <c r="F110" s="146" t="s">
        <v>122</v>
      </c>
      <c r="G110" s="146"/>
      <c r="H110" s="146"/>
      <c r="I110" s="147">
        <f>G66</f>
        <v>308504</v>
      </c>
      <c r="J110" s="147"/>
    </row>
    <row r="111" spans="2:10" ht="30" customHeight="1" thickBot="1" x14ac:dyDescent="0.3">
      <c r="B111" s="145" t="s">
        <v>119</v>
      </c>
      <c r="C111" s="145"/>
      <c r="D111" s="145"/>
      <c r="E111" s="57">
        <f>G52</f>
        <v>28680</v>
      </c>
      <c r="F111" s="146" t="s">
        <v>123</v>
      </c>
      <c r="G111" s="146"/>
      <c r="H111" s="146"/>
      <c r="I111" s="147">
        <f>G72</f>
        <v>395675</v>
      </c>
      <c r="J111" s="147"/>
    </row>
    <row r="112" spans="2:10" ht="31.5" customHeight="1" thickBot="1" x14ac:dyDescent="0.3">
      <c r="B112" s="145" t="s">
        <v>120</v>
      </c>
      <c r="C112" s="145"/>
      <c r="D112" s="145"/>
      <c r="E112" s="57">
        <f>G57</f>
        <v>10000</v>
      </c>
      <c r="F112" s="146" t="s">
        <v>124</v>
      </c>
      <c r="G112" s="146"/>
      <c r="H112" s="146"/>
      <c r="I112" s="147">
        <f>G77</f>
        <v>1783024</v>
      </c>
      <c r="J112" s="147"/>
    </row>
    <row r="113" spans="2:10" ht="23.25" customHeight="1" thickBot="1" x14ac:dyDescent="0.3">
      <c r="B113" s="139" t="s">
        <v>30</v>
      </c>
      <c r="C113" s="139"/>
      <c r="D113" s="139"/>
      <c r="E113" s="58">
        <f>SUM(E103:E112)</f>
        <v>1629293</v>
      </c>
      <c r="F113" s="140" t="s">
        <v>54</v>
      </c>
      <c r="G113" s="140"/>
      <c r="H113" s="140"/>
      <c r="I113" s="141">
        <f>SUM(I109:J112)</f>
        <v>4116496</v>
      </c>
      <c r="J113" s="141"/>
    </row>
    <row r="114" spans="2:10" x14ac:dyDescent="0.25">
      <c r="B114" s="5"/>
      <c r="C114" s="13"/>
      <c r="D114" s="13"/>
      <c r="E114" s="13"/>
      <c r="F114" s="28"/>
      <c r="G114" s="16"/>
      <c r="H114" s="13"/>
      <c r="I114" s="13"/>
      <c r="J114" s="28"/>
    </row>
    <row r="115" spans="2:10" x14ac:dyDescent="0.25">
      <c r="B115" s="5"/>
      <c r="C115" s="13"/>
      <c r="D115" s="13"/>
      <c r="E115" s="13"/>
      <c r="F115" s="28"/>
      <c r="G115" s="16"/>
      <c r="H115" s="13"/>
      <c r="I115" s="13"/>
      <c r="J115" s="28"/>
    </row>
    <row r="116" spans="2:10" x14ac:dyDescent="0.25">
      <c r="B116" s="5"/>
      <c r="C116" s="13"/>
      <c r="D116" s="13"/>
      <c r="E116" s="13"/>
      <c r="F116" s="28"/>
      <c r="G116" s="16"/>
      <c r="H116" s="13"/>
      <c r="I116" s="13"/>
      <c r="J116" s="28"/>
    </row>
    <row r="117" spans="2:10" x14ac:dyDescent="0.25">
      <c r="B117" s="5"/>
      <c r="C117" s="13"/>
      <c r="D117" s="13"/>
      <c r="E117" s="13"/>
      <c r="F117" s="28"/>
      <c r="G117" s="16"/>
      <c r="H117" s="13"/>
      <c r="I117" s="13"/>
    </row>
    <row r="118" spans="2:10" x14ac:dyDescent="0.25">
      <c r="B118" s="5"/>
      <c r="C118" s="13"/>
      <c r="D118" s="13"/>
      <c r="E118" s="13"/>
      <c r="F118" s="28"/>
      <c r="G118" s="16"/>
      <c r="H118" s="13"/>
      <c r="I118" s="13"/>
      <c r="J118" s="28"/>
    </row>
    <row r="119" spans="2:10" x14ac:dyDescent="0.25">
      <c r="B119" s="5"/>
      <c r="C119" s="13"/>
      <c r="D119" s="13"/>
      <c r="F119" s="28"/>
      <c r="G119" s="16"/>
      <c r="H119" s="13"/>
      <c r="I119" s="13"/>
      <c r="J119" s="28"/>
    </row>
    <row r="120" spans="2:10" x14ac:dyDescent="0.25">
      <c r="B120" s="5"/>
      <c r="C120" s="13"/>
      <c r="D120" s="13"/>
      <c r="E120" s="13"/>
      <c r="F120" s="28"/>
      <c r="G120" s="16"/>
      <c r="H120" s="13"/>
      <c r="I120" s="13"/>
      <c r="J120" s="28"/>
    </row>
    <row r="121" spans="2:10" x14ac:dyDescent="0.25">
      <c r="B121" s="5"/>
      <c r="C121" s="13"/>
      <c r="D121" s="13"/>
      <c r="E121" s="13"/>
      <c r="F121" s="28"/>
      <c r="G121" s="16"/>
      <c r="H121" s="13"/>
      <c r="I121" s="13"/>
      <c r="J121" s="28"/>
    </row>
    <row r="122" spans="2:10" x14ac:dyDescent="0.25">
      <c r="B122" s="5"/>
      <c r="C122" s="13"/>
      <c r="D122" s="13"/>
      <c r="E122" s="13"/>
      <c r="F122" s="28"/>
      <c r="G122" s="16"/>
      <c r="H122" s="13"/>
      <c r="I122" s="13"/>
      <c r="J122" s="28"/>
    </row>
    <row r="123" spans="2:10" x14ac:dyDescent="0.25">
      <c r="B123" s="5"/>
      <c r="C123" s="13"/>
      <c r="D123" s="13"/>
      <c r="E123" s="13"/>
      <c r="F123" s="28"/>
      <c r="G123" s="16"/>
      <c r="H123" s="13"/>
      <c r="I123" s="13"/>
      <c r="J123" s="28"/>
    </row>
    <row r="124" spans="2:10" x14ac:dyDescent="0.25">
      <c r="B124" s="5"/>
      <c r="C124" s="13"/>
      <c r="D124" s="13"/>
      <c r="E124" s="13"/>
      <c r="F124" s="28"/>
      <c r="G124" s="16"/>
      <c r="H124" s="13"/>
      <c r="I124" s="13"/>
      <c r="J124" s="28"/>
    </row>
    <row r="125" spans="2:10" x14ac:dyDescent="0.25">
      <c r="B125" s="5"/>
      <c r="C125" s="13"/>
      <c r="D125" s="13"/>
      <c r="E125" s="13"/>
      <c r="F125" s="28"/>
      <c r="G125" s="16"/>
      <c r="H125" s="13"/>
      <c r="I125" s="13"/>
      <c r="J125" s="28"/>
    </row>
    <row r="126" spans="2:10" x14ac:dyDescent="0.25">
      <c r="B126" s="5"/>
      <c r="C126" s="13"/>
      <c r="D126" s="13"/>
      <c r="E126" s="13"/>
      <c r="F126" s="28"/>
      <c r="G126" s="16"/>
      <c r="H126" s="13"/>
      <c r="I126" s="13"/>
      <c r="J126" s="28"/>
    </row>
    <row r="127" spans="2:10" x14ac:dyDescent="0.25">
      <c r="B127" s="5"/>
      <c r="C127" s="13"/>
      <c r="D127" s="13"/>
      <c r="E127" s="2"/>
      <c r="F127" s="29"/>
      <c r="G127" s="3"/>
      <c r="H127" s="2"/>
      <c r="I127" s="2"/>
      <c r="J127" s="29"/>
    </row>
    <row r="128" spans="2:10" ht="15.75" thickBot="1" x14ac:dyDescent="0.3">
      <c r="B128" s="5"/>
      <c r="C128" s="13"/>
      <c r="D128" s="13"/>
      <c r="E128" s="2"/>
      <c r="F128" s="29"/>
      <c r="G128" s="3"/>
      <c r="H128" s="2"/>
      <c r="I128" s="2"/>
      <c r="J128" s="29"/>
    </row>
    <row r="129" spans="2:10" ht="15.75" thickBot="1" x14ac:dyDescent="0.3">
      <c r="B129" s="121" t="s">
        <v>145</v>
      </c>
      <c r="C129" s="122"/>
      <c r="D129" s="122"/>
      <c r="E129" s="70"/>
      <c r="F129" s="121" t="s">
        <v>146</v>
      </c>
      <c r="G129" s="122"/>
      <c r="H129" s="122"/>
      <c r="I129" s="122"/>
      <c r="J129" s="122"/>
    </row>
    <row r="130" spans="2:10" x14ac:dyDescent="0.25">
      <c r="B130" s="5"/>
      <c r="C130" s="13"/>
      <c r="D130" s="13"/>
      <c r="E130" s="2"/>
      <c r="F130" s="29"/>
      <c r="G130" s="3"/>
      <c r="H130" s="2"/>
      <c r="I130" s="2"/>
      <c r="J130" s="29"/>
    </row>
    <row r="131" spans="2:10" x14ac:dyDescent="0.25">
      <c r="B131" s="5"/>
      <c r="C131" s="13"/>
      <c r="D131" s="13"/>
      <c r="E131" s="2"/>
      <c r="F131" s="29"/>
      <c r="G131" s="3"/>
      <c r="H131" s="2"/>
      <c r="I131" s="2"/>
      <c r="J131" s="29"/>
    </row>
    <row r="132" spans="2:10" x14ac:dyDescent="0.25">
      <c r="B132" s="5"/>
      <c r="C132" s="13"/>
      <c r="D132" s="13"/>
      <c r="E132" s="2"/>
      <c r="F132" s="29"/>
      <c r="G132" s="3"/>
      <c r="H132" s="2"/>
      <c r="I132" s="2"/>
      <c r="J132" s="29"/>
    </row>
    <row r="133" spans="2:10" x14ac:dyDescent="0.25">
      <c r="B133" s="5"/>
      <c r="C133" s="13"/>
      <c r="D133" s="13"/>
      <c r="E133" s="2"/>
      <c r="F133" s="29"/>
      <c r="G133" s="3"/>
      <c r="H133" s="2"/>
      <c r="I133" s="2"/>
      <c r="J133" s="29"/>
    </row>
    <row r="134" spans="2:10" x14ac:dyDescent="0.25">
      <c r="B134" s="5"/>
      <c r="C134" s="13"/>
      <c r="D134" s="13"/>
      <c r="E134" s="2"/>
      <c r="F134" s="29"/>
      <c r="G134" s="3"/>
      <c r="H134" s="2"/>
      <c r="I134" s="2"/>
      <c r="J134" s="29"/>
    </row>
    <row r="135" spans="2:10" x14ac:dyDescent="0.25">
      <c r="B135" s="5"/>
      <c r="C135" s="13"/>
      <c r="D135" s="13"/>
      <c r="E135" s="2"/>
      <c r="F135" s="29"/>
      <c r="G135" s="3"/>
      <c r="H135" s="2"/>
      <c r="I135" s="2"/>
      <c r="J135" s="29"/>
    </row>
    <row r="136" spans="2:10" x14ac:dyDescent="0.25">
      <c r="B136" s="5"/>
      <c r="C136" s="13"/>
      <c r="D136" s="13"/>
      <c r="E136" s="2"/>
      <c r="F136" s="29"/>
      <c r="G136" s="3"/>
      <c r="H136" s="2"/>
      <c r="I136" s="2"/>
      <c r="J136" s="29"/>
    </row>
    <row r="137" spans="2:10" x14ac:dyDescent="0.25">
      <c r="B137" s="5"/>
      <c r="C137" s="13"/>
      <c r="D137" s="13"/>
      <c r="E137" s="2"/>
      <c r="F137" s="29"/>
      <c r="G137" s="3"/>
      <c r="H137" s="2"/>
      <c r="I137" s="2"/>
      <c r="J137" s="29"/>
    </row>
    <row r="138" spans="2:10" x14ac:dyDescent="0.25">
      <c r="B138" s="5"/>
      <c r="C138" s="13"/>
      <c r="D138" s="13"/>
      <c r="E138" s="2"/>
      <c r="F138" s="29"/>
      <c r="G138" s="3"/>
      <c r="H138" s="2"/>
      <c r="I138" s="2"/>
      <c r="J138" s="29"/>
    </row>
    <row r="139" spans="2:10" x14ac:dyDescent="0.25">
      <c r="B139" s="5"/>
      <c r="C139" s="13"/>
      <c r="D139" s="13"/>
      <c r="E139" s="2"/>
      <c r="F139" s="29"/>
      <c r="G139" s="3"/>
      <c r="H139" s="2"/>
      <c r="I139" s="2"/>
      <c r="J139" s="29"/>
    </row>
    <row r="140" spans="2:10" x14ac:dyDescent="0.25">
      <c r="B140" s="5"/>
      <c r="C140" s="13"/>
      <c r="D140" s="13"/>
      <c r="E140" s="2"/>
      <c r="F140" s="29"/>
      <c r="G140" s="3"/>
      <c r="H140" s="2"/>
      <c r="I140" s="2"/>
      <c r="J140" s="29"/>
    </row>
    <row r="141" spans="2:10" x14ac:dyDescent="0.25">
      <c r="B141" s="5"/>
      <c r="C141" s="13"/>
      <c r="D141" s="13"/>
      <c r="E141" s="2"/>
      <c r="F141" s="29"/>
      <c r="G141" s="3"/>
      <c r="H141" s="2"/>
      <c r="I141" s="2"/>
      <c r="J141" s="29"/>
    </row>
    <row r="142" spans="2:10" x14ac:dyDescent="0.25">
      <c r="B142" s="5"/>
      <c r="C142" s="13"/>
      <c r="D142" s="13"/>
      <c r="E142" s="2"/>
      <c r="F142" s="29"/>
      <c r="G142" s="3"/>
      <c r="H142" s="2"/>
      <c r="I142" s="2"/>
      <c r="J142" s="29"/>
    </row>
    <row r="143" spans="2:10" x14ac:dyDescent="0.25">
      <c r="B143" s="5"/>
      <c r="C143" s="13"/>
      <c r="D143" s="13"/>
      <c r="E143" s="2"/>
      <c r="F143" s="29"/>
      <c r="G143" s="3"/>
      <c r="H143" s="2"/>
      <c r="I143" s="2"/>
      <c r="J143" s="29"/>
    </row>
    <row r="144" spans="2:10" x14ac:dyDescent="0.25">
      <c r="B144" s="5"/>
      <c r="C144" s="13"/>
      <c r="D144" s="13"/>
      <c r="E144" s="2"/>
      <c r="F144" s="29"/>
      <c r="G144" s="3"/>
      <c r="H144" s="2"/>
      <c r="I144" s="2"/>
      <c r="J144" s="29"/>
    </row>
    <row r="145" spans="2:10" x14ac:dyDescent="0.25">
      <c r="B145" s="5"/>
      <c r="C145" s="13"/>
      <c r="D145" s="13"/>
      <c r="E145" s="2"/>
      <c r="F145" s="29"/>
      <c r="G145" s="3"/>
      <c r="H145" s="2"/>
      <c r="I145" s="2"/>
      <c r="J145" s="29"/>
    </row>
    <row r="146" spans="2:10" x14ac:dyDescent="0.25">
      <c r="B146" s="5"/>
      <c r="C146" s="13"/>
      <c r="D146" s="13"/>
      <c r="E146" s="2"/>
      <c r="F146" s="29"/>
      <c r="G146" s="3"/>
      <c r="H146" s="2"/>
      <c r="I146" s="2"/>
      <c r="J146" s="29"/>
    </row>
    <row r="147" spans="2:10" x14ac:dyDescent="0.25">
      <c r="B147" s="5"/>
      <c r="C147" s="13"/>
      <c r="D147" s="13"/>
      <c r="E147" s="2"/>
      <c r="F147" s="29"/>
      <c r="G147" s="3"/>
      <c r="H147" s="2"/>
      <c r="I147" s="2"/>
      <c r="J147" s="29"/>
    </row>
    <row r="148" spans="2:10" x14ac:dyDescent="0.25">
      <c r="B148" s="5"/>
      <c r="C148" s="13"/>
      <c r="D148" s="13"/>
      <c r="E148" s="2"/>
      <c r="F148" s="29"/>
      <c r="G148" s="3"/>
      <c r="H148" s="2"/>
      <c r="I148" s="2"/>
      <c r="J148" s="29"/>
    </row>
    <row r="149" spans="2:10" x14ac:dyDescent="0.25">
      <c r="B149" s="5"/>
      <c r="C149" s="13"/>
      <c r="D149" s="13"/>
      <c r="E149" s="2"/>
      <c r="F149" s="29"/>
      <c r="G149" s="3"/>
      <c r="H149" s="2"/>
      <c r="I149" s="2"/>
      <c r="J149" s="29"/>
    </row>
    <row r="150" spans="2:10" x14ac:dyDescent="0.25">
      <c r="B150" s="5"/>
      <c r="C150" s="13"/>
      <c r="D150" s="13"/>
      <c r="E150" s="2"/>
      <c r="F150" s="29"/>
      <c r="G150" s="3"/>
      <c r="H150" s="2"/>
      <c r="I150" s="2"/>
      <c r="J150" s="29"/>
    </row>
    <row r="151" spans="2:10" x14ac:dyDescent="0.25">
      <c r="B151" s="5"/>
      <c r="C151" s="13"/>
      <c r="D151" s="13"/>
      <c r="E151" s="2"/>
      <c r="F151" s="29"/>
      <c r="G151" s="3"/>
      <c r="H151" s="2"/>
      <c r="I151" s="2"/>
      <c r="J151" s="29"/>
    </row>
    <row r="152" spans="2:10" x14ac:dyDescent="0.25">
      <c r="B152" s="5"/>
      <c r="C152" s="13"/>
      <c r="D152" s="13"/>
      <c r="E152" s="2"/>
      <c r="F152" s="29"/>
      <c r="G152" s="3"/>
      <c r="H152" s="2"/>
      <c r="I152" s="2"/>
      <c r="J152" s="29"/>
    </row>
    <row r="153" spans="2:10" x14ac:dyDescent="0.25">
      <c r="B153" s="5"/>
      <c r="C153" s="13"/>
      <c r="D153" s="13"/>
      <c r="E153" s="2"/>
      <c r="F153" s="29"/>
      <c r="G153" s="3"/>
      <c r="H153" s="2"/>
      <c r="I153" s="2"/>
      <c r="J153" s="29"/>
    </row>
    <row r="154" spans="2:10" x14ac:dyDescent="0.25">
      <c r="B154" s="5"/>
      <c r="C154" s="13"/>
      <c r="D154" s="13"/>
      <c r="E154" s="2"/>
      <c r="F154" s="29"/>
      <c r="G154" s="3"/>
      <c r="H154" s="2"/>
      <c r="I154" s="2"/>
      <c r="J154" s="29"/>
    </row>
    <row r="155" spans="2:10" x14ac:dyDescent="0.25">
      <c r="B155" s="5"/>
      <c r="C155" s="13"/>
      <c r="D155" s="13"/>
      <c r="E155" s="2"/>
      <c r="F155" s="29"/>
      <c r="G155" s="3"/>
      <c r="H155" s="2"/>
      <c r="I155" s="2"/>
      <c r="J155" s="29"/>
    </row>
    <row r="156" spans="2:10" x14ac:dyDescent="0.25">
      <c r="B156" s="5"/>
      <c r="C156" s="13"/>
      <c r="D156" s="13"/>
      <c r="E156" s="2"/>
      <c r="F156" s="29"/>
      <c r="G156" s="3"/>
      <c r="H156" s="2"/>
      <c r="I156" s="2"/>
      <c r="J156" s="29"/>
    </row>
    <row r="157" spans="2:10" x14ac:dyDescent="0.25">
      <c r="B157" s="5"/>
      <c r="C157" s="13"/>
      <c r="D157" s="13"/>
      <c r="E157" s="2"/>
      <c r="F157" s="29"/>
      <c r="G157" s="3"/>
      <c r="H157" s="2"/>
      <c r="I157" s="2"/>
      <c r="J157" s="29"/>
    </row>
    <row r="158" spans="2:10" x14ac:dyDescent="0.25">
      <c r="B158" s="5"/>
      <c r="C158" s="13"/>
      <c r="D158" s="13"/>
      <c r="E158" s="2"/>
      <c r="F158" s="29"/>
      <c r="G158" s="3"/>
      <c r="H158" s="2"/>
      <c r="I158" s="2"/>
      <c r="J158" s="29"/>
    </row>
    <row r="159" spans="2:10" x14ac:dyDescent="0.25">
      <c r="B159" s="5"/>
      <c r="C159" s="13"/>
      <c r="D159" s="13"/>
      <c r="E159" s="2"/>
      <c r="F159" s="29"/>
      <c r="G159" s="3"/>
      <c r="H159" s="2"/>
      <c r="I159" s="2"/>
      <c r="J159" s="29"/>
    </row>
    <row r="160" spans="2:10" x14ac:dyDescent="0.25">
      <c r="B160" s="5"/>
      <c r="C160" s="13"/>
      <c r="D160" s="13"/>
      <c r="E160" s="2"/>
      <c r="F160" s="29"/>
      <c r="G160" s="3"/>
      <c r="H160" s="2"/>
      <c r="I160" s="2"/>
      <c r="J160" s="29"/>
    </row>
    <row r="161" spans="2:10" x14ac:dyDescent="0.25">
      <c r="B161" s="5"/>
      <c r="C161" s="13"/>
      <c r="D161" s="13"/>
      <c r="E161" s="2"/>
      <c r="F161" s="29"/>
      <c r="G161" s="3"/>
      <c r="H161" s="2"/>
      <c r="I161" s="2"/>
      <c r="J161" s="29"/>
    </row>
    <row r="162" spans="2:10" x14ac:dyDescent="0.25">
      <c r="B162" s="5"/>
      <c r="C162" s="13"/>
      <c r="D162" s="13"/>
      <c r="E162" s="2"/>
      <c r="F162" s="29"/>
      <c r="G162" s="3"/>
      <c r="H162" s="2"/>
      <c r="I162" s="2"/>
      <c r="J162" s="29"/>
    </row>
    <row r="163" spans="2:10" x14ac:dyDescent="0.25">
      <c r="B163" s="5"/>
      <c r="C163" s="13"/>
      <c r="D163" s="13"/>
      <c r="E163" s="2"/>
      <c r="F163" s="29"/>
      <c r="G163" s="3"/>
      <c r="H163" s="2"/>
      <c r="I163" s="2"/>
      <c r="J163" s="29"/>
    </row>
    <row r="164" spans="2:10" x14ac:dyDescent="0.25">
      <c r="B164" s="5"/>
      <c r="C164" s="13"/>
      <c r="D164" s="13"/>
      <c r="E164" s="2"/>
      <c r="F164" s="29"/>
      <c r="G164" s="3"/>
      <c r="H164" s="2"/>
      <c r="I164" s="2"/>
      <c r="J164" s="29"/>
    </row>
    <row r="165" spans="2:10" x14ac:dyDescent="0.25">
      <c r="B165" s="5"/>
      <c r="C165" s="13"/>
      <c r="D165" s="13"/>
      <c r="E165" s="2"/>
      <c r="F165" s="29"/>
      <c r="G165" s="3"/>
      <c r="H165" s="2"/>
      <c r="I165" s="2"/>
      <c r="J165" s="29"/>
    </row>
    <row r="166" spans="2:10" x14ac:dyDescent="0.25">
      <c r="B166" s="5"/>
      <c r="C166" s="13"/>
      <c r="D166" s="13"/>
      <c r="E166" s="2"/>
      <c r="F166" s="29"/>
      <c r="G166" s="3"/>
      <c r="H166" s="2"/>
      <c r="I166" s="2"/>
      <c r="J166" s="29"/>
    </row>
    <row r="167" spans="2:10" x14ac:dyDescent="0.25">
      <c r="B167" s="5"/>
      <c r="C167" s="13"/>
      <c r="D167" s="13"/>
      <c r="E167" s="2"/>
      <c r="F167" s="29"/>
      <c r="G167" s="3"/>
      <c r="H167" s="2"/>
      <c r="I167" s="2"/>
      <c r="J167" s="29"/>
    </row>
    <row r="168" spans="2:10" x14ac:dyDescent="0.25">
      <c r="B168" s="5"/>
      <c r="C168" s="13"/>
      <c r="D168" s="13"/>
      <c r="E168" s="2"/>
      <c r="F168" s="29"/>
      <c r="G168" s="3"/>
      <c r="H168" s="2"/>
      <c r="I168" s="2"/>
      <c r="J168" s="29"/>
    </row>
    <row r="169" spans="2:10" x14ac:dyDescent="0.25">
      <c r="B169" s="5"/>
      <c r="C169" s="13"/>
      <c r="D169" s="13"/>
      <c r="E169" s="2"/>
      <c r="F169" s="29"/>
      <c r="G169" s="3"/>
      <c r="H169" s="2"/>
      <c r="I169" s="2"/>
      <c r="J169" s="29"/>
    </row>
    <row r="170" spans="2:10" x14ac:dyDescent="0.25">
      <c r="B170" s="5"/>
      <c r="C170" s="13"/>
      <c r="D170" s="13"/>
      <c r="E170" s="2"/>
      <c r="F170" s="29"/>
      <c r="G170" s="3"/>
      <c r="H170" s="2"/>
      <c r="I170" s="2"/>
      <c r="J170" s="29"/>
    </row>
    <row r="171" spans="2:10" x14ac:dyDescent="0.25">
      <c r="B171" s="5"/>
      <c r="C171" s="13"/>
      <c r="D171" s="13"/>
      <c r="E171" s="2"/>
      <c r="F171" s="29"/>
      <c r="G171" s="3"/>
      <c r="H171" s="2"/>
      <c r="I171" s="2"/>
      <c r="J171" s="29"/>
    </row>
    <row r="172" spans="2:10" x14ac:dyDescent="0.25">
      <c r="B172" s="5"/>
      <c r="C172" s="13"/>
      <c r="D172" s="13"/>
      <c r="E172" s="2"/>
      <c r="F172" s="29"/>
      <c r="G172" s="3"/>
      <c r="H172" s="2"/>
      <c r="I172" s="2"/>
      <c r="J172" s="29"/>
    </row>
    <row r="173" spans="2:10" x14ac:dyDescent="0.25">
      <c r="B173" s="5"/>
      <c r="C173" s="13"/>
      <c r="D173" s="13"/>
      <c r="E173" s="2"/>
      <c r="F173" s="29"/>
      <c r="G173" s="3"/>
      <c r="H173" s="2"/>
      <c r="I173" s="2"/>
      <c r="J173" s="29"/>
    </row>
    <row r="174" spans="2:10" x14ac:dyDescent="0.25">
      <c r="B174" s="5"/>
      <c r="C174" s="13"/>
      <c r="D174" s="13"/>
      <c r="E174" s="2"/>
      <c r="F174" s="29"/>
      <c r="G174" s="3"/>
      <c r="H174" s="2"/>
      <c r="I174" s="2"/>
      <c r="J174" s="29"/>
    </row>
    <row r="175" spans="2:10" x14ac:dyDescent="0.25">
      <c r="B175" s="5"/>
      <c r="C175" s="13"/>
      <c r="D175" s="13"/>
      <c r="E175" s="2"/>
      <c r="F175" s="29"/>
      <c r="G175" s="3"/>
      <c r="H175" s="2"/>
      <c r="I175" s="2"/>
      <c r="J175" s="29"/>
    </row>
    <row r="176" spans="2:10" x14ac:dyDescent="0.25">
      <c r="B176" s="5"/>
      <c r="C176" s="13"/>
      <c r="D176" s="13"/>
      <c r="E176" s="2"/>
      <c r="F176" s="29"/>
      <c r="G176" s="3"/>
      <c r="H176" s="2"/>
      <c r="I176" s="2"/>
      <c r="J176" s="29"/>
    </row>
    <row r="177" spans="2:10" x14ac:dyDescent="0.25">
      <c r="B177" s="5"/>
      <c r="C177" s="13"/>
      <c r="D177" s="13"/>
      <c r="E177" s="2"/>
      <c r="F177" s="29"/>
      <c r="G177" s="3"/>
      <c r="H177" s="2"/>
      <c r="I177" s="2"/>
      <c r="J177" s="29"/>
    </row>
    <row r="178" spans="2:10" x14ac:dyDescent="0.25">
      <c r="B178" s="5"/>
      <c r="C178" s="13"/>
      <c r="D178" s="13"/>
      <c r="E178" s="2"/>
      <c r="F178" s="29"/>
      <c r="G178" s="3"/>
      <c r="H178" s="2"/>
      <c r="I178" s="2"/>
      <c r="J178" s="29"/>
    </row>
    <row r="179" spans="2:10" x14ac:dyDescent="0.25">
      <c r="B179" s="5"/>
      <c r="C179" s="13"/>
      <c r="D179" s="13"/>
      <c r="E179" s="2"/>
      <c r="F179" s="29"/>
      <c r="G179" s="3"/>
      <c r="H179" s="2"/>
      <c r="I179" s="2"/>
      <c r="J179" s="29"/>
    </row>
    <row r="180" spans="2:10" x14ac:dyDescent="0.25">
      <c r="B180" s="5"/>
      <c r="C180" s="13"/>
      <c r="D180" s="13"/>
      <c r="E180" s="2"/>
      <c r="F180" s="29"/>
      <c r="G180" s="3"/>
      <c r="H180" s="2"/>
      <c r="I180" s="2"/>
      <c r="J180" s="29"/>
    </row>
    <row r="181" spans="2:10" x14ac:dyDescent="0.25">
      <c r="B181" s="5"/>
      <c r="C181" s="13"/>
      <c r="D181" s="13"/>
      <c r="E181" s="2"/>
      <c r="F181" s="29"/>
      <c r="G181" s="3"/>
      <c r="H181" s="2"/>
      <c r="I181" s="2"/>
      <c r="J181" s="29"/>
    </row>
    <row r="182" spans="2:10" x14ac:dyDescent="0.25">
      <c r="B182" s="5"/>
      <c r="C182" s="13"/>
      <c r="D182" s="13"/>
      <c r="E182" s="2"/>
      <c r="F182" s="29"/>
      <c r="G182" s="3"/>
      <c r="H182" s="2"/>
      <c r="I182" s="2"/>
      <c r="J182" s="29"/>
    </row>
    <row r="183" spans="2:10" x14ac:dyDescent="0.25">
      <c r="B183" s="5"/>
      <c r="C183" s="13"/>
      <c r="D183" s="13"/>
      <c r="E183" s="2"/>
      <c r="F183" s="29"/>
      <c r="G183" s="3"/>
      <c r="H183" s="2"/>
      <c r="I183" s="2"/>
      <c r="J183" s="29"/>
    </row>
    <row r="184" spans="2:10" x14ac:dyDescent="0.25">
      <c r="B184" s="5"/>
      <c r="C184" s="13"/>
      <c r="D184" s="13"/>
      <c r="E184" s="2"/>
      <c r="F184" s="29"/>
      <c r="G184" s="3"/>
      <c r="H184" s="2"/>
      <c r="I184" s="2"/>
      <c r="J184" s="29"/>
    </row>
    <row r="185" spans="2:10" x14ac:dyDescent="0.25">
      <c r="B185" s="5"/>
      <c r="C185" s="13"/>
      <c r="D185" s="13"/>
      <c r="E185" s="2"/>
      <c r="F185" s="29"/>
      <c r="G185" s="3"/>
      <c r="H185" s="2"/>
      <c r="I185" s="2"/>
      <c r="J185" s="29"/>
    </row>
    <row r="186" spans="2:10" x14ac:dyDescent="0.25">
      <c r="B186" s="5"/>
      <c r="C186" s="13"/>
      <c r="D186" s="13"/>
      <c r="E186" s="2"/>
      <c r="F186" s="29"/>
      <c r="G186" s="3"/>
      <c r="H186" s="2"/>
      <c r="I186" s="2"/>
      <c r="J186" s="29"/>
    </row>
    <row r="187" spans="2:10" x14ac:dyDescent="0.25">
      <c r="B187" s="5"/>
      <c r="C187" s="13"/>
      <c r="D187" s="13"/>
      <c r="E187" s="2"/>
      <c r="F187" s="29"/>
      <c r="G187" s="3"/>
      <c r="H187" s="2"/>
      <c r="I187" s="2"/>
      <c r="J187" s="29"/>
    </row>
    <row r="188" spans="2:10" x14ac:dyDescent="0.25">
      <c r="B188" s="5"/>
      <c r="C188" s="13"/>
      <c r="D188" s="13"/>
      <c r="E188" s="2"/>
      <c r="F188" s="29"/>
      <c r="G188" s="3"/>
      <c r="H188" s="2"/>
      <c r="I188" s="2"/>
      <c r="J188" s="29"/>
    </row>
    <row r="189" spans="2:10" x14ac:dyDescent="0.25">
      <c r="B189" s="5"/>
      <c r="C189" s="13"/>
      <c r="D189" s="13"/>
      <c r="E189" s="2"/>
      <c r="F189" s="29"/>
      <c r="G189" s="3"/>
      <c r="H189" s="2"/>
      <c r="I189" s="2"/>
      <c r="J189" s="29"/>
    </row>
    <row r="190" spans="2:10" x14ac:dyDescent="0.25">
      <c r="B190" s="5"/>
      <c r="C190" s="13"/>
      <c r="D190" s="13"/>
      <c r="E190" s="2"/>
      <c r="F190" s="29"/>
      <c r="G190" s="3"/>
      <c r="H190" s="2"/>
      <c r="I190" s="2"/>
      <c r="J190" s="29"/>
    </row>
    <row r="191" spans="2:10" x14ac:dyDescent="0.25">
      <c r="B191" s="5"/>
      <c r="C191" s="13"/>
      <c r="D191" s="13"/>
      <c r="E191" s="2"/>
      <c r="F191" s="29"/>
      <c r="G191" s="3"/>
      <c r="H191" s="2"/>
      <c r="I191" s="2"/>
      <c r="J191" s="29"/>
    </row>
    <row r="192" spans="2:10" x14ac:dyDescent="0.25">
      <c r="B192" s="5"/>
      <c r="C192" s="13"/>
      <c r="D192" s="13"/>
      <c r="E192" s="2"/>
      <c r="F192" s="29"/>
      <c r="G192" s="3"/>
      <c r="H192" s="2"/>
      <c r="I192" s="2"/>
      <c r="J192" s="29"/>
    </row>
    <row r="193" spans="2:10" x14ac:dyDescent="0.25">
      <c r="B193" s="5"/>
      <c r="C193" s="13"/>
      <c r="D193" s="13"/>
      <c r="E193" s="2"/>
      <c r="F193" s="29"/>
      <c r="G193" s="3"/>
      <c r="H193" s="2"/>
      <c r="I193" s="2"/>
      <c r="J193" s="29"/>
    </row>
    <row r="194" spans="2:10" x14ac:dyDescent="0.25">
      <c r="B194" s="5"/>
      <c r="C194" s="13"/>
      <c r="D194" s="13"/>
      <c r="E194" s="2"/>
      <c r="F194" s="29"/>
      <c r="G194" s="3"/>
      <c r="H194" s="2"/>
      <c r="I194" s="2"/>
      <c r="J194" s="29"/>
    </row>
    <row r="195" spans="2:10" x14ac:dyDescent="0.25">
      <c r="B195" s="5"/>
      <c r="C195" s="13"/>
      <c r="D195" s="13"/>
      <c r="E195" s="2"/>
      <c r="F195" s="29"/>
      <c r="G195" s="2"/>
      <c r="H195" s="2"/>
      <c r="I195" s="2"/>
      <c r="J195" s="29"/>
    </row>
    <row r="196" spans="2:10" x14ac:dyDescent="0.25">
      <c r="B196" s="5"/>
      <c r="C196" s="13"/>
      <c r="D196" s="13"/>
      <c r="E196" s="2"/>
      <c r="F196" s="29"/>
      <c r="G196" s="2"/>
      <c r="H196" s="2"/>
      <c r="I196" s="2"/>
      <c r="J196" s="29"/>
    </row>
    <row r="197" spans="2:10" x14ac:dyDescent="0.25">
      <c r="B197" s="5"/>
      <c r="C197" s="13"/>
      <c r="D197" s="13"/>
      <c r="E197" s="2"/>
      <c r="F197" s="29"/>
      <c r="G197" s="2"/>
      <c r="H197" s="2"/>
      <c r="I197" s="2"/>
      <c r="J197" s="29"/>
    </row>
    <row r="198" spans="2:10" x14ac:dyDescent="0.25">
      <c r="B198" s="5"/>
      <c r="C198" s="13"/>
      <c r="D198" s="13"/>
      <c r="E198" s="2"/>
      <c r="F198" s="29"/>
      <c r="G198" s="2"/>
      <c r="H198" s="2"/>
      <c r="I198" s="2"/>
      <c r="J198" s="29"/>
    </row>
    <row r="199" spans="2:10" x14ac:dyDescent="0.25">
      <c r="B199" s="5"/>
      <c r="C199" s="13"/>
      <c r="D199" s="13"/>
      <c r="E199" s="2"/>
      <c r="F199" s="29"/>
      <c r="G199" s="2"/>
      <c r="H199" s="2"/>
      <c r="I199" s="2"/>
      <c r="J199" s="29"/>
    </row>
    <row r="200" spans="2:10" x14ac:dyDescent="0.25">
      <c r="B200" s="5"/>
      <c r="C200" s="13"/>
      <c r="D200" s="13"/>
      <c r="E200" s="2"/>
      <c r="F200" s="29"/>
      <c r="G200" s="2"/>
      <c r="H200" s="2"/>
      <c r="I200" s="2"/>
      <c r="J200" s="29"/>
    </row>
    <row r="201" spans="2:10" x14ac:dyDescent="0.25">
      <c r="B201" s="5"/>
      <c r="C201" s="13"/>
      <c r="D201" s="13"/>
      <c r="E201" s="2"/>
      <c r="F201" s="29"/>
      <c r="G201" s="2"/>
      <c r="H201" s="2"/>
      <c r="I201" s="2"/>
      <c r="J201" s="29"/>
    </row>
    <row r="202" spans="2:10" x14ac:dyDescent="0.25">
      <c r="B202" s="5"/>
      <c r="C202" s="13"/>
      <c r="D202" s="13"/>
      <c r="E202" s="2"/>
      <c r="F202" s="29"/>
      <c r="G202" s="2"/>
      <c r="H202" s="2"/>
      <c r="I202" s="2"/>
      <c r="J202" s="29"/>
    </row>
    <row r="203" spans="2:10" x14ac:dyDescent="0.25">
      <c r="B203" s="5"/>
      <c r="C203" s="13"/>
      <c r="D203" s="13"/>
      <c r="E203" s="2"/>
      <c r="F203" s="29"/>
      <c r="G203" s="2"/>
      <c r="H203" s="2"/>
      <c r="I203" s="2"/>
      <c r="J203" s="29"/>
    </row>
    <row r="204" spans="2:10" x14ac:dyDescent="0.25">
      <c r="B204" s="5"/>
      <c r="C204" s="13"/>
      <c r="D204" s="13"/>
      <c r="E204" s="2"/>
      <c r="F204" s="29"/>
      <c r="G204" s="2"/>
      <c r="H204" s="2"/>
      <c r="I204" s="2"/>
      <c r="J204" s="29"/>
    </row>
    <row r="205" spans="2:10" x14ac:dyDescent="0.25">
      <c r="B205" s="5"/>
      <c r="C205" s="13"/>
      <c r="D205" s="13"/>
      <c r="E205" s="2"/>
      <c r="F205" s="29"/>
      <c r="G205" s="2"/>
      <c r="H205" s="2"/>
      <c r="I205" s="2"/>
      <c r="J205" s="29"/>
    </row>
    <row r="206" spans="2:10" x14ac:dyDescent="0.25">
      <c r="B206" s="5"/>
      <c r="C206" s="13"/>
      <c r="D206" s="13"/>
      <c r="E206" s="2"/>
      <c r="F206" s="29"/>
      <c r="G206" s="2"/>
      <c r="H206" s="2"/>
      <c r="I206" s="2"/>
      <c r="J206" s="29"/>
    </row>
    <row r="207" spans="2:10" x14ac:dyDescent="0.25">
      <c r="B207" s="5"/>
      <c r="C207" s="13"/>
      <c r="D207" s="13"/>
      <c r="E207" s="2"/>
      <c r="F207" s="29"/>
      <c r="G207" s="2"/>
      <c r="H207" s="2"/>
      <c r="I207" s="2"/>
      <c r="J207" s="29"/>
    </row>
    <row r="208" spans="2:10" x14ac:dyDescent="0.25">
      <c r="B208" s="5"/>
      <c r="C208" s="13"/>
      <c r="D208" s="13"/>
      <c r="E208" s="2"/>
      <c r="F208" s="29"/>
      <c r="G208" s="2"/>
      <c r="H208" s="2"/>
      <c r="I208" s="2"/>
      <c r="J208" s="29"/>
    </row>
    <row r="209" spans="2:10" x14ac:dyDescent="0.25">
      <c r="B209" s="5"/>
      <c r="C209" s="13"/>
      <c r="D209" s="13"/>
      <c r="E209" s="2"/>
      <c r="F209" s="29"/>
      <c r="G209" s="2"/>
      <c r="H209" s="2"/>
      <c r="I209" s="2"/>
      <c r="J209" s="29"/>
    </row>
    <row r="210" spans="2:10" x14ac:dyDescent="0.25">
      <c r="B210" s="5"/>
      <c r="C210" s="13"/>
      <c r="D210" s="13"/>
      <c r="E210" s="2"/>
      <c r="F210" s="29"/>
      <c r="G210" s="2"/>
      <c r="H210" s="2"/>
      <c r="I210" s="2"/>
      <c r="J210" s="29"/>
    </row>
    <row r="211" spans="2:10" x14ac:dyDescent="0.25">
      <c r="B211" s="5"/>
      <c r="C211" s="13"/>
      <c r="D211" s="13"/>
      <c r="E211" s="2"/>
      <c r="F211" s="29"/>
      <c r="G211" s="2"/>
      <c r="H211" s="2"/>
      <c r="I211" s="2"/>
      <c r="J211" s="29"/>
    </row>
    <row r="212" spans="2:10" x14ac:dyDescent="0.25">
      <c r="B212" s="5"/>
      <c r="C212" s="13"/>
      <c r="D212" s="13"/>
      <c r="E212" s="2"/>
      <c r="F212" s="29"/>
      <c r="G212" s="2"/>
      <c r="H212" s="2"/>
      <c r="I212" s="2"/>
      <c r="J212" s="29"/>
    </row>
    <row r="213" spans="2:10" x14ac:dyDescent="0.25">
      <c r="B213" s="5"/>
      <c r="C213" s="13"/>
      <c r="D213" s="13"/>
      <c r="E213" s="2"/>
      <c r="F213" s="29"/>
      <c r="G213" s="2"/>
      <c r="H213" s="2"/>
      <c r="I213" s="2"/>
      <c r="J213" s="29"/>
    </row>
    <row r="214" spans="2:10" x14ac:dyDescent="0.25">
      <c r="B214" s="5"/>
      <c r="C214" s="13"/>
      <c r="D214" s="13"/>
      <c r="E214" s="2"/>
      <c r="F214" s="29"/>
      <c r="G214" s="2"/>
      <c r="H214" s="2"/>
      <c r="I214" s="2"/>
      <c r="J214" s="29"/>
    </row>
    <row r="215" spans="2:10" x14ac:dyDescent="0.25">
      <c r="B215" s="5"/>
      <c r="C215" s="13"/>
      <c r="D215" s="13"/>
      <c r="E215" s="2"/>
      <c r="F215" s="29"/>
      <c r="G215" s="2"/>
      <c r="H215" s="2"/>
      <c r="I215" s="2"/>
      <c r="J215" s="29"/>
    </row>
    <row r="216" spans="2:10" x14ac:dyDescent="0.25">
      <c r="B216" s="5"/>
      <c r="C216" s="13"/>
      <c r="D216" s="13"/>
      <c r="E216" s="2"/>
      <c r="F216" s="29"/>
      <c r="G216" s="2"/>
      <c r="H216" s="2"/>
      <c r="I216" s="2"/>
      <c r="J216" s="29"/>
    </row>
    <row r="217" spans="2:10" x14ac:dyDescent="0.25">
      <c r="B217" s="5"/>
      <c r="C217" s="13"/>
      <c r="D217" s="13"/>
      <c r="E217" s="2"/>
      <c r="F217" s="29"/>
      <c r="G217" s="2"/>
      <c r="H217" s="2"/>
      <c r="I217" s="2"/>
      <c r="J217" s="29"/>
    </row>
    <row r="218" spans="2:10" x14ac:dyDescent="0.25">
      <c r="B218" s="5"/>
      <c r="C218" s="13"/>
      <c r="D218" s="13"/>
      <c r="E218" s="2"/>
      <c r="F218" s="29"/>
      <c r="G218" s="2"/>
      <c r="H218" s="2"/>
      <c r="I218" s="2"/>
      <c r="J218" s="29"/>
    </row>
    <row r="219" spans="2:10" x14ac:dyDescent="0.25">
      <c r="B219" s="5"/>
      <c r="C219" s="13"/>
      <c r="D219" s="13"/>
      <c r="E219" s="2"/>
      <c r="F219" s="29"/>
      <c r="G219" s="2"/>
      <c r="H219" s="2"/>
      <c r="I219" s="2"/>
      <c r="J219" s="29"/>
    </row>
    <row r="220" spans="2:10" x14ac:dyDescent="0.25">
      <c r="B220" s="5"/>
      <c r="C220" s="13"/>
      <c r="D220" s="13"/>
      <c r="E220" s="2"/>
      <c r="F220" s="29"/>
      <c r="G220" s="2"/>
      <c r="H220" s="2"/>
      <c r="I220" s="2"/>
      <c r="J220" s="29"/>
    </row>
    <row r="221" spans="2:10" x14ac:dyDescent="0.25">
      <c r="B221" s="5"/>
      <c r="C221" s="13"/>
      <c r="D221" s="13"/>
      <c r="E221" s="2"/>
      <c r="F221" s="29"/>
      <c r="G221" s="2"/>
      <c r="H221" s="2"/>
      <c r="I221" s="2"/>
      <c r="J221" s="29"/>
    </row>
    <row r="222" spans="2:10" x14ac:dyDescent="0.25">
      <c r="B222" s="5"/>
      <c r="C222" s="13"/>
      <c r="D222" s="13"/>
      <c r="E222" s="2"/>
      <c r="F222" s="29"/>
      <c r="G222" s="2"/>
      <c r="H222" s="2"/>
      <c r="I222" s="2"/>
      <c r="J222" s="29"/>
    </row>
    <row r="223" spans="2:10" x14ac:dyDescent="0.25">
      <c r="B223" s="5"/>
      <c r="C223" s="13"/>
      <c r="D223" s="13"/>
      <c r="E223" s="2"/>
      <c r="F223" s="29"/>
      <c r="G223" s="2"/>
      <c r="H223" s="2"/>
      <c r="I223" s="2"/>
      <c r="J223" s="29"/>
    </row>
    <row r="224" spans="2:10" x14ac:dyDescent="0.25">
      <c r="B224" s="5"/>
      <c r="C224" s="2"/>
      <c r="D224" s="2"/>
      <c r="E224" s="2"/>
      <c r="F224" s="29"/>
      <c r="G224" s="2"/>
      <c r="H224" s="2"/>
      <c r="I224" s="2"/>
      <c r="J224" s="29"/>
    </row>
    <row r="225" spans="2:10" x14ac:dyDescent="0.25">
      <c r="B225" s="5"/>
      <c r="C225" s="2"/>
      <c r="D225" s="2"/>
      <c r="E225" s="2"/>
      <c r="F225" s="29"/>
      <c r="G225" s="2"/>
      <c r="H225" s="2"/>
      <c r="I225" s="2"/>
      <c r="J225" s="29"/>
    </row>
    <row r="226" spans="2:10" x14ac:dyDescent="0.25">
      <c r="B226" s="5"/>
      <c r="C226" s="2"/>
      <c r="D226" s="2"/>
      <c r="E226" s="2"/>
      <c r="F226" s="29"/>
      <c r="G226" s="2"/>
      <c r="H226" s="2"/>
      <c r="I226" s="2"/>
      <c r="J226" s="29"/>
    </row>
    <row r="227" spans="2:10" x14ac:dyDescent="0.25">
      <c r="B227" s="5"/>
      <c r="C227" s="2"/>
      <c r="D227" s="2"/>
      <c r="E227" s="2"/>
      <c r="F227" s="29"/>
      <c r="G227" s="2"/>
      <c r="H227" s="2"/>
      <c r="I227" s="2"/>
      <c r="J227" s="29"/>
    </row>
    <row r="228" spans="2:10" x14ac:dyDescent="0.25">
      <c r="B228" s="5"/>
      <c r="C228" s="2"/>
      <c r="D228" s="2"/>
      <c r="E228" s="2"/>
      <c r="F228" s="29"/>
      <c r="G228" s="2"/>
      <c r="H228" s="2"/>
      <c r="I228" s="2"/>
      <c r="J228" s="29"/>
    </row>
    <row r="229" spans="2:10" x14ac:dyDescent="0.25">
      <c r="B229" s="5"/>
      <c r="C229" s="2"/>
      <c r="D229" s="2"/>
      <c r="E229" s="2"/>
      <c r="F229" s="29"/>
      <c r="G229" s="2"/>
      <c r="H229" s="2"/>
      <c r="I229" s="2"/>
      <c r="J229" s="29"/>
    </row>
    <row r="230" spans="2:10" x14ac:dyDescent="0.25">
      <c r="B230" s="5"/>
      <c r="C230" s="2"/>
      <c r="D230" s="2"/>
      <c r="E230" s="2"/>
      <c r="F230" s="29"/>
      <c r="G230" s="2"/>
      <c r="H230" s="2"/>
      <c r="I230" s="2"/>
      <c r="J230" s="29"/>
    </row>
    <row r="231" spans="2:10" x14ac:dyDescent="0.25">
      <c r="B231" s="5"/>
      <c r="C231" s="2"/>
      <c r="D231" s="2"/>
      <c r="E231" s="2"/>
      <c r="F231" s="29"/>
      <c r="G231" s="2"/>
      <c r="H231" s="2"/>
      <c r="I231" s="2"/>
      <c r="J231" s="29"/>
    </row>
    <row r="232" spans="2:10" x14ac:dyDescent="0.25">
      <c r="B232" s="5"/>
      <c r="C232" s="2"/>
      <c r="D232" s="2"/>
      <c r="E232" s="2"/>
      <c r="F232" s="29"/>
      <c r="G232" s="2"/>
      <c r="H232" s="2"/>
      <c r="I232" s="2"/>
      <c r="J232" s="29"/>
    </row>
    <row r="233" spans="2:10" x14ac:dyDescent="0.25">
      <c r="B233" s="5"/>
      <c r="C233" s="2"/>
      <c r="D233" s="2"/>
      <c r="E233" s="2"/>
      <c r="F233" s="29"/>
      <c r="G233" s="2"/>
      <c r="H233" s="2"/>
      <c r="I233" s="2"/>
      <c r="J233" s="29"/>
    </row>
    <row r="234" spans="2:10" x14ac:dyDescent="0.25">
      <c r="B234" s="5"/>
      <c r="C234" s="2"/>
      <c r="D234" s="2"/>
      <c r="E234" s="2"/>
      <c r="F234" s="29"/>
      <c r="G234" s="2"/>
      <c r="H234" s="2"/>
      <c r="I234" s="2"/>
      <c r="J234" s="29"/>
    </row>
    <row r="235" spans="2:10" x14ac:dyDescent="0.25">
      <c r="B235" s="5"/>
      <c r="C235" s="2"/>
      <c r="D235" s="2"/>
      <c r="E235" s="2"/>
      <c r="F235" s="29"/>
      <c r="G235" s="2"/>
      <c r="H235" s="2"/>
      <c r="I235" s="2"/>
      <c r="J235" s="29"/>
    </row>
    <row r="236" spans="2:10" x14ac:dyDescent="0.25">
      <c r="B236" s="5"/>
      <c r="C236" s="2"/>
      <c r="D236" s="2"/>
      <c r="E236" s="2"/>
      <c r="F236" s="29"/>
      <c r="G236" s="2"/>
      <c r="H236" s="2"/>
      <c r="I236" s="2"/>
      <c r="J236" s="29"/>
    </row>
    <row r="237" spans="2:10" x14ac:dyDescent="0.25">
      <c r="B237" s="5"/>
      <c r="C237" s="2"/>
      <c r="D237" s="2"/>
      <c r="E237" s="2"/>
      <c r="F237" s="29"/>
      <c r="G237" s="2"/>
      <c r="H237" s="2"/>
      <c r="I237" s="2"/>
      <c r="J237" s="29"/>
    </row>
    <row r="238" spans="2:10" x14ac:dyDescent="0.25">
      <c r="B238" s="5"/>
      <c r="C238" s="2"/>
      <c r="D238" s="2"/>
      <c r="E238" s="2"/>
      <c r="F238" s="29"/>
      <c r="G238" s="2"/>
      <c r="H238" s="2"/>
      <c r="I238" s="2"/>
      <c r="J238" s="29"/>
    </row>
    <row r="239" spans="2:10" x14ac:dyDescent="0.25">
      <c r="B239" s="5"/>
      <c r="C239" s="2"/>
      <c r="D239" s="2"/>
      <c r="E239" s="2"/>
      <c r="F239" s="29"/>
      <c r="G239" s="2"/>
      <c r="H239" s="2"/>
      <c r="I239" s="2"/>
      <c r="J239" s="29"/>
    </row>
    <row r="240" spans="2:10" x14ac:dyDescent="0.25">
      <c r="B240" s="5"/>
      <c r="C240" s="2"/>
      <c r="D240" s="2"/>
      <c r="E240" s="2"/>
      <c r="F240" s="29"/>
      <c r="G240" s="2"/>
      <c r="H240" s="2"/>
      <c r="I240" s="2"/>
      <c r="J240" s="29"/>
    </row>
    <row r="241" spans="2:10" x14ac:dyDescent="0.25">
      <c r="B241" s="5"/>
      <c r="C241" s="2"/>
      <c r="D241" s="2"/>
      <c r="E241" s="2"/>
      <c r="F241" s="29"/>
      <c r="G241" s="2"/>
      <c r="H241" s="2"/>
      <c r="I241" s="2"/>
      <c r="J241" s="29"/>
    </row>
    <row r="242" spans="2:10" x14ac:dyDescent="0.25">
      <c r="B242" s="5"/>
      <c r="C242" s="2"/>
      <c r="D242" s="2"/>
      <c r="E242" s="2"/>
      <c r="F242" s="29"/>
      <c r="G242" s="2"/>
      <c r="H242" s="2"/>
      <c r="I242" s="2"/>
      <c r="J242" s="29"/>
    </row>
    <row r="243" spans="2:10" x14ac:dyDescent="0.25">
      <c r="B243" s="5"/>
      <c r="C243" s="2"/>
      <c r="D243" s="2"/>
      <c r="E243" s="2"/>
      <c r="F243" s="29"/>
      <c r="G243" s="2"/>
      <c r="H243" s="2"/>
      <c r="I243" s="2"/>
      <c r="J243" s="29"/>
    </row>
    <row r="244" spans="2:10" x14ac:dyDescent="0.25">
      <c r="B244" s="5"/>
      <c r="C244" s="2"/>
      <c r="D244" s="2"/>
      <c r="E244" s="2"/>
      <c r="F244" s="29"/>
      <c r="G244" s="2"/>
      <c r="H244" s="2"/>
      <c r="I244" s="2"/>
      <c r="J244" s="29"/>
    </row>
    <row r="245" spans="2:10" x14ac:dyDescent="0.25">
      <c r="B245" s="5"/>
      <c r="C245" s="2"/>
      <c r="D245" s="2"/>
      <c r="E245" s="2"/>
      <c r="F245" s="29"/>
      <c r="G245" s="2"/>
      <c r="H245" s="2"/>
      <c r="I245" s="2"/>
      <c r="J245" s="29"/>
    </row>
    <row r="246" spans="2:10" x14ac:dyDescent="0.25">
      <c r="B246" s="5"/>
      <c r="C246" s="2"/>
      <c r="D246" s="2"/>
      <c r="E246" s="2"/>
      <c r="F246" s="29"/>
      <c r="G246" s="2"/>
      <c r="H246" s="2"/>
      <c r="I246" s="2"/>
      <c r="J246" s="29"/>
    </row>
    <row r="247" spans="2:10" x14ac:dyDescent="0.25">
      <c r="B247" s="5"/>
      <c r="C247" s="2"/>
      <c r="D247" s="2"/>
      <c r="E247" s="2"/>
      <c r="F247" s="29"/>
      <c r="G247" s="2"/>
      <c r="H247" s="2"/>
      <c r="I247" s="2"/>
      <c r="J247" s="29"/>
    </row>
    <row r="248" spans="2:10" x14ac:dyDescent="0.25">
      <c r="B248" s="5"/>
      <c r="C248" s="2"/>
      <c r="D248" s="2"/>
      <c r="E248" s="2"/>
      <c r="F248" s="29"/>
      <c r="G248" s="2"/>
      <c r="H248" s="2"/>
      <c r="I248" s="2"/>
      <c r="J248" s="29"/>
    </row>
    <row r="249" spans="2:10" x14ac:dyDescent="0.25">
      <c r="B249" s="5"/>
      <c r="C249" s="2"/>
      <c r="D249" s="2"/>
      <c r="E249" s="2"/>
      <c r="F249" s="29"/>
      <c r="G249" s="2"/>
      <c r="H249" s="2"/>
      <c r="I249" s="2"/>
      <c r="J249" s="29"/>
    </row>
    <row r="250" spans="2:10" x14ac:dyDescent="0.25">
      <c r="B250" s="5"/>
      <c r="C250" s="2"/>
      <c r="D250" s="2"/>
      <c r="E250" s="2"/>
      <c r="F250" s="29"/>
      <c r="G250" s="2"/>
      <c r="H250" s="2"/>
      <c r="I250" s="2"/>
      <c r="J250" s="29"/>
    </row>
    <row r="251" spans="2:10" x14ac:dyDescent="0.25">
      <c r="B251" s="5"/>
      <c r="C251" s="2"/>
      <c r="D251" s="2"/>
      <c r="E251" s="2"/>
      <c r="F251" s="29"/>
      <c r="G251" s="2"/>
      <c r="H251" s="2"/>
      <c r="I251" s="2"/>
      <c r="J251" s="29"/>
    </row>
    <row r="252" spans="2:10" x14ac:dyDescent="0.25">
      <c r="B252" s="5"/>
      <c r="C252" s="2"/>
      <c r="D252" s="2"/>
      <c r="E252" s="2"/>
      <c r="F252" s="29"/>
      <c r="G252" s="2"/>
      <c r="H252" s="2"/>
      <c r="I252" s="2"/>
      <c r="J252" s="29"/>
    </row>
    <row r="253" spans="2:10" x14ac:dyDescent="0.25">
      <c r="B253" s="5"/>
      <c r="C253" s="2"/>
      <c r="D253" s="2"/>
      <c r="E253" s="2"/>
      <c r="F253" s="29"/>
      <c r="G253" s="2"/>
      <c r="H253" s="2"/>
      <c r="I253" s="2"/>
      <c r="J253" s="29"/>
    </row>
    <row r="254" spans="2:10" x14ac:dyDescent="0.25">
      <c r="B254" s="5"/>
      <c r="C254" s="2"/>
      <c r="D254" s="2"/>
      <c r="E254" s="2"/>
      <c r="F254" s="29"/>
      <c r="G254" s="2"/>
      <c r="H254" s="2"/>
      <c r="I254" s="2"/>
      <c r="J254" s="29"/>
    </row>
    <row r="255" spans="2:10" x14ac:dyDescent="0.25">
      <c r="B255" s="5"/>
      <c r="C255" s="2"/>
      <c r="D255" s="2"/>
      <c r="E255" s="2"/>
      <c r="F255" s="29"/>
      <c r="G255" s="2"/>
      <c r="H255" s="2"/>
      <c r="I255" s="2"/>
      <c r="J255" s="29"/>
    </row>
    <row r="256" spans="2:10" x14ac:dyDescent="0.25">
      <c r="B256" s="5"/>
      <c r="C256" s="2"/>
      <c r="D256" s="2"/>
      <c r="E256" s="2"/>
      <c r="F256" s="29"/>
      <c r="G256" s="2"/>
      <c r="H256" s="2"/>
      <c r="I256" s="2"/>
      <c r="J256" s="29"/>
    </row>
    <row r="257" spans="2:10" x14ac:dyDescent="0.25">
      <c r="B257" s="5"/>
      <c r="C257" s="2"/>
      <c r="D257" s="2"/>
      <c r="E257" s="2"/>
      <c r="F257" s="29"/>
      <c r="G257" s="2"/>
      <c r="H257" s="2"/>
      <c r="I257" s="2"/>
      <c r="J257" s="29"/>
    </row>
    <row r="258" spans="2:10" x14ac:dyDescent="0.25">
      <c r="B258" s="5"/>
      <c r="C258" s="2"/>
      <c r="D258" s="2"/>
      <c r="E258" s="2"/>
      <c r="F258" s="29"/>
      <c r="G258" s="2"/>
      <c r="H258" s="2"/>
      <c r="I258" s="2"/>
      <c r="J258" s="29"/>
    </row>
    <row r="259" spans="2:10" x14ac:dyDescent="0.25">
      <c r="B259" s="5"/>
      <c r="C259" s="2"/>
      <c r="D259" s="2"/>
      <c r="E259" s="2"/>
      <c r="F259" s="29"/>
      <c r="G259" s="2"/>
      <c r="H259" s="2"/>
      <c r="I259" s="2"/>
      <c r="J259" s="29"/>
    </row>
    <row r="260" spans="2:10" x14ac:dyDescent="0.25">
      <c r="B260" s="5"/>
      <c r="C260" s="2"/>
      <c r="D260" s="2"/>
      <c r="E260" s="2"/>
      <c r="F260" s="29"/>
      <c r="G260" s="2"/>
      <c r="H260" s="2"/>
      <c r="I260" s="2"/>
      <c r="J260" s="29"/>
    </row>
    <row r="261" spans="2:10" x14ac:dyDescent="0.25">
      <c r="B261" s="5"/>
      <c r="C261" s="2"/>
      <c r="D261" s="2"/>
      <c r="E261" s="2"/>
      <c r="F261" s="29"/>
      <c r="G261" s="2"/>
      <c r="H261" s="2"/>
      <c r="I261" s="2"/>
      <c r="J261" s="29"/>
    </row>
    <row r="262" spans="2:10" x14ac:dyDescent="0.25">
      <c r="B262" s="5"/>
      <c r="C262" s="2"/>
      <c r="D262" s="2"/>
      <c r="E262" s="2"/>
      <c r="F262" s="29"/>
      <c r="G262" s="2"/>
      <c r="H262" s="2"/>
      <c r="I262" s="2"/>
      <c r="J262" s="29"/>
    </row>
    <row r="263" spans="2:10" x14ac:dyDescent="0.25">
      <c r="B263" s="5"/>
      <c r="C263" s="2"/>
      <c r="D263" s="2"/>
      <c r="E263" s="2"/>
      <c r="F263" s="29"/>
      <c r="G263" s="2"/>
      <c r="H263" s="2"/>
      <c r="I263" s="2"/>
      <c r="J263" s="29"/>
    </row>
    <row r="264" spans="2:10" x14ac:dyDescent="0.25">
      <c r="B264" s="5"/>
      <c r="C264" s="2"/>
      <c r="D264" s="2"/>
      <c r="E264" s="2"/>
      <c r="F264" s="29"/>
      <c r="G264" s="2"/>
      <c r="H264" s="2"/>
      <c r="I264" s="2"/>
      <c r="J264" s="29"/>
    </row>
    <row r="265" spans="2:10" x14ac:dyDescent="0.25">
      <c r="B265" s="5"/>
      <c r="C265" s="2"/>
      <c r="D265" s="2"/>
      <c r="E265" s="2"/>
      <c r="F265" s="29"/>
      <c r="G265" s="2"/>
      <c r="H265" s="2"/>
      <c r="I265" s="2"/>
      <c r="J265" s="29"/>
    </row>
    <row r="266" spans="2:10" x14ac:dyDescent="0.25">
      <c r="B266" s="5"/>
      <c r="C266" s="2"/>
      <c r="D266" s="2"/>
      <c r="E266" s="2"/>
      <c r="F266" s="29"/>
      <c r="G266" s="2"/>
      <c r="H266" s="2"/>
      <c r="I266" s="2"/>
      <c r="J266" s="29"/>
    </row>
    <row r="267" spans="2:10" x14ac:dyDescent="0.25">
      <c r="B267" s="5"/>
      <c r="C267" s="2"/>
      <c r="D267" s="2"/>
      <c r="E267" s="2"/>
      <c r="F267" s="29"/>
      <c r="G267" s="2"/>
      <c r="H267" s="2"/>
      <c r="I267" s="2"/>
      <c r="J267" s="29"/>
    </row>
    <row r="268" spans="2:10" x14ac:dyDescent="0.25">
      <c r="B268" s="5"/>
      <c r="C268" s="2"/>
      <c r="D268" s="2"/>
      <c r="E268" s="2"/>
      <c r="F268" s="29"/>
      <c r="G268" s="2"/>
      <c r="H268" s="2"/>
      <c r="I268" s="2"/>
      <c r="J268" s="29"/>
    </row>
    <row r="269" spans="2:10" x14ac:dyDescent="0.25">
      <c r="B269" s="5"/>
      <c r="C269" s="2"/>
      <c r="D269" s="2"/>
      <c r="E269" s="2"/>
      <c r="F269" s="29"/>
      <c r="G269" s="2"/>
      <c r="H269" s="2"/>
      <c r="I269" s="2"/>
      <c r="J269" s="29"/>
    </row>
    <row r="270" spans="2:10" x14ac:dyDescent="0.25">
      <c r="B270" s="5"/>
      <c r="C270" s="2"/>
      <c r="D270" s="2"/>
      <c r="E270" s="2"/>
      <c r="F270" s="29"/>
      <c r="G270" s="2"/>
      <c r="H270" s="2"/>
      <c r="I270" s="2"/>
      <c r="J270" s="29"/>
    </row>
    <row r="271" spans="2:10" x14ac:dyDescent="0.25">
      <c r="B271" s="5"/>
      <c r="C271" s="2"/>
      <c r="D271" s="2"/>
      <c r="E271" s="2"/>
      <c r="F271" s="29"/>
      <c r="G271" s="2"/>
      <c r="H271" s="2"/>
      <c r="I271" s="2"/>
      <c r="J271" s="29"/>
    </row>
    <row r="272" spans="2:10" x14ac:dyDescent="0.25">
      <c r="B272" s="5"/>
      <c r="C272" s="2"/>
      <c r="D272" s="2"/>
      <c r="E272" s="2"/>
      <c r="F272" s="29"/>
      <c r="G272" s="2"/>
      <c r="H272" s="2"/>
      <c r="I272" s="2"/>
      <c r="J272" s="29"/>
    </row>
    <row r="273" spans="2:10" x14ac:dyDescent="0.25">
      <c r="B273" s="5"/>
      <c r="C273" s="2"/>
      <c r="D273" s="2"/>
      <c r="E273" s="2"/>
      <c r="F273" s="29"/>
      <c r="G273" s="2"/>
      <c r="H273" s="2"/>
      <c r="I273" s="2"/>
      <c r="J273" s="29"/>
    </row>
    <row r="274" spans="2:10" x14ac:dyDescent="0.25">
      <c r="B274" s="5"/>
      <c r="C274" s="2"/>
      <c r="D274" s="2"/>
      <c r="E274" s="2"/>
      <c r="F274" s="29"/>
      <c r="G274" s="2"/>
      <c r="H274" s="2"/>
      <c r="I274" s="2"/>
      <c r="J274" s="29"/>
    </row>
    <row r="275" spans="2:10" x14ac:dyDescent="0.25">
      <c r="B275" s="5"/>
      <c r="C275" s="2"/>
      <c r="D275" s="2"/>
      <c r="E275" s="2"/>
      <c r="F275" s="29"/>
      <c r="G275" s="2"/>
      <c r="H275" s="2"/>
      <c r="I275" s="2"/>
      <c r="J275" s="29"/>
    </row>
    <row r="276" spans="2:10" x14ac:dyDescent="0.25">
      <c r="B276" s="5"/>
      <c r="C276" s="2"/>
      <c r="D276" s="2"/>
      <c r="E276" s="2"/>
      <c r="F276" s="29"/>
      <c r="G276" s="2"/>
      <c r="H276" s="2"/>
      <c r="I276" s="2"/>
      <c r="J276" s="29"/>
    </row>
    <row r="277" spans="2:10" x14ac:dyDescent="0.25">
      <c r="B277" s="5"/>
      <c r="C277" s="2"/>
      <c r="D277" s="2"/>
      <c r="E277" s="2"/>
      <c r="F277" s="29"/>
      <c r="G277" s="2"/>
      <c r="H277" s="2"/>
      <c r="I277" s="2"/>
      <c r="J277" s="29"/>
    </row>
    <row r="278" spans="2:10" x14ac:dyDescent="0.25">
      <c r="B278" s="5"/>
      <c r="C278" s="2"/>
      <c r="D278" s="2"/>
      <c r="E278" s="2"/>
      <c r="F278" s="29"/>
      <c r="G278" s="2"/>
      <c r="H278" s="2"/>
      <c r="I278" s="2"/>
      <c r="J278" s="29"/>
    </row>
    <row r="279" spans="2:10" x14ac:dyDescent="0.25">
      <c r="B279" s="5"/>
      <c r="C279" s="2"/>
      <c r="D279" s="2"/>
      <c r="E279" s="2"/>
      <c r="F279" s="29"/>
      <c r="G279" s="2"/>
      <c r="H279" s="2"/>
      <c r="I279" s="2"/>
      <c r="J279" s="29"/>
    </row>
    <row r="280" spans="2:10" x14ac:dyDescent="0.25">
      <c r="B280" s="5"/>
      <c r="C280" s="2"/>
      <c r="D280" s="2"/>
      <c r="E280" s="2"/>
      <c r="F280" s="29"/>
      <c r="G280" s="2"/>
      <c r="H280" s="2"/>
      <c r="I280" s="2"/>
      <c r="J280" s="29"/>
    </row>
    <row r="281" spans="2:10" x14ac:dyDescent="0.25">
      <c r="B281" s="5"/>
      <c r="C281" s="2"/>
      <c r="D281" s="2"/>
      <c r="E281" s="2"/>
      <c r="F281" s="29"/>
      <c r="G281" s="2"/>
      <c r="H281" s="2"/>
      <c r="I281" s="2"/>
      <c r="J281" s="29"/>
    </row>
    <row r="282" spans="2:10" x14ac:dyDescent="0.25">
      <c r="B282" s="5"/>
      <c r="C282" s="2"/>
      <c r="D282" s="2"/>
      <c r="E282" s="2"/>
      <c r="F282" s="29"/>
      <c r="G282" s="2"/>
      <c r="H282" s="2"/>
      <c r="I282" s="2"/>
      <c r="J282" s="29"/>
    </row>
    <row r="283" spans="2:10" x14ac:dyDescent="0.25">
      <c r="B283" s="5"/>
      <c r="C283" s="2"/>
      <c r="D283" s="2"/>
      <c r="E283" s="2"/>
      <c r="F283" s="29"/>
      <c r="G283" s="2"/>
      <c r="H283" s="2"/>
      <c r="I283" s="2"/>
      <c r="J283" s="29"/>
    </row>
    <row r="284" spans="2:10" x14ac:dyDescent="0.25">
      <c r="B284" s="5"/>
      <c r="C284" s="2"/>
      <c r="D284" s="2"/>
      <c r="E284" s="2"/>
      <c r="F284" s="29"/>
      <c r="G284" s="2"/>
      <c r="H284" s="2"/>
      <c r="I284" s="2"/>
      <c r="J284" s="29"/>
    </row>
    <row r="285" spans="2:10" x14ac:dyDescent="0.25">
      <c r="B285" s="5"/>
      <c r="C285" s="2"/>
      <c r="D285" s="2"/>
      <c r="E285" s="2"/>
      <c r="F285" s="29"/>
      <c r="G285" s="2"/>
      <c r="H285" s="2"/>
      <c r="I285" s="2"/>
      <c r="J285" s="29"/>
    </row>
    <row r="286" spans="2:10" x14ac:dyDescent="0.25">
      <c r="B286" s="5"/>
      <c r="C286" s="2"/>
      <c r="D286" s="2"/>
      <c r="E286" s="2"/>
      <c r="F286" s="29"/>
      <c r="G286" s="2"/>
      <c r="H286" s="2"/>
      <c r="I286" s="2"/>
      <c r="J286" s="29"/>
    </row>
    <row r="287" spans="2:10" x14ac:dyDescent="0.25">
      <c r="B287" s="5"/>
      <c r="C287" s="2"/>
      <c r="D287" s="2"/>
      <c r="E287" s="2"/>
      <c r="F287" s="29"/>
      <c r="G287" s="2"/>
      <c r="H287" s="2"/>
      <c r="I287" s="2"/>
      <c r="J287" s="29"/>
    </row>
    <row r="288" spans="2:10" x14ac:dyDescent="0.25">
      <c r="B288" s="5"/>
      <c r="C288" s="2"/>
      <c r="D288" s="2"/>
      <c r="E288" s="2"/>
      <c r="F288" s="29"/>
      <c r="G288" s="2"/>
      <c r="H288" s="2"/>
      <c r="I288" s="2"/>
      <c r="J288" s="29"/>
    </row>
    <row r="289" spans="2:10" x14ac:dyDescent="0.25">
      <c r="B289" s="5"/>
      <c r="C289" s="2"/>
      <c r="D289" s="2"/>
      <c r="E289" s="2"/>
      <c r="F289" s="29"/>
      <c r="G289" s="2"/>
      <c r="H289" s="2"/>
      <c r="I289" s="2"/>
      <c r="J289" s="29"/>
    </row>
    <row r="290" spans="2:10" x14ac:dyDescent="0.25">
      <c r="B290" s="5"/>
      <c r="C290" s="2"/>
      <c r="D290" s="2"/>
      <c r="E290" s="2"/>
      <c r="F290" s="29"/>
      <c r="G290" s="2"/>
      <c r="H290" s="2"/>
      <c r="I290" s="2"/>
      <c r="J290" s="29"/>
    </row>
    <row r="291" spans="2:10" x14ac:dyDescent="0.25">
      <c r="B291" s="5"/>
      <c r="C291" s="2"/>
      <c r="D291" s="2"/>
      <c r="E291" s="2"/>
      <c r="F291" s="29"/>
      <c r="G291" s="2"/>
      <c r="H291" s="2"/>
      <c r="I291" s="2"/>
      <c r="J291" s="29"/>
    </row>
    <row r="292" spans="2:10" x14ac:dyDescent="0.25">
      <c r="B292" s="5"/>
      <c r="C292" s="2"/>
      <c r="D292" s="2"/>
      <c r="E292" s="2"/>
      <c r="F292" s="29"/>
      <c r="G292" s="2"/>
      <c r="H292" s="2"/>
      <c r="I292" s="2"/>
      <c r="J292" s="29"/>
    </row>
    <row r="293" spans="2:10" x14ac:dyDescent="0.25">
      <c r="B293" s="5"/>
      <c r="C293" s="2"/>
      <c r="D293" s="2"/>
      <c r="E293" s="2"/>
      <c r="F293" s="29"/>
      <c r="G293" s="2"/>
      <c r="H293" s="2"/>
      <c r="I293" s="2"/>
      <c r="J293" s="29"/>
    </row>
    <row r="294" spans="2:10" x14ac:dyDescent="0.25">
      <c r="B294" s="5"/>
      <c r="C294" s="2"/>
      <c r="D294" s="2"/>
      <c r="E294" s="2"/>
      <c r="F294" s="29"/>
      <c r="G294" s="2"/>
      <c r="H294" s="2"/>
      <c r="I294" s="2"/>
      <c r="J294" s="29"/>
    </row>
    <row r="295" spans="2:10" x14ac:dyDescent="0.25">
      <c r="B295" s="5"/>
      <c r="C295" s="2"/>
      <c r="D295" s="2"/>
      <c r="E295" s="2"/>
      <c r="F295" s="29"/>
      <c r="G295" s="2"/>
      <c r="H295" s="2"/>
      <c r="I295" s="2"/>
      <c r="J295" s="29"/>
    </row>
    <row r="296" spans="2:10" x14ac:dyDescent="0.25">
      <c r="B296" s="5"/>
      <c r="C296" s="2"/>
      <c r="D296" s="2"/>
      <c r="E296" s="2"/>
      <c r="F296" s="29"/>
      <c r="G296" s="2"/>
      <c r="H296" s="2"/>
      <c r="I296" s="2"/>
      <c r="J296" s="29"/>
    </row>
    <row r="297" spans="2:10" x14ac:dyDescent="0.25">
      <c r="B297" s="5"/>
      <c r="C297" s="2"/>
      <c r="D297" s="2"/>
      <c r="E297" s="2"/>
      <c r="F297" s="29"/>
      <c r="G297" s="2"/>
      <c r="H297" s="2"/>
      <c r="I297" s="2"/>
      <c r="J297" s="29"/>
    </row>
    <row r="298" spans="2:10" x14ac:dyDescent="0.25">
      <c r="B298" s="5"/>
      <c r="C298" s="2"/>
      <c r="D298" s="2"/>
      <c r="E298" s="2"/>
      <c r="F298" s="29"/>
      <c r="G298" s="2"/>
      <c r="H298" s="2"/>
      <c r="I298" s="2"/>
      <c r="J298" s="29"/>
    </row>
    <row r="299" spans="2:10" x14ac:dyDescent="0.25">
      <c r="B299" s="5"/>
      <c r="C299" s="2"/>
      <c r="D299" s="2"/>
      <c r="E299" s="2"/>
      <c r="F299" s="29"/>
      <c r="G299" s="2"/>
      <c r="H299" s="2"/>
      <c r="I299" s="2"/>
      <c r="J299" s="29"/>
    </row>
    <row r="300" spans="2:10" x14ac:dyDescent="0.25">
      <c r="B300" s="5"/>
      <c r="C300" s="2"/>
      <c r="D300" s="2"/>
      <c r="E300" s="2"/>
      <c r="F300" s="29"/>
      <c r="G300" s="2"/>
      <c r="H300" s="2"/>
      <c r="I300" s="2"/>
      <c r="J300" s="29"/>
    </row>
    <row r="301" spans="2:10" x14ac:dyDescent="0.25">
      <c r="B301" s="5"/>
      <c r="C301" s="2"/>
      <c r="D301" s="2"/>
      <c r="E301" s="2"/>
      <c r="F301" s="29"/>
      <c r="G301" s="2"/>
      <c r="H301" s="2"/>
      <c r="I301" s="2"/>
      <c r="J301" s="29"/>
    </row>
    <row r="302" spans="2:10" x14ac:dyDescent="0.25">
      <c r="B302" s="5"/>
      <c r="C302" s="2"/>
      <c r="D302" s="2"/>
      <c r="E302" s="2"/>
      <c r="F302" s="29"/>
      <c r="G302" s="2"/>
      <c r="H302" s="2"/>
      <c r="I302" s="2"/>
      <c r="J302" s="29"/>
    </row>
    <row r="303" spans="2:10" x14ac:dyDescent="0.25">
      <c r="B303" s="5"/>
      <c r="C303" s="2"/>
      <c r="D303" s="2"/>
      <c r="E303" s="2"/>
      <c r="F303" s="29"/>
      <c r="G303" s="2"/>
      <c r="H303" s="2"/>
      <c r="I303" s="2"/>
      <c r="J303" s="29"/>
    </row>
    <row r="304" spans="2:10" x14ac:dyDescent="0.25">
      <c r="B304" s="5"/>
      <c r="C304" s="2"/>
      <c r="D304" s="2"/>
      <c r="E304" s="2"/>
      <c r="F304" s="29"/>
      <c r="G304" s="2"/>
      <c r="H304" s="2"/>
      <c r="I304" s="2"/>
      <c r="J304" s="29"/>
    </row>
    <row r="305" spans="2:10" x14ac:dyDescent="0.25">
      <c r="B305" s="5"/>
      <c r="C305" s="2"/>
      <c r="D305" s="2"/>
      <c r="E305" s="2"/>
      <c r="F305" s="29"/>
      <c r="G305" s="2"/>
      <c r="H305" s="2"/>
      <c r="I305" s="2"/>
      <c r="J305" s="29"/>
    </row>
    <row r="306" spans="2:10" x14ac:dyDescent="0.25">
      <c r="B306" s="5"/>
      <c r="C306" s="2"/>
      <c r="D306" s="2"/>
      <c r="E306" s="2"/>
      <c r="F306" s="29"/>
      <c r="G306" s="2"/>
      <c r="H306" s="2"/>
      <c r="I306" s="2"/>
      <c r="J306" s="29"/>
    </row>
    <row r="307" spans="2:10" x14ac:dyDescent="0.25">
      <c r="B307" s="5"/>
      <c r="C307" s="2"/>
      <c r="D307" s="2"/>
      <c r="E307" s="2"/>
      <c r="F307" s="29"/>
      <c r="G307" s="2"/>
      <c r="H307" s="2"/>
      <c r="I307" s="2"/>
      <c r="J307" s="29"/>
    </row>
    <row r="308" spans="2:10" x14ac:dyDescent="0.25">
      <c r="B308" s="5"/>
      <c r="C308" s="2"/>
      <c r="D308" s="2"/>
      <c r="E308" s="2"/>
      <c r="F308" s="29"/>
      <c r="G308" s="2"/>
      <c r="H308" s="2"/>
      <c r="I308" s="2"/>
      <c r="J308" s="29"/>
    </row>
    <row r="309" spans="2:10" x14ac:dyDescent="0.25">
      <c r="B309" s="5"/>
      <c r="C309" s="2"/>
      <c r="D309" s="2"/>
      <c r="E309" s="2"/>
      <c r="F309" s="29"/>
      <c r="G309" s="2"/>
      <c r="H309" s="2"/>
      <c r="I309" s="2"/>
      <c r="J309" s="29"/>
    </row>
    <row r="310" spans="2:10" x14ac:dyDescent="0.25">
      <c r="B310" s="5"/>
      <c r="C310" s="2"/>
      <c r="D310" s="2"/>
      <c r="E310" s="2"/>
      <c r="F310" s="29"/>
      <c r="G310" s="2"/>
      <c r="H310" s="2"/>
      <c r="I310" s="2"/>
      <c r="J310" s="29"/>
    </row>
    <row r="311" spans="2:10" x14ac:dyDescent="0.25">
      <c r="B311" s="5"/>
      <c r="C311" s="2"/>
      <c r="D311" s="2"/>
      <c r="E311" s="2"/>
      <c r="F311" s="29"/>
      <c r="G311" s="2"/>
      <c r="H311" s="2"/>
      <c r="I311" s="2"/>
      <c r="J311" s="29"/>
    </row>
    <row r="312" spans="2:10" x14ac:dyDescent="0.25">
      <c r="B312" s="5"/>
      <c r="C312" s="2"/>
      <c r="D312" s="2"/>
      <c r="E312" s="2"/>
      <c r="F312" s="29"/>
      <c r="G312" s="2"/>
      <c r="H312" s="2"/>
      <c r="I312" s="2"/>
      <c r="J312" s="29"/>
    </row>
    <row r="313" spans="2:10" x14ac:dyDescent="0.25">
      <c r="B313" s="5"/>
      <c r="C313" s="2"/>
      <c r="D313" s="2"/>
      <c r="E313" s="2"/>
      <c r="F313" s="29"/>
      <c r="G313" s="2"/>
      <c r="H313" s="2"/>
      <c r="I313" s="2"/>
      <c r="J313" s="29"/>
    </row>
    <row r="314" spans="2:10" x14ac:dyDescent="0.25">
      <c r="B314" s="5"/>
      <c r="C314" s="2"/>
      <c r="D314" s="2"/>
      <c r="E314" s="2"/>
      <c r="F314" s="29"/>
      <c r="G314" s="2"/>
      <c r="H314" s="2"/>
      <c r="I314" s="2"/>
      <c r="J314" s="29"/>
    </row>
    <row r="315" spans="2:10" x14ac:dyDescent="0.25">
      <c r="B315" s="5"/>
      <c r="C315" s="2"/>
      <c r="D315" s="2"/>
      <c r="E315" s="2"/>
      <c r="F315" s="29"/>
      <c r="G315" s="2"/>
      <c r="H315" s="2"/>
      <c r="I315" s="2"/>
      <c r="J315" s="29"/>
    </row>
    <row r="316" spans="2:10" x14ac:dyDescent="0.25">
      <c r="B316" s="5"/>
      <c r="C316" s="2"/>
      <c r="D316" s="2"/>
      <c r="E316" s="2"/>
      <c r="F316" s="29"/>
      <c r="G316" s="2"/>
      <c r="H316" s="2"/>
      <c r="I316" s="2"/>
      <c r="J316" s="29"/>
    </row>
    <row r="317" spans="2:10" x14ac:dyDescent="0.25">
      <c r="B317" s="5"/>
      <c r="C317" s="2"/>
      <c r="D317" s="2"/>
      <c r="E317" s="2"/>
      <c r="F317" s="29"/>
      <c r="G317" s="2"/>
      <c r="H317" s="2"/>
      <c r="I317" s="2"/>
      <c r="J317" s="29"/>
    </row>
    <row r="318" spans="2:10" x14ac:dyDescent="0.25">
      <c r="B318" s="5"/>
      <c r="C318" s="2"/>
      <c r="D318" s="2"/>
      <c r="E318" s="2"/>
      <c r="F318" s="29"/>
      <c r="G318" s="2"/>
      <c r="H318" s="2"/>
      <c r="I318" s="2"/>
      <c r="J318" s="29"/>
    </row>
    <row r="319" spans="2:10" x14ac:dyDescent="0.25">
      <c r="B319" s="5"/>
      <c r="C319" s="2"/>
      <c r="D319" s="2"/>
      <c r="E319" s="2"/>
      <c r="F319" s="29"/>
      <c r="G319" s="2"/>
      <c r="H319" s="2"/>
      <c r="I319" s="2"/>
      <c r="J319" s="29"/>
    </row>
    <row r="320" spans="2:10" x14ac:dyDescent="0.25">
      <c r="B320" s="5"/>
      <c r="C320" s="2"/>
      <c r="D320" s="2"/>
      <c r="E320" s="2"/>
      <c r="F320" s="29"/>
      <c r="G320" s="2"/>
      <c r="H320" s="2"/>
      <c r="I320" s="2"/>
      <c r="J320" s="29"/>
    </row>
    <row r="321" spans="2:10" x14ac:dyDescent="0.25">
      <c r="B321" s="5"/>
      <c r="C321" s="2"/>
      <c r="D321" s="2"/>
      <c r="E321" s="2"/>
      <c r="F321" s="29"/>
      <c r="G321" s="2"/>
      <c r="H321" s="2"/>
      <c r="I321" s="2"/>
      <c r="J321" s="29"/>
    </row>
    <row r="322" spans="2:10" x14ac:dyDescent="0.25">
      <c r="B322" s="5"/>
      <c r="C322" s="2"/>
      <c r="D322" s="2"/>
      <c r="E322" s="2"/>
      <c r="F322" s="29"/>
      <c r="G322" s="2"/>
      <c r="H322" s="2"/>
      <c r="I322" s="2"/>
      <c r="J322" s="29"/>
    </row>
    <row r="323" spans="2:10" x14ac:dyDescent="0.25">
      <c r="B323" s="5"/>
      <c r="C323" s="2"/>
      <c r="D323" s="2"/>
      <c r="E323" s="2"/>
      <c r="F323" s="29"/>
      <c r="G323" s="2"/>
      <c r="H323" s="2"/>
      <c r="I323" s="2"/>
      <c r="J323" s="29"/>
    </row>
    <row r="324" spans="2:10" x14ac:dyDescent="0.25">
      <c r="B324" s="5"/>
      <c r="C324" s="2"/>
      <c r="D324" s="2"/>
      <c r="E324" s="2"/>
      <c r="F324" s="29"/>
      <c r="G324" s="2"/>
      <c r="H324" s="2"/>
      <c r="I324" s="2"/>
      <c r="J324" s="29"/>
    </row>
    <row r="325" spans="2:10" x14ac:dyDescent="0.25">
      <c r="B325" s="5"/>
      <c r="C325" s="2"/>
      <c r="D325" s="2"/>
      <c r="E325" s="2"/>
      <c r="F325" s="29"/>
      <c r="G325" s="2"/>
      <c r="H325" s="2"/>
      <c r="I325" s="2"/>
      <c r="J325" s="29"/>
    </row>
    <row r="326" spans="2:10" x14ac:dyDescent="0.25">
      <c r="B326" s="5"/>
      <c r="C326" s="2"/>
      <c r="D326" s="2"/>
      <c r="E326" s="2"/>
      <c r="F326" s="29"/>
      <c r="G326" s="2"/>
      <c r="H326" s="2"/>
      <c r="I326" s="2"/>
      <c r="J326" s="29"/>
    </row>
    <row r="327" spans="2:10" x14ac:dyDescent="0.25">
      <c r="B327" s="5"/>
      <c r="C327" s="2"/>
      <c r="D327" s="2"/>
      <c r="E327" s="2"/>
      <c r="F327" s="29"/>
      <c r="G327" s="2"/>
      <c r="H327" s="2"/>
      <c r="I327" s="2"/>
      <c r="J327" s="29"/>
    </row>
    <row r="328" spans="2:10" x14ac:dyDescent="0.25">
      <c r="B328" s="5"/>
      <c r="C328" s="2"/>
      <c r="D328" s="2"/>
      <c r="E328" s="2"/>
      <c r="F328" s="29"/>
      <c r="G328" s="2"/>
      <c r="H328" s="2"/>
      <c r="I328" s="2"/>
      <c r="J328" s="29"/>
    </row>
    <row r="329" spans="2:10" x14ac:dyDescent="0.25">
      <c r="B329" s="5"/>
      <c r="C329" s="2"/>
      <c r="D329" s="2"/>
      <c r="E329" s="2"/>
      <c r="F329" s="29"/>
      <c r="G329" s="2"/>
      <c r="H329" s="2"/>
      <c r="I329" s="2"/>
      <c r="J329" s="29"/>
    </row>
    <row r="330" spans="2:10" x14ac:dyDescent="0.25">
      <c r="B330" s="5"/>
      <c r="C330" s="2"/>
      <c r="D330" s="2"/>
      <c r="E330" s="2"/>
      <c r="F330" s="29"/>
      <c r="G330" s="2"/>
      <c r="H330" s="2"/>
      <c r="I330" s="2"/>
      <c r="J330" s="29"/>
    </row>
    <row r="331" spans="2:10" x14ac:dyDescent="0.25">
      <c r="B331" s="5"/>
      <c r="C331" s="2"/>
      <c r="D331" s="2"/>
      <c r="E331" s="2"/>
      <c r="F331" s="29"/>
      <c r="G331" s="2"/>
      <c r="H331" s="2"/>
      <c r="I331" s="2"/>
      <c r="J331" s="29"/>
    </row>
    <row r="332" spans="2:10" x14ac:dyDescent="0.25">
      <c r="B332" s="5"/>
      <c r="C332" s="2"/>
      <c r="D332" s="2"/>
      <c r="E332" s="2"/>
      <c r="F332" s="29"/>
      <c r="G332" s="2"/>
      <c r="H332" s="2"/>
      <c r="I332" s="2"/>
      <c r="J332" s="29"/>
    </row>
    <row r="333" spans="2:10" x14ac:dyDescent="0.25">
      <c r="B333" s="5"/>
      <c r="C333" s="2"/>
      <c r="D333" s="2"/>
      <c r="E333" s="2"/>
      <c r="F333" s="29"/>
      <c r="G333" s="2"/>
      <c r="H333" s="2"/>
      <c r="I333" s="2"/>
      <c r="J333" s="29"/>
    </row>
    <row r="334" spans="2:10" x14ac:dyDescent="0.25">
      <c r="B334" s="5"/>
      <c r="C334" s="2"/>
      <c r="D334" s="2"/>
      <c r="E334" s="2"/>
      <c r="F334" s="29"/>
      <c r="G334" s="2"/>
      <c r="H334" s="2"/>
      <c r="I334" s="2"/>
      <c r="J334" s="29"/>
    </row>
    <row r="335" spans="2:10" x14ac:dyDescent="0.25">
      <c r="B335" s="5"/>
      <c r="C335" s="2"/>
      <c r="D335" s="2"/>
      <c r="E335" s="2"/>
      <c r="F335" s="29"/>
      <c r="G335" s="2"/>
      <c r="H335" s="2"/>
      <c r="I335" s="2"/>
      <c r="J335" s="29"/>
    </row>
    <row r="336" spans="2:10" x14ac:dyDescent="0.25">
      <c r="B336" s="5"/>
      <c r="C336" s="2"/>
      <c r="D336" s="2"/>
      <c r="E336" s="2"/>
      <c r="F336" s="29"/>
      <c r="G336" s="2"/>
      <c r="H336" s="2"/>
      <c r="I336" s="2"/>
      <c r="J336" s="29"/>
    </row>
    <row r="337" spans="2:10" x14ac:dyDescent="0.25">
      <c r="B337" s="5"/>
      <c r="C337" s="2"/>
      <c r="D337" s="2"/>
      <c r="E337" s="2"/>
      <c r="F337" s="29"/>
      <c r="G337" s="2"/>
      <c r="H337" s="2"/>
      <c r="I337" s="2"/>
      <c r="J337" s="29"/>
    </row>
    <row r="338" spans="2:10" x14ac:dyDescent="0.25">
      <c r="B338" s="5"/>
      <c r="C338" s="2"/>
      <c r="D338" s="2"/>
      <c r="E338" s="2"/>
      <c r="F338" s="29"/>
      <c r="G338" s="2"/>
      <c r="H338" s="2"/>
      <c r="I338" s="2"/>
      <c r="J338" s="29"/>
    </row>
    <row r="339" spans="2:10" x14ac:dyDescent="0.25">
      <c r="B339" s="5"/>
      <c r="C339" s="2"/>
      <c r="D339" s="2"/>
      <c r="E339" s="2"/>
      <c r="F339" s="29"/>
      <c r="G339" s="2"/>
      <c r="H339" s="2"/>
      <c r="I339" s="2"/>
      <c r="J339" s="29"/>
    </row>
    <row r="340" spans="2:10" x14ac:dyDescent="0.25">
      <c r="B340" s="5"/>
      <c r="C340" s="2"/>
      <c r="D340" s="2"/>
      <c r="E340" s="2"/>
      <c r="F340" s="29"/>
      <c r="G340" s="2"/>
      <c r="H340" s="2"/>
      <c r="I340" s="2"/>
      <c r="J340" s="29"/>
    </row>
    <row r="341" spans="2:10" x14ac:dyDescent="0.25">
      <c r="B341" s="5"/>
      <c r="C341" s="2"/>
      <c r="D341" s="2"/>
      <c r="E341" s="2"/>
      <c r="F341" s="29"/>
      <c r="G341" s="2"/>
      <c r="H341" s="2"/>
      <c r="I341" s="2"/>
      <c r="J341" s="29"/>
    </row>
    <row r="342" spans="2:10" x14ac:dyDescent="0.25">
      <c r="B342" s="5"/>
      <c r="C342" s="2"/>
      <c r="D342" s="2"/>
      <c r="E342" s="2"/>
      <c r="F342" s="29"/>
      <c r="G342" s="2"/>
      <c r="H342" s="2"/>
      <c r="I342" s="2"/>
      <c r="J342" s="29"/>
    </row>
    <row r="343" spans="2:10" x14ac:dyDescent="0.25">
      <c r="B343" s="5"/>
      <c r="C343" s="2"/>
      <c r="D343" s="2"/>
      <c r="E343" s="2"/>
      <c r="F343" s="29"/>
      <c r="G343" s="2"/>
      <c r="H343" s="2"/>
      <c r="I343" s="2"/>
      <c r="J343" s="29"/>
    </row>
    <row r="344" spans="2:10" x14ac:dyDescent="0.25">
      <c r="B344" s="5"/>
      <c r="C344" s="2"/>
      <c r="D344" s="2"/>
      <c r="E344" s="2"/>
      <c r="F344" s="29"/>
      <c r="G344" s="2"/>
      <c r="H344" s="2"/>
      <c r="I344" s="2"/>
      <c r="J344" s="29"/>
    </row>
    <row r="345" spans="2:10" x14ac:dyDescent="0.25">
      <c r="B345" s="5"/>
      <c r="C345" s="2"/>
      <c r="D345" s="2"/>
      <c r="E345" s="2"/>
      <c r="F345" s="29"/>
      <c r="G345" s="2"/>
      <c r="H345" s="2"/>
      <c r="I345" s="2"/>
      <c r="J345" s="29"/>
    </row>
    <row r="346" spans="2:10" x14ac:dyDescent="0.25">
      <c r="B346" s="5"/>
      <c r="C346" s="2"/>
      <c r="D346" s="2"/>
      <c r="E346" s="2"/>
      <c r="F346" s="29"/>
      <c r="G346" s="2"/>
      <c r="H346" s="2"/>
      <c r="I346" s="2"/>
      <c r="J346" s="29"/>
    </row>
    <row r="347" spans="2:10" x14ac:dyDescent="0.25">
      <c r="B347" s="5"/>
      <c r="C347" s="2"/>
      <c r="D347" s="2"/>
      <c r="E347" s="2"/>
      <c r="F347" s="29"/>
      <c r="G347" s="2"/>
      <c r="H347" s="2"/>
      <c r="I347" s="2"/>
      <c r="J347" s="29"/>
    </row>
    <row r="348" spans="2:10" x14ac:dyDescent="0.25">
      <c r="B348" s="5"/>
      <c r="C348" s="2"/>
      <c r="D348" s="2"/>
      <c r="E348" s="2"/>
      <c r="F348" s="29"/>
      <c r="G348" s="2"/>
      <c r="H348" s="2"/>
      <c r="I348" s="2"/>
      <c r="J348" s="29"/>
    </row>
    <row r="349" spans="2:10" x14ac:dyDescent="0.25">
      <c r="B349" s="5"/>
      <c r="C349" s="2"/>
      <c r="D349" s="2"/>
      <c r="E349" s="2"/>
      <c r="F349" s="29"/>
      <c r="G349" s="2"/>
      <c r="H349" s="2"/>
      <c r="I349" s="2"/>
      <c r="J349" s="29"/>
    </row>
    <row r="350" spans="2:10" x14ac:dyDescent="0.25">
      <c r="B350" s="5"/>
      <c r="C350" s="2"/>
      <c r="D350" s="2"/>
      <c r="E350" s="2"/>
      <c r="F350" s="29"/>
      <c r="G350" s="2"/>
      <c r="H350" s="2"/>
      <c r="I350" s="2"/>
      <c r="J350" s="29"/>
    </row>
    <row r="351" spans="2:10" x14ac:dyDescent="0.25">
      <c r="B351" s="5"/>
      <c r="C351" s="2"/>
      <c r="D351" s="2"/>
      <c r="E351" s="2"/>
      <c r="F351" s="29"/>
      <c r="G351" s="2"/>
      <c r="H351" s="2"/>
      <c r="I351" s="2"/>
      <c r="J351" s="29"/>
    </row>
    <row r="352" spans="2:10" x14ac:dyDescent="0.25">
      <c r="B352" s="5"/>
      <c r="C352" s="2"/>
      <c r="D352" s="2"/>
      <c r="E352" s="2"/>
      <c r="F352" s="29"/>
      <c r="G352" s="2"/>
      <c r="H352" s="2"/>
      <c r="I352" s="2"/>
      <c r="J352" s="29"/>
    </row>
    <row r="353" spans="2:10" x14ac:dyDescent="0.25">
      <c r="B353" s="5"/>
      <c r="C353" s="2"/>
      <c r="D353" s="2"/>
      <c r="E353" s="2"/>
      <c r="F353" s="29"/>
      <c r="G353" s="2"/>
      <c r="H353" s="2"/>
      <c r="I353" s="2"/>
      <c r="J353" s="29"/>
    </row>
    <row r="354" spans="2:10" x14ac:dyDescent="0.25">
      <c r="B354" s="5"/>
      <c r="C354" s="2"/>
      <c r="D354" s="2"/>
      <c r="E354" s="2"/>
      <c r="F354" s="29"/>
      <c r="G354" s="2"/>
      <c r="H354" s="2"/>
      <c r="I354" s="2"/>
      <c r="J354" s="29"/>
    </row>
    <row r="355" spans="2:10" x14ac:dyDescent="0.25">
      <c r="B355" s="5"/>
      <c r="C355" s="2"/>
      <c r="D355" s="2"/>
      <c r="E355" s="2"/>
      <c r="F355" s="29"/>
      <c r="G355" s="2"/>
      <c r="H355" s="2"/>
      <c r="I355" s="2"/>
      <c r="J355" s="29"/>
    </row>
    <row r="356" spans="2:10" x14ac:dyDescent="0.25">
      <c r="B356" s="5"/>
      <c r="C356" s="2"/>
      <c r="D356" s="2"/>
      <c r="E356" s="2"/>
      <c r="F356" s="29"/>
      <c r="G356" s="2"/>
      <c r="H356" s="2"/>
      <c r="I356" s="2"/>
      <c r="J356" s="29"/>
    </row>
    <row r="357" spans="2:10" x14ac:dyDescent="0.25">
      <c r="B357" s="5"/>
      <c r="C357" s="2"/>
      <c r="D357" s="2"/>
      <c r="E357" s="2"/>
      <c r="F357" s="29"/>
      <c r="G357" s="2"/>
      <c r="H357" s="2"/>
      <c r="I357" s="2"/>
      <c r="J357" s="29"/>
    </row>
    <row r="358" spans="2:10" x14ac:dyDescent="0.25">
      <c r="B358" s="5"/>
      <c r="C358" s="2"/>
      <c r="D358" s="2"/>
      <c r="E358" s="2"/>
      <c r="F358" s="29"/>
      <c r="G358" s="2"/>
      <c r="H358" s="2"/>
      <c r="I358" s="2"/>
      <c r="J358" s="29"/>
    </row>
    <row r="359" spans="2:10" x14ac:dyDescent="0.25">
      <c r="B359" s="5"/>
      <c r="C359" s="2"/>
      <c r="D359" s="2"/>
      <c r="E359" s="2"/>
      <c r="F359" s="29"/>
      <c r="G359" s="2"/>
      <c r="H359" s="2"/>
      <c r="I359" s="2"/>
      <c r="J359" s="29"/>
    </row>
    <row r="360" spans="2:10" x14ac:dyDescent="0.25">
      <c r="B360" s="5"/>
      <c r="C360" s="2"/>
      <c r="D360" s="2"/>
      <c r="E360" s="2"/>
      <c r="F360" s="29"/>
      <c r="G360" s="2"/>
      <c r="H360" s="2"/>
      <c r="I360" s="2"/>
      <c r="J360" s="29"/>
    </row>
    <row r="361" spans="2:10" x14ac:dyDescent="0.25">
      <c r="B361" s="5"/>
      <c r="C361" s="2"/>
      <c r="D361" s="2"/>
      <c r="E361" s="2"/>
      <c r="F361" s="29"/>
      <c r="G361" s="2"/>
      <c r="H361" s="2"/>
      <c r="I361" s="2"/>
      <c r="J361" s="29"/>
    </row>
    <row r="362" spans="2:10" x14ac:dyDescent="0.25">
      <c r="B362" s="5"/>
      <c r="C362" s="2"/>
      <c r="D362" s="2"/>
      <c r="E362" s="2"/>
      <c r="F362" s="29"/>
      <c r="G362" s="2"/>
      <c r="H362" s="2"/>
      <c r="I362" s="2"/>
      <c r="J362" s="29"/>
    </row>
    <row r="363" spans="2:10" x14ac:dyDescent="0.25">
      <c r="B363" s="5"/>
      <c r="C363" s="2"/>
      <c r="D363" s="2"/>
      <c r="E363" s="2"/>
      <c r="F363" s="29"/>
      <c r="G363" s="2"/>
      <c r="H363" s="2"/>
      <c r="I363" s="2"/>
      <c r="J363" s="29"/>
    </row>
    <row r="364" spans="2:10" x14ac:dyDescent="0.25">
      <c r="B364" s="5"/>
      <c r="C364" s="2"/>
      <c r="D364" s="2"/>
      <c r="E364" s="2"/>
      <c r="F364" s="29"/>
      <c r="G364" s="2"/>
      <c r="H364" s="2"/>
      <c r="I364" s="2"/>
      <c r="J364" s="29"/>
    </row>
    <row r="365" spans="2:10" x14ac:dyDescent="0.25">
      <c r="B365" s="5"/>
      <c r="C365" s="2"/>
      <c r="D365" s="2"/>
      <c r="E365" s="2"/>
      <c r="F365" s="29"/>
      <c r="G365" s="2"/>
      <c r="H365" s="2"/>
      <c r="I365" s="2"/>
      <c r="J365" s="29"/>
    </row>
    <row r="366" spans="2:10" x14ac:dyDescent="0.25">
      <c r="B366" s="5"/>
      <c r="C366" s="2"/>
      <c r="D366" s="2"/>
      <c r="E366" s="2"/>
      <c r="F366" s="29"/>
      <c r="G366" s="2"/>
      <c r="H366" s="2"/>
      <c r="I366" s="2"/>
      <c r="J366" s="29"/>
    </row>
    <row r="367" spans="2:10" x14ac:dyDescent="0.25">
      <c r="B367" s="5"/>
      <c r="C367" s="2"/>
      <c r="D367" s="2"/>
      <c r="E367" s="2"/>
      <c r="F367" s="29"/>
      <c r="G367" s="2"/>
      <c r="H367" s="2"/>
      <c r="I367" s="2"/>
      <c r="J367" s="29"/>
    </row>
    <row r="368" spans="2:10" x14ac:dyDescent="0.25">
      <c r="B368" s="5"/>
      <c r="C368" s="2"/>
      <c r="D368" s="2"/>
      <c r="E368" s="2"/>
      <c r="F368" s="29"/>
      <c r="G368" s="2"/>
      <c r="H368" s="2"/>
      <c r="I368" s="2"/>
      <c r="J368" s="29"/>
    </row>
    <row r="369" spans="2:10" x14ac:dyDescent="0.25">
      <c r="B369" s="5"/>
      <c r="C369" s="2"/>
      <c r="D369" s="2"/>
      <c r="E369" s="2"/>
      <c r="F369" s="29"/>
      <c r="G369" s="2"/>
      <c r="H369" s="2"/>
      <c r="I369" s="2"/>
      <c r="J369" s="29"/>
    </row>
    <row r="370" spans="2:10" x14ac:dyDescent="0.25">
      <c r="B370" s="5"/>
      <c r="C370" s="2"/>
      <c r="D370" s="2"/>
      <c r="E370" s="2"/>
      <c r="F370" s="29"/>
      <c r="G370" s="2"/>
      <c r="H370" s="2"/>
      <c r="I370" s="2"/>
      <c r="J370" s="29"/>
    </row>
    <row r="371" spans="2:10" x14ac:dyDescent="0.25">
      <c r="B371" s="5"/>
      <c r="C371" s="2"/>
      <c r="D371" s="2"/>
      <c r="E371" s="2"/>
      <c r="F371" s="29"/>
      <c r="G371" s="2"/>
      <c r="H371" s="2"/>
      <c r="I371" s="2"/>
      <c r="J371" s="29"/>
    </row>
    <row r="372" spans="2:10" x14ac:dyDescent="0.25">
      <c r="B372" s="5"/>
      <c r="C372" s="2"/>
      <c r="D372" s="2"/>
      <c r="E372" s="2"/>
      <c r="F372" s="29"/>
      <c r="G372" s="2"/>
      <c r="H372" s="2"/>
      <c r="I372" s="2"/>
      <c r="J372" s="29"/>
    </row>
    <row r="373" spans="2:10" x14ac:dyDescent="0.25">
      <c r="B373" s="5"/>
      <c r="C373" s="2"/>
      <c r="D373" s="2"/>
      <c r="E373" s="2"/>
      <c r="F373" s="29"/>
      <c r="G373" s="2"/>
      <c r="H373" s="2"/>
      <c r="I373" s="2"/>
      <c r="J373" s="29"/>
    </row>
    <row r="374" spans="2:10" x14ac:dyDescent="0.25">
      <c r="B374" s="5"/>
      <c r="C374" s="2"/>
      <c r="D374" s="2"/>
      <c r="E374" s="2"/>
      <c r="F374" s="29"/>
      <c r="G374" s="2"/>
      <c r="H374" s="2"/>
      <c r="I374" s="2"/>
      <c r="J374" s="29"/>
    </row>
    <row r="375" spans="2:10" x14ac:dyDescent="0.25">
      <c r="B375" s="5"/>
      <c r="C375" s="2"/>
      <c r="D375" s="2"/>
      <c r="E375" s="2"/>
      <c r="F375" s="29"/>
      <c r="G375" s="2"/>
      <c r="H375" s="2"/>
      <c r="I375" s="2"/>
      <c r="J375" s="29"/>
    </row>
    <row r="376" spans="2:10" x14ac:dyDescent="0.25">
      <c r="B376" s="5"/>
      <c r="C376" s="2"/>
      <c r="D376" s="2"/>
      <c r="E376" s="2"/>
      <c r="F376" s="29"/>
      <c r="G376" s="2"/>
      <c r="H376" s="2"/>
      <c r="I376" s="2"/>
      <c r="J376" s="29"/>
    </row>
    <row r="377" spans="2:10" x14ac:dyDescent="0.25">
      <c r="B377" s="5"/>
      <c r="C377" s="2"/>
      <c r="D377" s="2"/>
      <c r="E377" s="2"/>
      <c r="F377" s="29"/>
      <c r="G377" s="2"/>
      <c r="H377" s="2"/>
      <c r="I377" s="2"/>
      <c r="J377" s="29"/>
    </row>
    <row r="378" spans="2:10" x14ac:dyDescent="0.25">
      <c r="B378" s="5"/>
      <c r="C378" s="2"/>
      <c r="D378" s="2"/>
      <c r="E378" s="2"/>
      <c r="F378" s="29"/>
      <c r="G378" s="2"/>
      <c r="H378" s="2"/>
      <c r="I378" s="2"/>
      <c r="J378" s="29"/>
    </row>
    <row r="379" spans="2:10" x14ac:dyDescent="0.25">
      <c r="B379" s="5"/>
      <c r="C379" s="2"/>
      <c r="D379" s="2"/>
      <c r="E379" s="2"/>
      <c r="F379" s="29"/>
      <c r="G379" s="2"/>
      <c r="H379" s="2"/>
      <c r="I379" s="2"/>
      <c r="J379" s="29"/>
    </row>
    <row r="380" spans="2:10" x14ac:dyDescent="0.25">
      <c r="B380" s="5"/>
      <c r="C380" s="2"/>
      <c r="D380" s="2"/>
      <c r="E380" s="2"/>
      <c r="F380" s="29"/>
      <c r="G380" s="2"/>
      <c r="H380" s="2"/>
      <c r="I380" s="2"/>
      <c r="J380" s="29"/>
    </row>
    <row r="381" spans="2:10" x14ac:dyDescent="0.25">
      <c r="B381" s="5"/>
      <c r="C381" s="2"/>
      <c r="D381" s="2"/>
      <c r="E381" s="2"/>
      <c r="F381" s="29"/>
      <c r="G381" s="2"/>
      <c r="H381" s="2"/>
      <c r="I381" s="2"/>
      <c r="J381" s="29"/>
    </row>
    <row r="382" spans="2:10" x14ac:dyDescent="0.25">
      <c r="B382" s="5"/>
      <c r="C382" s="2"/>
      <c r="D382" s="2"/>
      <c r="E382" s="2"/>
      <c r="F382" s="29"/>
      <c r="G382" s="2"/>
      <c r="H382" s="2"/>
      <c r="I382" s="2"/>
      <c r="J382" s="29"/>
    </row>
    <row r="383" spans="2:10" x14ac:dyDescent="0.25">
      <c r="B383" s="5"/>
      <c r="C383" s="2"/>
      <c r="D383" s="2"/>
      <c r="E383" s="2"/>
      <c r="F383" s="29"/>
      <c r="G383" s="2"/>
      <c r="H383" s="2"/>
      <c r="I383" s="2"/>
      <c r="J383" s="29"/>
    </row>
    <row r="384" spans="2:10" x14ac:dyDescent="0.25">
      <c r="B384" s="5"/>
      <c r="C384" s="2"/>
      <c r="D384" s="2"/>
      <c r="E384" s="2"/>
      <c r="F384" s="29"/>
      <c r="G384" s="2"/>
      <c r="H384" s="2"/>
      <c r="I384" s="2"/>
      <c r="J384" s="29"/>
    </row>
    <row r="385" spans="2:10" x14ac:dyDescent="0.25">
      <c r="B385" s="5"/>
      <c r="C385" s="2"/>
      <c r="D385" s="2"/>
      <c r="E385" s="2"/>
      <c r="F385" s="29"/>
      <c r="G385" s="2"/>
      <c r="H385" s="2"/>
      <c r="I385" s="2"/>
      <c r="J385" s="29"/>
    </row>
    <row r="386" spans="2:10" x14ac:dyDescent="0.25">
      <c r="B386" s="5"/>
      <c r="C386" s="2"/>
      <c r="D386" s="2"/>
      <c r="E386" s="2"/>
      <c r="F386" s="29"/>
      <c r="G386" s="2"/>
      <c r="H386" s="2"/>
      <c r="I386" s="2"/>
      <c r="J386" s="29"/>
    </row>
    <row r="387" spans="2:10" x14ac:dyDescent="0.25">
      <c r="B387" s="5"/>
      <c r="C387" s="2"/>
      <c r="D387" s="2"/>
      <c r="E387" s="2"/>
      <c r="F387" s="29"/>
      <c r="G387" s="2"/>
      <c r="H387" s="2"/>
      <c r="I387" s="2"/>
      <c r="J387" s="29"/>
    </row>
    <row r="388" spans="2:10" x14ac:dyDescent="0.25">
      <c r="B388" s="5"/>
      <c r="C388" s="2"/>
      <c r="D388" s="2"/>
      <c r="E388" s="2"/>
      <c r="F388" s="29"/>
      <c r="G388" s="2"/>
      <c r="H388" s="2"/>
      <c r="I388" s="2"/>
      <c r="J388" s="29"/>
    </row>
    <row r="389" spans="2:10" x14ac:dyDescent="0.25">
      <c r="B389" s="5"/>
      <c r="C389" s="2"/>
      <c r="D389" s="2"/>
      <c r="E389" s="2"/>
      <c r="F389" s="29"/>
      <c r="G389" s="2"/>
      <c r="H389" s="2"/>
      <c r="I389" s="2"/>
      <c r="J389" s="29"/>
    </row>
    <row r="390" spans="2:10" x14ac:dyDescent="0.25">
      <c r="B390" s="5"/>
      <c r="C390" s="2"/>
      <c r="D390" s="2"/>
      <c r="E390" s="2"/>
      <c r="F390" s="29"/>
      <c r="G390" s="2"/>
      <c r="H390" s="2"/>
      <c r="I390" s="2"/>
      <c r="J390" s="29"/>
    </row>
    <row r="391" spans="2:10" x14ac:dyDescent="0.25">
      <c r="B391" s="5"/>
      <c r="C391" s="2"/>
      <c r="D391" s="2"/>
      <c r="E391" s="2"/>
      <c r="F391" s="29"/>
      <c r="G391" s="2"/>
      <c r="H391" s="2"/>
      <c r="I391" s="2"/>
      <c r="J391" s="29"/>
    </row>
    <row r="392" spans="2:10" x14ac:dyDescent="0.25">
      <c r="B392" s="5"/>
      <c r="C392" s="2"/>
      <c r="D392" s="2"/>
      <c r="E392" s="2"/>
      <c r="F392" s="29"/>
      <c r="G392" s="2"/>
      <c r="H392" s="2"/>
      <c r="I392" s="2"/>
      <c r="J392" s="29"/>
    </row>
    <row r="393" spans="2:10" x14ac:dyDescent="0.25">
      <c r="B393" s="5"/>
      <c r="C393" s="2"/>
      <c r="D393" s="2"/>
      <c r="E393" s="2"/>
      <c r="F393" s="29"/>
      <c r="G393" s="2"/>
      <c r="H393" s="2"/>
      <c r="I393" s="2"/>
      <c r="J393" s="29"/>
    </row>
    <row r="394" spans="2:10" x14ac:dyDescent="0.25">
      <c r="B394" s="5"/>
      <c r="C394" s="2"/>
      <c r="D394" s="2"/>
      <c r="E394" s="2"/>
      <c r="F394" s="29"/>
      <c r="G394" s="2"/>
      <c r="H394" s="2"/>
      <c r="I394" s="2"/>
      <c r="J394" s="29"/>
    </row>
    <row r="395" spans="2:10" x14ac:dyDescent="0.25">
      <c r="B395" s="5"/>
      <c r="C395" s="2"/>
      <c r="D395" s="2"/>
      <c r="E395" s="2"/>
      <c r="F395" s="29"/>
      <c r="G395" s="2"/>
      <c r="H395" s="2"/>
      <c r="I395" s="2"/>
      <c r="J395" s="29"/>
    </row>
    <row r="396" spans="2:10" x14ac:dyDescent="0.25">
      <c r="B396" s="5"/>
      <c r="C396" s="2"/>
      <c r="D396" s="2"/>
      <c r="E396" s="2"/>
      <c r="F396" s="29"/>
      <c r="G396" s="2"/>
      <c r="H396" s="2"/>
      <c r="I396" s="2"/>
      <c r="J396" s="29"/>
    </row>
    <row r="397" spans="2:10" x14ac:dyDescent="0.25">
      <c r="B397" s="5"/>
      <c r="C397" s="2"/>
      <c r="D397" s="2"/>
      <c r="E397" s="2"/>
      <c r="F397" s="29"/>
      <c r="G397" s="2"/>
      <c r="H397" s="2"/>
      <c r="I397" s="2"/>
      <c r="J397" s="29"/>
    </row>
    <row r="398" spans="2:10" x14ac:dyDescent="0.25">
      <c r="B398" s="5"/>
      <c r="C398" s="2"/>
      <c r="D398" s="2"/>
      <c r="E398" s="2"/>
      <c r="F398" s="29"/>
      <c r="G398" s="2"/>
      <c r="H398" s="2"/>
      <c r="I398" s="2"/>
      <c r="J398" s="29"/>
    </row>
    <row r="399" spans="2:10" x14ac:dyDescent="0.25">
      <c r="B399" s="5"/>
      <c r="C399" s="2"/>
      <c r="D399" s="2"/>
      <c r="E399" s="2"/>
      <c r="F399" s="29"/>
      <c r="G399" s="2"/>
      <c r="H399" s="2"/>
      <c r="I399" s="2"/>
      <c r="J399" s="29"/>
    </row>
    <row r="400" spans="2:10" x14ac:dyDescent="0.25">
      <c r="B400" s="5"/>
      <c r="C400" s="2"/>
      <c r="D400" s="2"/>
      <c r="E400" s="2"/>
      <c r="F400" s="29"/>
      <c r="G400" s="2"/>
      <c r="H400" s="2"/>
      <c r="I400" s="2"/>
      <c r="J400" s="29"/>
    </row>
    <row r="401" spans="2:10" x14ac:dyDescent="0.25">
      <c r="B401" s="5"/>
      <c r="C401" s="2"/>
      <c r="D401" s="2"/>
      <c r="E401" s="2"/>
      <c r="F401" s="29"/>
      <c r="G401" s="2"/>
      <c r="H401" s="2"/>
      <c r="I401" s="2"/>
      <c r="J401" s="29"/>
    </row>
    <row r="402" spans="2:10" x14ac:dyDescent="0.25">
      <c r="B402" s="5"/>
      <c r="C402" s="2"/>
      <c r="D402" s="2"/>
      <c r="E402" s="2"/>
      <c r="F402" s="29"/>
      <c r="G402" s="2"/>
      <c r="H402" s="2"/>
      <c r="I402" s="2"/>
      <c r="J402" s="29"/>
    </row>
    <row r="403" spans="2:10" x14ac:dyDescent="0.25">
      <c r="B403" s="5"/>
      <c r="C403" s="2"/>
      <c r="D403" s="2"/>
      <c r="E403" s="2"/>
      <c r="F403" s="29"/>
      <c r="G403" s="2"/>
      <c r="H403" s="2"/>
      <c r="I403" s="2"/>
      <c r="J403" s="29"/>
    </row>
    <row r="404" spans="2:10" x14ac:dyDescent="0.25">
      <c r="B404" s="5"/>
      <c r="C404" s="2"/>
      <c r="D404" s="2"/>
      <c r="E404" s="2"/>
      <c r="F404" s="29"/>
      <c r="G404" s="2"/>
      <c r="H404" s="2"/>
      <c r="I404" s="2"/>
      <c r="J404" s="29"/>
    </row>
    <row r="405" spans="2:10" x14ac:dyDescent="0.25">
      <c r="B405" s="5"/>
      <c r="C405" s="2"/>
      <c r="D405" s="2"/>
      <c r="E405" s="2"/>
      <c r="F405" s="29"/>
      <c r="G405" s="2"/>
      <c r="H405" s="2"/>
      <c r="I405" s="2"/>
      <c r="J405" s="29"/>
    </row>
    <row r="406" spans="2:10" x14ac:dyDescent="0.25">
      <c r="B406" s="5"/>
      <c r="C406" s="2"/>
      <c r="D406" s="2"/>
      <c r="E406" s="2"/>
      <c r="F406" s="29"/>
      <c r="G406" s="2"/>
      <c r="H406" s="2"/>
      <c r="I406" s="2"/>
      <c r="J406" s="29"/>
    </row>
    <row r="407" spans="2:10" x14ac:dyDescent="0.25">
      <c r="B407" s="5"/>
      <c r="C407" s="2"/>
      <c r="D407" s="2"/>
      <c r="E407" s="2"/>
      <c r="F407" s="29"/>
      <c r="G407" s="2"/>
      <c r="H407" s="2"/>
      <c r="I407" s="2"/>
      <c r="J407" s="29"/>
    </row>
    <row r="408" spans="2:10" x14ac:dyDescent="0.25">
      <c r="B408" s="5"/>
      <c r="C408" s="2"/>
      <c r="D408" s="2"/>
      <c r="E408" s="2"/>
      <c r="F408" s="29"/>
      <c r="G408" s="2"/>
      <c r="H408" s="2"/>
      <c r="I408" s="2"/>
      <c r="J408" s="29"/>
    </row>
    <row r="409" spans="2:10" x14ac:dyDescent="0.25">
      <c r="B409" s="5"/>
      <c r="C409" s="2"/>
      <c r="D409" s="2"/>
      <c r="E409" s="2"/>
      <c r="F409" s="29"/>
      <c r="G409" s="2"/>
      <c r="H409" s="2"/>
      <c r="I409" s="2"/>
      <c r="J409" s="29"/>
    </row>
    <row r="410" spans="2:10" x14ac:dyDescent="0.25">
      <c r="B410" s="5"/>
      <c r="C410" s="2"/>
      <c r="D410" s="2"/>
      <c r="E410" s="2"/>
      <c r="F410" s="29"/>
      <c r="G410" s="2"/>
      <c r="H410" s="2"/>
      <c r="I410" s="2"/>
      <c r="J410" s="29"/>
    </row>
    <row r="411" spans="2:10" x14ac:dyDescent="0.25">
      <c r="B411" s="5"/>
      <c r="C411" s="2"/>
      <c r="D411" s="2"/>
      <c r="E411" s="2"/>
      <c r="F411" s="29"/>
      <c r="G411" s="2"/>
      <c r="H411" s="2"/>
      <c r="I411" s="2"/>
      <c r="J411" s="29"/>
    </row>
    <row r="412" spans="2:10" x14ac:dyDescent="0.25">
      <c r="B412" s="5"/>
      <c r="C412" s="2"/>
      <c r="D412" s="2"/>
      <c r="E412" s="2"/>
      <c r="F412" s="29"/>
      <c r="G412" s="2"/>
      <c r="H412" s="2"/>
      <c r="I412" s="2"/>
      <c r="J412" s="29"/>
    </row>
    <row r="413" spans="2:10" x14ac:dyDescent="0.25">
      <c r="B413" s="5"/>
      <c r="C413" s="2"/>
      <c r="D413" s="2"/>
      <c r="E413" s="2"/>
      <c r="F413" s="29"/>
      <c r="G413" s="2"/>
      <c r="H413" s="2"/>
      <c r="I413" s="2"/>
      <c r="J413" s="29"/>
    </row>
    <row r="414" spans="2:10" x14ac:dyDescent="0.25">
      <c r="B414" s="5"/>
      <c r="C414" s="2"/>
      <c r="D414" s="2"/>
      <c r="E414" s="2"/>
      <c r="F414" s="29"/>
      <c r="G414" s="2"/>
      <c r="H414" s="2"/>
      <c r="I414" s="2"/>
      <c r="J414" s="29"/>
    </row>
    <row r="415" spans="2:10" x14ac:dyDescent="0.25">
      <c r="B415" s="5"/>
      <c r="C415" s="2"/>
      <c r="D415" s="2"/>
      <c r="E415" s="2"/>
      <c r="F415" s="29"/>
      <c r="G415" s="2"/>
      <c r="H415" s="2"/>
      <c r="I415" s="2"/>
      <c r="J415" s="29"/>
    </row>
    <row r="416" spans="2:10" x14ac:dyDescent="0.25">
      <c r="B416" s="5"/>
      <c r="C416" s="2"/>
      <c r="D416" s="2"/>
      <c r="E416" s="2"/>
      <c r="F416" s="29"/>
      <c r="G416" s="2"/>
      <c r="H416" s="2"/>
      <c r="I416" s="2"/>
      <c r="J416" s="29"/>
    </row>
    <row r="417" spans="2:10" x14ac:dyDescent="0.25">
      <c r="B417" s="5"/>
      <c r="C417" s="2"/>
      <c r="D417" s="2"/>
      <c r="E417" s="2"/>
      <c r="F417" s="29"/>
      <c r="G417" s="2"/>
      <c r="H417" s="2"/>
      <c r="I417" s="2"/>
      <c r="J417" s="29"/>
    </row>
    <row r="418" spans="2:10" x14ac:dyDescent="0.25">
      <c r="B418" s="5"/>
      <c r="C418" s="2"/>
      <c r="D418" s="2"/>
      <c r="E418" s="2"/>
      <c r="F418" s="29"/>
      <c r="G418" s="2"/>
      <c r="H418" s="2"/>
      <c r="I418" s="2"/>
      <c r="J418" s="29"/>
    </row>
    <row r="419" spans="2:10" x14ac:dyDescent="0.25">
      <c r="B419" s="5"/>
      <c r="C419" s="2"/>
      <c r="D419" s="2"/>
      <c r="E419" s="2"/>
      <c r="F419" s="29"/>
      <c r="G419" s="2"/>
      <c r="H419" s="2"/>
      <c r="I419" s="2"/>
      <c r="J419" s="29"/>
    </row>
    <row r="420" spans="2:10" x14ac:dyDescent="0.25">
      <c r="B420" s="5"/>
      <c r="C420" s="2"/>
      <c r="D420" s="2"/>
      <c r="E420" s="2"/>
      <c r="F420" s="29"/>
      <c r="G420" s="2"/>
      <c r="H420" s="2"/>
      <c r="I420" s="2"/>
      <c r="J420" s="29"/>
    </row>
    <row r="421" spans="2:10" x14ac:dyDescent="0.25">
      <c r="B421" s="5"/>
      <c r="C421" s="2"/>
      <c r="D421" s="2"/>
      <c r="E421" s="2"/>
      <c r="F421" s="29"/>
      <c r="G421" s="2"/>
      <c r="H421" s="2"/>
      <c r="I421" s="2"/>
      <c r="J421" s="29"/>
    </row>
    <row r="422" spans="2:10" x14ac:dyDescent="0.25">
      <c r="B422" s="5"/>
      <c r="C422" s="2"/>
      <c r="D422" s="2"/>
      <c r="E422" s="2"/>
      <c r="F422" s="29"/>
      <c r="G422" s="2"/>
      <c r="H422" s="2"/>
      <c r="I422" s="2"/>
      <c r="J422" s="29"/>
    </row>
    <row r="423" spans="2:10" x14ac:dyDescent="0.25">
      <c r="B423" s="5"/>
      <c r="C423" s="2"/>
      <c r="D423" s="2"/>
      <c r="E423" s="2"/>
      <c r="F423" s="29"/>
      <c r="G423" s="2"/>
      <c r="H423" s="2"/>
      <c r="I423" s="2"/>
      <c r="J423" s="29"/>
    </row>
    <row r="424" spans="2:10" x14ac:dyDescent="0.25">
      <c r="B424" s="5"/>
      <c r="C424" s="2"/>
      <c r="D424" s="2"/>
      <c r="E424" s="2"/>
      <c r="F424" s="29"/>
      <c r="G424" s="2"/>
      <c r="H424" s="2"/>
      <c r="I424" s="2"/>
      <c r="J424" s="29"/>
    </row>
    <row r="425" spans="2:10" x14ac:dyDescent="0.25">
      <c r="B425" s="5"/>
      <c r="C425" s="2"/>
      <c r="D425" s="2"/>
      <c r="E425" s="2"/>
      <c r="F425" s="29"/>
      <c r="G425" s="2"/>
      <c r="H425" s="2"/>
      <c r="I425" s="2"/>
      <c r="J425" s="29"/>
    </row>
    <row r="426" spans="2:10" x14ac:dyDescent="0.25">
      <c r="B426" s="5"/>
      <c r="C426" s="2"/>
      <c r="D426" s="2"/>
      <c r="E426" s="2"/>
      <c r="F426" s="29"/>
      <c r="G426" s="2"/>
      <c r="H426" s="2"/>
      <c r="I426" s="2"/>
      <c r="J426" s="29"/>
    </row>
    <row r="427" spans="2:10" x14ac:dyDescent="0.25">
      <c r="B427" s="5"/>
      <c r="C427" s="2"/>
      <c r="D427" s="2"/>
      <c r="E427" s="2"/>
      <c r="F427" s="29"/>
      <c r="G427" s="2"/>
      <c r="H427" s="2"/>
      <c r="I427" s="2"/>
      <c r="J427" s="29"/>
    </row>
    <row r="428" spans="2:10" x14ac:dyDescent="0.25">
      <c r="B428" s="5"/>
      <c r="C428" s="2"/>
      <c r="D428" s="2"/>
      <c r="E428" s="2"/>
      <c r="F428" s="29"/>
      <c r="G428" s="2"/>
      <c r="H428" s="2"/>
      <c r="I428" s="2"/>
      <c r="J428" s="29"/>
    </row>
    <row r="429" spans="2:10" x14ac:dyDescent="0.25">
      <c r="B429" s="5"/>
      <c r="C429" s="2"/>
      <c r="D429" s="2"/>
      <c r="E429" s="2"/>
      <c r="F429" s="29"/>
      <c r="G429" s="2"/>
      <c r="H429" s="2"/>
      <c r="I429" s="2"/>
      <c r="J429" s="29"/>
    </row>
    <row r="430" spans="2:10" x14ac:dyDescent="0.25">
      <c r="B430" s="5"/>
      <c r="C430" s="2"/>
      <c r="D430" s="2"/>
      <c r="E430" s="2"/>
      <c r="F430" s="29"/>
      <c r="G430" s="2"/>
      <c r="H430" s="2"/>
      <c r="I430" s="2"/>
      <c r="J430" s="29"/>
    </row>
    <row r="431" spans="2:10" x14ac:dyDescent="0.25">
      <c r="B431" s="5"/>
      <c r="C431" s="2"/>
      <c r="D431" s="2"/>
      <c r="E431" s="2"/>
      <c r="F431" s="29"/>
      <c r="G431" s="2"/>
      <c r="H431" s="2"/>
      <c r="I431" s="2"/>
      <c r="J431" s="29"/>
    </row>
    <row r="432" spans="2:10" x14ac:dyDescent="0.25">
      <c r="B432" s="5"/>
      <c r="C432" s="2"/>
      <c r="D432" s="2"/>
      <c r="E432" s="2"/>
      <c r="F432" s="29"/>
      <c r="G432" s="2"/>
      <c r="H432" s="2"/>
      <c r="I432" s="2"/>
      <c r="J432" s="29"/>
    </row>
    <row r="433" spans="2:10" x14ac:dyDescent="0.25">
      <c r="B433" s="5"/>
      <c r="C433" s="2"/>
      <c r="D433" s="2"/>
      <c r="E433" s="2"/>
      <c r="F433" s="29"/>
      <c r="G433" s="2"/>
      <c r="H433" s="2"/>
      <c r="I433" s="2"/>
      <c r="J433" s="29"/>
    </row>
    <row r="434" spans="2:10" x14ac:dyDescent="0.25">
      <c r="B434" s="5"/>
      <c r="C434" s="2"/>
      <c r="D434" s="2"/>
      <c r="E434" s="2"/>
      <c r="F434" s="29"/>
      <c r="G434" s="2"/>
      <c r="H434" s="2"/>
      <c r="I434" s="2"/>
      <c r="J434" s="29"/>
    </row>
    <row r="435" spans="2:10" x14ac:dyDescent="0.25">
      <c r="B435" s="5"/>
      <c r="C435" s="2"/>
      <c r="D435" s="2"/>
      <c r="E435" s="2"/>
      <c r="F435" s="29"/>
      <c r="G435" s="2"/>
      <c r="H435" s="2"/>
      <c r="I435" s="2"/>
      <c r="J435" s="29"/>
    </row>
    <row r="436" spans="2:10" x14ac:dyDescent="0.25">
      <c r="B436" s="5"/>
      <c r="C436" s="2"/>
      <c r="D436" s="2"/>
      <c r="E436" s="2"/>
      <c r="F436" s="29"/>
      <c r="G436" s="2"/>
      <c r="H436" s="2"/>
      <c r="I436" s="2"/>
      <c r="J436" s="29"/>
    </row>
    <row r="437" spans="2:10" x14ac:dyDescent="0.25">
      <c r="B437" s="5"/>
      <c r="C437" s="2"/>
      <c r="D437" s="2"/>
      <c r="E437" s="2"/>
      <c r="F437" s="29"/>
      <c r="G437" s="2"/>
      <c r="H437" s="2"/>
      <c r="I437" s="2"/>
      <c r="J437" s="29"/>
    </row>
    <row r="438" spans="2:10" x14ac:dyDescent="0.25">
      <c r="B438" s="5"/>
      <c r="C438" s="2"/>
      <c r="D438" s="2"/>
      <c r="E438" s="2"/>
      <c r="F438" s="29"/>
      <c r="G438" s="2"/>
      <c r="H438" s="2"/>
      <c r="I438" s="2"/>
      <c r="J438" s="29"/>
    </row>
    <row r="439" spans="2:10" x14ac:dyDescent="0.25">
      <c r="B439" s="5"/>
      <c r="C439" s="2"/>
      <c r="D439" s="2"/>
      <c r="E439" s="2"/>
      <c r="F439" s="29"/>
      <c r="G439" s="2"/>
      <c r="H439" s="2"/>
      <c r="I439" s="2"/>
      <c r="J439" s="29"/>
    </row>
    <row r="440" spans="2:10" x14ac:dyDescent="0.25">
      <c r="B440" s="5"/>
      <c r="C440" s="2"/>
      <c r="D440" s="2"/>
      <c r="E440" s="2"/>
      <c r="F440" s="29"/>
      <c r="G440" s="2"/>
      <c r="H440" s="2"/>
      <c r="I440" s="2"/>
      <c r="J440" s="29"/>
    </row>
    <row r="441" spans="2:10" x14ac:dyDescent="0.25">
      <c r="B441" s="5"/>
      <c r="C441" s="2"/>
      <c r="D441" s="2"/>
      <c r="E441" s="2"/>
      <c r="F441" s="29"/>
      <c r="G441" s="2"/>
      <c r="H441" s="2"/>
      <c r="I441" s="2"/>
      <c r="J441" s="29"/>
    </row>
    <row r="442" spans="2:10" x14ac:dyDescent="0.25">
      <c r="B442" s="5"/>
      <c r="C442" s="2"/>
      <c r="D442" s="2"/>
      <c r="E442" s="2"/>
      <c r="F442" s="29"/>
      <c r="G442" s="2"/>
      <c r="H442" s="2"/>
      <c r="I442" s="2"/>
      <c r="J442" s="29"/>
    </row>
    <row r="443" spans="2:10" x14ac:dyDescent="0.25">
      <c r="B443" s="5"/>
      <c r="C443" s="2"/>
      <c r="D443" s="2"/>
      <c r="E443" s="2"/>
      <c r="F443" s="29"/>
      <c r="G443" s="2"/>
      <c r="H443" s="2"/>
      <c r="I443" s="2"/>
      <c r="J443" s="29"/>
    </row>
    <row r="444" spans="2:10" x14ac:dyDescent="0.25">
      <c r="B444" s="5"/>
      <c r="C444" s="2"/>
      <c r="D444" s="2"/>
      <c r="E444" s="2"/>
      <c r="F444" s="29"/>
      <c r="G444" s="2"/>
      <c r="H444" s="2"/>
      <c r="I444" s="2"/>
      <c r="J444" s="29"/>
    </row>
    <row r="445" spans="2:10" x14ac:dyDescent="0.25">
      <c r="B445" s="5"/>
      <c r="C445" s="2"/>
      <c r="D445" s="2"/>
      <c r="E445" s="2"/>
      <c r="F445" s="29"/>
      <c r="G445" s="2"/>
      <c r="H445" s="2"/>
      <c r="I445" s="2"/>
      <c r="J445" s="29"/>
    </row>
    <row r="446" spans="2:10" x14ac:dyDescent="0.25">
      <c r="B446" s="5"/>
      <c r="C446" s="2"/>
      <c r="D446" s="2"/>
      <c r="E446" s="2"/>
      <c r="F446" s="29"/>
      <c r="G446" s="2"/>
      <c r="H446" s="2"/>
      <c r="I446" s="2"/>
      <c r="J446" s="29"/>
    </row>
    <row r="447" spans="2:10" x14ac:dyDescent="0.25">
      <c r="B447" s="5"/>
      <c r="C447" s="2"/>
      <c r="D447" s="2"/>
      <c r="E447" s="2"/>
      <c r="F447" s="29"/>
      <c r="G447" s="2"/>
      <c r="H447" s="2"/>
      <c r="I447" s="2"/>
      <c r="J447" s="29"/>
    </row>
    <row r="448" spans="2:10" x14ac:dyDescent="0.25">
      <c r="B448" s="5"/>
      <c r="C448" s="2"/>
      <c r="D448" s="2"/>
      <c r="E448" s="2"/>
      <c r="F448" s="29"/>
      <c r="G448" s="2"/>
      <c r="H448" s="2"/>
      <c r="I448" s="2"/>
      <c r="J448" s="29"/>
    </row>
    <row r="449" spans="2:10" x14ac:dyDescent="0.25">
      <c r="B449" s="5"/>
      <c r="C449" s="2"/>
      <c r="D449" s="2"/>
      <c r="E449" s="2"/>
      <c r="F449" s="29"/>
      <c r="G449" s="2"/>
      <c r="H449" s="2"/>
      <c r="I449" s="2"/>
      <c r="J449" s="29"/>
    </row>
    <row r="450" spans="2:10" x14ac:dyDescent="0.25">
      <c r="B450" s="5"/>
      <c r="C450" s="2"/>
      <c r="D450" s="2"/>
      <c r="E450" s="2"/>
      <c r="F450" s="29"/>
      <c r="G450" s="2"/>
      <c r="H450" s="2"/>
      <c r="I450" s="2"/>
      <c r="J450" s="29"/>
    </row>
    <row r="451" spans="2:10" x14ac:dyDescent="0.25">
      <c r="B451" s="5"/>
      <c r="C451" s="2"/>
      <c r="D451" s="2"/>
      <c r="E451" s="2"/>
      <c r="F451" s="29"/>
      <c r="G451" s="2"/>
      <c r="H451" s="2"/>
      <c r="I451" s="2"/>
      <c r="J451" s="29"/>
    </row>
    <row r="452" spans="2:10" x14ac:dyDescent="0.25">
      <c r="B452" s="5"/>
      <c r="C452" s="2"/>
      <c r="D452" s="2"/>
      <c r="E452" s="2"/>
      <c r="F452" s="29"/>
      <c r="G452" s="2"/>
      <c r="H452" s="2"/>
      <c r="I452" s="2"/>
      <c r="J452" s="29"/>
    </row>
    <row r="453" spans="2:10" x14ac:dyDescent="0.25">
      <c r="B453" s="5"/>
      <c r="C453" s="2"/>
      <c r="D453" s="2"/>
      <c r="E453" s="2"/>
      <c r="F453" s="29"/>
      <c r="G453" s="2"/>
      <c r="H453" s="2"/>
      <c r="I453" s="2"/>
      <c r="J453" s="29"/>
    </row>
    <row r="454" spans="2:10" x14ac:dyDescent="0.25">
      <c r="B454" s="5"/>
      <c r="C454" s="2"/>
      <c r="D454" s="2"/>
      <c r="E454" s="2"/>
      <c r="F454" s="29"/>
      <c r="G454" s="2"/>
      <c r="H454" s="2"/>
      <c r="I454" s="2"/>
      <c r="J454" s="29"/>
    </row>
    <row r="455" spans="2:10" x14ac:dyDescent="0.25">
      <c r="B455" s="5"/>
      <c r="C455" s="2"/>
      <c r="D455" s="2"/>
      <c r="E455" s="2"/>
      <c r="F455" s="29"/>
      <c r="G455" s="2"/>
      <c r="H455" s="2"/>
      <c r="I455" s="2"/>
      <c r="J455" s="29"/>
    </row>
    <row r="456" spans="2:10" x14ac:dyDescent="0.25">
      <c r="B456" s="5"/>
      <c r="C456" s="2"/>
      <c r="D456" s="2"/>
      <c r="E456" s="2"/>
      <c r="F456" s="29"/>
      <c r="G456" s="2"/>
      <c r="H456" s="2"/>
      <c r="I456" s="2"/>
      <c r="J456" s="29"/>
    </row>
    <row r="457" spans="2:10" x14ac:dyDescent="0.25">
      <c r="B457" s="5"/>
      <c r="C457" s="2"/>
      <c r="D457" s="2"/>
      <c r="E457" s="2"/>
      <c r="F457" s="29"/>
      <c r="G457" s="2"/>
      <c r="H457" s="2"/>
      <c r="I457" s="2"/>
      <c r="J457" s="29"/>
    </row>
    <row r="458" spans="2:10" x14ac:dyDescent="0.25">
      <c r="B458" s="5"/>
      <c r="C458" s="2"/>
      <c r="D458" s="2"/>
      <c r="E458" s="2"/>
      <c r="F458" s="29"/>
      <c r="G458" s="2"/>
      <c r="H458" s="2"/>
      <c r="I458" s="2"/>
      <c r="J458" s="29"/>
    </row>
    <row r="459" spans="2:10" x14ac:dyDescent="0.25">
      <c r="B459" s="5"/>
      <c r="C459" s="2"/>
      <c r="D459" s="2"/>
      <c r="E459" s="2"/>
      <c r="F459" s="29"/>
      <c r="G459" s="2"/>
      <c r="H459" s="2"/>
      <c r="I459" s="2"/>
      <c r="J459" s="29"/>
    </row>
    <row r="460" spans="2:10" x14ac:dyDescent="0.25">
      <c r="B460" s="5"/>
      <c r="C460" s="2"/>
      <c r="D460" s="2"/>
      <c r="E460" s="2"/>
      <c r="F460" s="29"/>
      <c r="G460" s="2"/>
      <c r="H460" s="2"/>
      <c r="I460" s="2"/>
      <c r="J460" s="29"/>
    </row>
    <row r="461" spans="2:10" x14ac:dyDescent="0.25">
      <c r="B461" s="5"/>
      <c r="C461" s="2"/>
      <c r="D461" s="2"/>
      <c r="E461" s="2"/>
      <c r="F461" s="29"/>
      <c r="G461" s="2"/>
      <c r="H461" s="2"/>
      <c r="I461" s="2"/>
      <c r="J461" s="29"/>
    </row>
    <row r="462" spans="2:10" x14ac:dyDescent="0.25">
      <c r="B462" s="5"/>
      <c r="C462" s="2"/>
      <c r="D462" s="2"/>
      <c r="E462" s="2"/>
      <c r="F462" s="29"/>
      <c r="G462" s="2"/>
      <c r="H462" s="2"/>
      <c r="I462" s="2"/>
      <c r="J462" s="29"/>
    </row>
    <row r="463" spans="2:10" x14ac:dyDescent="0.25">
      <c r="B463" s="5"/>
      <c r="C463" s="2"/>
      <c r="D463" s="2"/>
      <c r="E463" s="2"/>
      <c r="F463" s="29"/>
      <c r="G463" s="2"/>
      <c r="H463" s="2"/>
      <c r="I463" s="2"/>
      <c r="J463" s="29"/>
    </row>
    <row r="464" spans="2:10" x14ac:dyDescent="0.25">
      <c r="B464" s="5"/>
      <c r="C464" s="2"/>
      <c r="D464" s="2"/>
      <c r="E464" s="2"/>
      <c r="F464" s="29"/>
      <c r="G464" s="2"/>
      <c r="H464" s="2"/>
      <c r="I464" s="2"/>
      <c r="J464" s="29"/>
    </row>
    <row r="465" spans="2:10" x14ac:dyDescent="0.25">
      <c r="B465" s="5"/>
      <c r="C465" s="2"/>
      <c r="D465" s="2"/>
      <c r="E465" s="2"/>
      <c r="F465" s="29"/>
      <c r="G465" s="2"/>
      <c r="H465" s="2"/>
      <c r="I465" s="2"/>
      <c r="J465" s="29"/>
    </row>
    <row r="466" spans="2:10" x14ac:dyDescent="0.25">
      <c r="B466" s="5"/>
      <c r="C466" s="2"/>
      <c r="D466" s="2"/>
      <c r="E466" s="2"/>
      <c r="F466" s="29"/>
      <c r="G466" s="2"/>
      <c r="H466" s="2"/>
      <c r="I466" s="2"/>
      <c r="J466" s="29"/>
    </row>
    <row r="467" spans="2:10" x14ac:dyDescent="0.25">
      <c r="B467" s="5"/>
      <c r="C467" s="2"/>
      <c r="D467" s="2"/>
      <c r="E467" s="2"/>
      <c r="F467" s="29"/>
      <c r="G467" s="2"/>
      <c r="H467" s="2"/>
      <c r="I467" s="2"/>
      <c r="J467" s="29"/>
    </row>
    <row r="468" spans="2:10" x14ac:dyDescent="0.25">
      <c r="B468" s="5"/>
      <c r="C468" s="2"/>
      <c r="D468" s="2"/>
      <c r="E468" s="2"/>
      <c r="F468" s="29"/>
      <c r="G468" s="2"/>
      <c r="H468" s="2"/>
      <c r="I468" s="2"/>
      <c r="J468" s="29"/>
    </row>
    <row r="469" spans="2:10" x14ac:dyDescent="0.25">
      <c r="B469" s="5"/>
      <c r="C469" s="2"/>
      <c r="D469" s="2"/>
      <c r="E469" s="2"/>
      <c r="F469" s="29"/>
      <c r="G469" s="2"/>
      <c r="H469" s="2"/>
      <c r="I469" s="2"/>
      <c r="J469" s="29"/>
    </row>
    <row r="470" spans="2:10" x14ac:dyDescent="0.25">
      <c r="B470" s="5"/>
      <c r="C470" s="2"/>
      <c r="D470" s="2"/>
      <c r="E470" s="2"/>
      <c r="F470" s="29"/>
      <c r="G470" s="2"/>
      <c r="H470" s="2"/>
      <c r="I470" s="2"/>
      <c r="J470" s="29"/>
    </row>
    <row r="471" spans="2:10" x14ac:dyDescent="0.25">
      <c r="B471" s="5"/>
      <c r="C471" s="2"/>
      <c r="D471" s="2"/>
      <c r="E471" s="2"/>
      <c r="F471" s="29"/>
      <c r="G471" s="2"/>
      <c r="H471" s="2"/>
      <c r="I471" s="2"/>
      <c r="J471" s="29"/>
    </row>
    <row r="472" spans="2:10" x14ac:dyDescent="0.25">
      <c r="B472" s="5"/>
      <c r="C472" s="2"/>
      <c r="D472" s="2"/>
      <c r="E472" s="2"/>
      <c r="F472" s="29"/>
      <c r="G472" s="2"/>
      <c r="H472" s="2"/>
      <c r="I472" s="2"/>
      <c r="J472" s="29"/>
    </row>
    <row r="473" spans="2:10" x14ac:dyDescent="0.25">
      <c r="B473" s="5"/>
      <c r="C473" s="2"/>
      <c r="D473" s="2"/>
      <c r="E473" s="2"/>
      <c r="F473" s="29"/>
      <c r="G473" s="2"/>
      <c r="H473" s="2"/>
      <c r="I473" s="2"/>
      <c r="J473" s="29"/>
    </row>
    <row r="474" spans="2:10" x14ac:dyDescent="0.25">
      <c r="B474" s="5"/>
      <c r="C474" s="2"/>
      <c r="D474" s="2"/>
      <c r="E474" s="2"/>
      <c r="F474" s="29"/>
      <c r="G474" s="2"/>
      <c r="H474" s="2"/>
      <c r="I474" s="2"/>
      <c r="J474" s="29"/>
    </row>
    <row r="475" spans="2:10" x14ac:dyDescent="0.25">
      <c r="B475" s="5"/>
      <c r="C475" s="2"/>
      <c r="D475" s="2"/>
      <c r="E475" s="2"/>
      <c r="F475" s="29"/>
      <c r="G475" s="2"/>
      <c r="H475" s="2"/>
      <c r="I475" s="2"/>
      <c r="J475" s="29"/>
    </row>
    <row r="476" spans="2:10" x14ac:dyDescent="0.25">
      <c r="B476" s="5"/>
      <c r="C476" s="2"/>
      <c r="D476" s="2"/>
      <c r="E476" s="2"/>
      <c r="F476" s="29"/>
      <c r="G476" s="2"/>
      <c r="H476" s="2"/>
      <c r="I476" s="2"/>
      <c r="J476" s="29"/>
    </row>
    <row r="477" spans="2:10" x14ac:dyDescent="0.25">
      <c r="B477" s="5"/>
      <c r="C477" s="2"/>
      <c r="D477" s="2"/>
      <c r="E477" s="2"/>
      <c r="F477" s="29"/>
      <c r="G477" s="2"/>
      <c r="H477" s="2"/>
      <c r="I477" s="2"/>
      <c r="J477" s="29"/>
    </row>
    <row r="478" spans="2:10" x14ac:dyDescent="0.25">
      <c r="B478" s="5"/>
      <c r="C478" s="2"/>
      <c r="D478" s="2"/>
      <c r="E478" s="2"/>
      <c r="F478" s="29"/>
      <c r="G478" s="2"/>
      <c r="H478" s="2"/>
      <c r="I478" s="2"/>
      <c r="J478" s="29"/>
    </row>
    <row r="479" spans="2:10" x14ac:dyDescent="0.25">
      <c r="B479" s="5"/>
      <c r="C479" s="2"/>
      <c r="D479" s="2"/>
      <c r="E479" s="2"/>
      <c r="F479" s="29"/>
      <c r="G479" s="2"/>
      <c r="H479" s="2"/>
      <c r="I479" s="2"/>
      <c r="J479" s="29"/>
    </row>
    <row r="480" spans="2:10" x14ac:dyDescent="0.25">
      <c r="B480" s="5"/>
      <c r="C480" s="2"/>
      <c r="D480" s="2"/>
      <c r="E480" s="2"/>
      <c r="F480" s="29"/>
      <c r="G480" s="2"/>
      <c r="H480" s="2"/>
      <c r="I480" s="2"/>
      <c r="J480" s="29"/>
    </row>
    <row r="481" spans="2:10" x14ac:dyDescent="0.25">
      <c r="B481" s="5"/>
      <c r="C481" s="2"/>
      <c r="D481" s="2"/>
      <c r="E481" s="2"/>
      <c r="F481" s="29"/>
      <c r="G481" s="2"/>
      <c r="H481" s="2"/>
      <c r="I481" s="2"/>
      <c r="J481" s="29"/>
    </row>
    <row r="482" spans="2:10" x14ac:dyDescent="0.25">
      <c r="B482" s="5"/>
      <c r="C482" s="2"/>
      <c r="D482" s="2"/>
      <c r="E482" s="2"/>
      <c r="F482" s="29"/>
      <c r="G482" s="2"/>
      <c r="H482" s="2"/>
      <c r="I482" s="2"/>
      <c r="J482" s="29"/>
    </row>
    <row r="483" spans="2:10" x14ac:dyDescent="0.25">
      <c r="B483" s="5"/>
      <c r="C483" s="2"/>
      <c r="D483" s="2"/>
      <c r="E483" s="2"/>
      <c r="F483" s="29"/>
      <c r="G483" s="2"/>
      <c r="H483" s="2"/>
      <c r="I483" s="2"/>
      <c r="J483" s="29"/>
    </row>
    <row r="484" spans="2:10" x14ac:dyDescent="0.25">
      <c r="B484" s="5"/>
      <c r="C484" s="2"/>
      <c r="D484" s="2"/>
      <c r="E484" s="2"/>
      <c r="F484" s="29"/>
      <c r="G484" s="2"/>
      <c r="H484" s="2"/>
      <c r="I484" s="2"/>
      <c r="J484" s="29"/>
    </row>
    <row r="485" spans="2:10" x14ac:dyDescent="0.25">
      <c r="B485" s="5"/>
      <c r="C485" s="2"/>
      <c r="D485" s="2"/>
      <c r="E485" s="2"/>
      <c r="F485" s="29"/>
      <c r="G485" s="2"/>
      <c r="H485" s="2"/>
      <c r="I485" s="2"/>
      <c r="J485" s="29"/>
    </row>
    <row r="486" spans="2:10" x14ac:dyDescent="0.25">
      <c r="B486" s="5"/>
      <c r="C486" s="2"/>
      <c r="D486" s="2"/>
      <c r="E486" s="2"/>
      <c r="F486" s="29"/>
      <c r="G486" s="2"/>
      <c r="H486" s="2"/>
      <c r="I486" s="2"/>
      <c r="J486" s="29"/>
    </row>
    <row r="487" spans="2:10" x14ac:dyDescent="0.25">
      <c r="B487" s="5"/>
      <c r="C487" s="2"/>
      <c r="D487" s="2"/>
      <c r="E487" s="2"/>
      <c r="F487" s="29"/>
      <c r="G487" s="2"/>
      <c r="H487" s="2"/>
      <c r="I487" s="2"/>
      <c r="J487" s="29"/>
    </row>
    <row r="488" spans="2:10" x14ac:dyDescent="0.25">
      <c r="B488" s="5"/>
      <c r="C488" s="2"/>
      <c r="D488" s="2"/>
      <c r="E488" s="2"/>
      <c r="F488" s="29"/>
      <c r="G488" s="2"/>
      <c r="H488" s="2"/>
      <c r="I488" s="2"/>
      <c r="J488" s="29"/>
    </row>
    <row r="489" spans="2:10" x14ac:dyDescent="0.25">
      <c r="B489" s="5"/>
      <c r="C489" s="2"/>
      <c r="D489" s="2"/>
      <c r="E489" s="2"/>
      <c r="F489" s="29"/>
      <c r="G489" s="2"/>
      <c r="H489" s="2"/>
      <c r="I489" s="2"/>
      <c r="J489" s="29"/>
    </row>
    <row r="490" spans="2:10" x14ac:dyDescent="0.25">
      <c r="B490" s="5"/>
      <c r="C490" s="2"/>
      <c r="D490" s="2"/>
      <c r="E490" s="2"/>
      <c r="F490" s="29"/>
      <c r="G490" s="2"/>
      <c r="H490" s="2"/>
      <c r="I490" s="2"/>
      <c r="J490" s="29"/>
    </row>
    <row r="491" spans="2:10" x14ac:dyDescent="0.25">
      <c r="B491" s="5"/>
      <c r="C491" s="2"/>
      <c r="D491" s="2"/>
      <c r="E491" s="2"/>
      <c r="F491" s="29"/>
      <c r="G491" s="2"/>
      <c r="H491" s="2"/>
      <c r="I491" s="2"/>
      <c r="J491" s="29"/>
    </row>
    <row r="492" spans="2:10" x14ac:dyDescent="0.25">
      <c r="B492" s="5"/>
      <c r="C492" s="2"/>
      <c r="D492" s="2"/>
      <c r="E492" s="2"/>
      <c r="F492" s="29"/>
      <c r="G492" s="2"/>
      <c r="H492" s="2"/>
      <c r="I492" s="2"/>
      <c r="J492" s="29"/>
    </row>
    <row r="493" spans="2:10" x14ac:dyDescent="0.25">
      <c r="B493" s="5"/>
      <c r="C493" s="2"/>
      <c r="D493" s="2"/>
      <c r="E493" s="2"/>
      <c r="F493" s="29"/>
      <c r="G493" s="2"/>
      <c r="H493" s="2"/>
      <c r="I493" s="2"/>
      <c r="J493" s="29"/>
    </row>
    <row r="494" spans="2:10" x14ac:dyDescent="0.25">
      <c r="B494" s="5"/>
      <c r="C494" s="2"/>
      <c r="D494" s="2"/>
      <c r="E494" s="2"/>
      <c r="F494" s="29"/>
      <c r="G494" s="2"/>
      <c r="H494" s="2"/>
      <c r="I494" s="2"/>
      <c r="J494" s="29"/>
    </row>
    <row r="495" spans="2:10" x14ac:dyDescent="0.25">
      <c r="B495" s="5"/>
      <c r="C495" s="2"/>
      <c r="D495" s="2"/>
      <c r="E495" s="2"/>
      <c r="F495" s="29"/>
      <c r="G495" s="2"/>
      <c r="H495" s="2"/>
      <c r="I495" s="2"/>
      <c r="J495" s="29"/>
    </row>
    <row r="496" spans="2:10" x14ac:dyDescent="0.25">
      <c r="B496" s="5"/>
      <c r="C496" s="2"/>
      <c r="D496" s="2"/>
      <c r="E496" s="2"/>
      <c r="F496" s="29"/>
      <c r="G496" s="2"/>
      <c r="H496" s="2"/>
      <c r="I496" s="2"/>
      <c r="J496" s="29"/>
    </row>
    <row r="497" spans="2:10" x14ac:dyDescent="0.25">
      <c r="B497" s="5"/>
      <c r="C497" s="2"/>
      <c r="D497" s="2"/>
      <c r="E497" s="2"/>
      <c r="F497" s="29"/>
      <c r="G497" s="2"/>
      <c r="H497" s="2"/>
      <c r="I497" s="2"/>
      <c r="J497" s="29"/>
    </row>
    <row r="498" spans="2:10" x14ac:dyDescent="0.25">
      <c r="B498" s="5"/>
      <c r="C498" s="2"/>
      <c r="D498" s="2"/>
      <c r="E498" s="2"/>
      <c r="F498" s="29"/>
      <c r="G498" s="2"/>
      <c r="H498" s="2"/>
      <c r="I498" s="2"/>
      <c r="J498" s="29"/>
    </row>
    <row r="499" spans="2:10" x14ac:dyDescent="0.25">
      <c r="B499" s="5"/>
      <c r="C499" s="2"/>
      <c r="D499" s="2"/>
      <c r="E499" s="2"/>
      <c r="F499" s="29"/>
      <c r="G499" s="2"/>
      <c r="H499" s="2"/>
      <c r="I499" s="2"/>
      <c r="J499" s="29"/>
    </row>
    <row r="500" spans="2:10" x14ac:dyDescent="0.25">
      <c r="B500" s="5"/>
      <c r="C500" s="2"/>
      <c r="D500" s="2"/>
      <c r="E500" s="2"/>
      <c r="F500" s="29"/>
      <c r="G500" s="2"/>
      <c r="H500" s="2"/>
      <c r="I500" s="2"/>
      <c r="J500" s="29"/>
    </row>
    <row r="501" spans="2:10" x14ac:dyDescent="0.25">
      <c r="B501" s="5"/>
      <c r="C501" s="2"/>
      <c r="D501" s="2"/>
      <c r="E501" s="2"/>
      <c r="F501" s="29"/>
      <c r="G501" s="2"/>
      <c r="H501" s="2"/>
      <c r="I501" s="2"/>
      <c r="J501" s="29"/>
    </row>
    <row r="502" spans="2:10" x14ac:dyDescent="0.25">
      <c r="B502" s="5"/>
      <c r="C502" s="2"/>
      <c r="D502" s="2"/>
      <c r="E502" s="2"/>
      <c r="F502" s="29"/>
      <c r="G502" s="2"/>
      <c r="H502" s="2"/>
      <c r="I502" s="2"/>
      <c r="J502" s="29"/>
    </row>
    <row r="503" spans="2:10" x14ac:dyDescent="0.25">
      <c r="B503" s="5"/>
      <c r="C503" s="2"/>
      <c r="D503" s="2"/>
      <c r="E503" s="2"/>
      <c r="F503" s="29"/>
      <c r="G503" s="2"/>
      <c r="H503" s="2"/>
      <c r="I503" s="2"/>
      <c r="J503" s="29"/>
    </row>
    <row r="504" spans="2:10" x14ac:dyDescent="0.25">
      <c r="B504" s="5"/>
      <c r="C504" s="2"/>
      <c r="D504" s="2"/>
      <c r="E504" s="2"/>
      <c r="F504" s="29"/>
      <c r="G504" s="2"/>
      <c r="H504" s="2"/>
      <c r="I504" s="2"/>
      <c r="J504" s="29"/>
    </row>
    <row r="505" spans="2:10" x14ac:dyDescent="0.25">
      <c r="B505" s="5"/>
      <c r="C505" s="2"/>
      <c r="D505" s="2"/>
      <c r="E505" s="2"/>
      <c r="F505" s="29"/>
      <c r="G505" s="2"/>
      <c r="H505" s="2"/>
      <c r="I505" s="2"/>
      <c r="J505" s="29"/>
    </row>
    <row r="506" spans="2:10" x14ac:dyDescent="0.25">
      <c r="B506" s="5"/>
      <c r="C506" s="2"/>
      <c r="D506" s="2"/>
      <c r="E506" s="2"/>
      <c r="F506" s="29"/>
      <c r="G506" s="2"/>
      <c r="H506" s="2"/>
      <c r="I506" s="2"/>
      <c r="J506" s="29"/>
    </row>
    <row r="507" spans="2:10" x14ac:dyDescent="0.25">
      <c r="B507" s="5"/>
      <c r="C507" s="2"/>
      <c r="D507" s="2"/>
      <c r="E507" s="2"/>
      <c r="F507" s="29"/>
      <c r="G507" s="2"/>
      <c r="H507" s="2"/>
      <c r="I507" s="2"/>
      <c r="J507" s="29"/>
    </row>
    <row r="508" spans="2:10" x14ac:dyDescent="0.25">
      <c r="B508" s="5"/>
      <c r="C508" s="2"/>
      <c r="D508" s="2"/>
      <c r="E508" s="2"/>
      <c r="F508" s="29"/>
      <c r="G508" s="2"/>
      <c r="H508" s="2"/>
      <c r="I508" s="2"/>
      <c r="J508" s="29"/>
    </row>
    <row r="509" spans="2:10" x14ac:dyDescent="0.25">
      <c r="B509" s="5"/>
      <c r="C509" s="2"/>
      <c r="D509" s="2"/>
      <c r="E509" s="2"/>
      <c r="F509" s="29"/>
      <c r="G509" s="2"/>
      <c r="H509" s="2"/>
      <c r="I509" s="2"/>
      <c r="J509" s="29"/>
    </row>
    <row r="510" spans="2:10" x14ac:dyDescent="0.25">
      <c r="B510" s="5"/>
      <c r="C510" s="2"/>
      <c r="D510" s="2"/>
      <c r="E510" s="2"/>
      <c r="F510" s="29"/>
      <c r="G510" s="2"/>
      <c r="H510" s="2"/>
      <c r="I510" s="2"/>
      <c r="J510" s="29"/>
    </row>
    <row r="511" spans="2:10" x14ac:dyDescent="0.25">
      <c r="B511" s="5"/>
      <c r="C511" s="2"/>
      <c r="D511" s="2"/>
      <c r="E511" s="2"/>
      <c r="F511" s="29"/>
      <c r="G511" s="2"/>
      <c r="H511" s="2"/>
      <c r="I511" s="2"/>
      <c r="J511" s="29"/>
    </row>
    <row r="512" spans="2:10" x14ac:dyDescent="0.25">
      <c r="B512" s="5"/>
      <c r="C512" s="2"/>
      <c r="D512" s="2"/>
      <c r="E512" s="2"/>
      <c r="F512" s="29"/>
      <c r="G512" s="2"/>
      <c r="H512" s="2"/>
      <c r="I512" s="2"/>
      <c r="J512" s="29"/>
    </row>
    <row r="513" spans="2:10" x14ac:dyDescent="0.25">
      <c r="B513" s="5"/>
      <c r="C513" s="2"/>
      <c r="D513" s="2"/>
      <c r="E513" s="2"/>
      <c r="F513" s="29"/>
      <c r="G513" s="2"/>
      <c r="H513" s="2"/>
      <c r="I513" s="2"/>
      <c r="J513" s="29"/>
    </row>
    <row r="514" spans="2:10" x14ac:dyDescent="0.25">
      <c r="B514" s="5"/>
      <c r="C514" s="2"/>
      <c r="D514" s="2"/>
      <c r="E514" s="2"/>
      <c r="F514" s="29"/>
      <c r="G514" s="2"/>
      <c r="H514" s="2"/>
      <c r="I514" s="2"/>
      <c r="J514" s="29"/>
    </row>
    <row r="515" spans="2:10" x14ac:dyDescent="0.25">
      <c r="B515" s="5"/>
      <c r="C515" s="2"/>
      <c r="D515" s="2"/>
      <c r="E515" s="2"/>
      <c r="F515" s="29"/>
      <c r="G515" s="2"/>
      <c r="H515" s="2"/>
      <c r="I515" s="2"/>
      <c r="J515" s="29"/>
    </row>
    <row r="516" spans="2:10" x14ac:dyDescent="0.25">
      <c r="B516" s="5"/>
      <c r="C516" s="2"/>
      <c r="D516" s="2"/>
      <c r="E516" s="2"/>
      <c r="F516" s="29"/>
      <c r="G516" s="2"/>
      <c r="H516" s="2"/>
      <c r="I516" s="2"/>
      <c r="J516" s="29"/>
    </row>
    <row r="517" spans="2:10" x14ac:dyDescent="0.25">
      <c r="B517" s="5"/>
      <c r="C517" s="2"/>
      <c r="D517" s="2"/>
      <c r="E517" s="2"/>
      <c r="F517" s="29"/>
      <c r="G517" s="2"/>
      <c r="H517" s="2"/>
      <c r="I517" s="2"/>
      <c r="J517" s="29"/>
    </row>
    <row r="518" spans="2:10" x14ac:dyDescent="0.25">
      <c r="B518" s="5"/>
      <c r="C518" s="2"/>
      <c r="D518" s="2"/>
      <c r="E518" s="2"/>
      <c r="F518" s="29"/>
      <c r="G518" s="2"/>
      <c r="H518" s="2"/>
      <c r="I518" s="2"/>
      <c r="J518" s="29"/>
    </row>
    <row r="519" spans="2:10" x14ac:dyDescent="0.25">
      <c r="B519" s="5"/>
      <c r="C519" s="2"/>
      <c r="D519" s="2"/>
      <c r="E519" s="2"/>
      <c r="F519" s="29"/>
      <c r="G519" s="2"/>
      <c r="H519" s="2"/>
      <c r="I519" s="2"/>
      <c r="J519" s="29"/>
    </row>
    <row r="520" spans="2:10" x14ac:dyDescent="0.25">
      <c r="B520" s="5"/>
      <c r="C520" s="2"/>
      <c r="D520" s="2"/>
      <c r="E520" s="2"/>
      <c r="F520" s="29"/>
      <c r="G520" s="2"/>
      <c r="H520" s="2"/>
      <c r="I520" s="2"/>
      <c r="J520" s="29"/>
    </row>
    <row r="521" spans="2:10" x14ac:dyDescent="0.25">
      <c r="B521" s="5"/>
      <c r="C521" s="2"/>
      <c r="D521" s="2"/>
      <c r="E521" s="2"/>
      <c r="F521" s="29"/>
      <c r="G521" s="2"/>
      <c r="H521" s="2"/>
      <c r="I521" s="2"/>
      <c r="J521" s="29"/>
    </row>
    <row r="522" spans="2:10" x14ac:dyDescent="0.25">
      <c r="B522" s="5"/>
      <c r="C522" s="2"/>
      <c r="D522" s="2"/>
      <c r="E522" s="2"/>
      <c r="F522" s="29"/>
      <c r="G522" s="2"/>
      <c r="H522" s="2"/>
      <c r="I522" s="2"/>
      <c r="J522" s="29"/>
    </row>
    <row r="523" spans="2:10" x14ac:dyDescent="0.25">
      <c r="B523" s="5"/>
      <c r="C523" s="2"/>
      <c r="D523" s="2"/>
      <c r="E523" s="2"/>
      <c r="F523" s="29"/>
      <c r="G523" s="2"/>
      <c r="H523" s="2"/>
      <c r="I523" s="2"/>
      <c r="J523" s="29"/>
    </row>
    <row r="524" spans="2:10" x14ac:dyDescent="0.25">
      <c r="B524" s="5"/>
      <c r="C524" s="2"/>
      <c r="D524" s="2"/>
      <c r="E524" s="2"/>
      <c r="F524" s="29"/>
      <c r="G524" s="2"/>
      <c r="H524" s="2"/>
      <c r="I524" s="2"/>
      <c r="J524" s="29"/>
    </row>
    <row r="525" spans="2:10" x14ac:dyDescent="0.25">
      <c r="B525" s="5"/>
      <c r="C525" s="2"/>
      <c r="D525" s="2"/>
      <c r="E525" s="2"/>
      <c r="F525" s="29"/>
      <c r="G525" s="2"/>
      <c r="H525" s="2"/>
      <c r="I525" s="2"/>
      <c r="J525" s="29"/>
    </row>
    <row r="526" spans="2:10" x14ac:dyDescent="0.25">
      <c r="B526" s="5"/>
      <c r="C526" s="2"/>
      <c r="D526" s="2"/>
      <c r="E526" s="2"/>
      <c r="F526" s="29"/>
      <c r="G526" s="2"/>
      <c r="H526" s="2"/>
      <c r="I526" s="2"/>
      <c r="J526" s="29"/>
    </row>
    <row r="527" spans="2:10" x14ac:dyDescent="0.25">
      <c r="B527" s="5"/>
      <c r="C527" s="2"/>
      <c r="D527" s="2"/>
      <c r="E527" s="2"/>
      <c r="F527" s="29"/>
      <c r="G527" s="2"/>
      <c r="H527" s="2"/>
      <c r="I527" s="2"/>
      <c r="J527" s="29"/>
    </row>
    <row r="528" spans="2:10" x14ac:dyDescent="0.25">
      <c r="B528" s="5"/>
      <c r="C528" s="2"/>
      <c r="D528" s="2"/>
      <c r="E528" s="2"/>
      <c r="F528" s="29"/>
      <c r="G528" s="2"/>
      <c r="H528" s="2"/>
      <c r="I528" s="2"/>
      <c r="J528" s="29"/>
    </row>
    <row r="529" spans="2:10" x14ac:dyDescent="0.25">
      <c r="B529" s="5"/>
      <c r="C529" s="2"/>
      <c r="D529" s="2"/>
      <c r="E529" s="2"/>
      <c r="F529" s="29"/>
      <c r="G529" s="2"/>
      <c r="H529" s="2"/>
      <c r="I529" s="2"/>
      <c r="J529" s="29"/>
    </row>
    <row r="530" spans="2:10" x14ac:dyDescent="0.25">
      <c r="B530" s="5"/>
      <c r="C530" s="2"/>
      <c r="D530" s="2"/>
      <c r="E530" s="2"/>
      <c r="F530" s="29"/>
      <c r="G530" s="2"/>
      <c r="H530" s="2"/>
      <c r="I530" s="2"/>
      <c r="J530" s="29"/>
    </row>
    <row r="531" spans="2:10" x14ac:dyDescent="0.25">
      <c r="B531" s="5"/>
      <c r="C531" s="2"/>
      <c r="D531" s="2"/>
      <c r="E531" s="2"/>
      <c r="F531" s="29"/>
      <c r="G531" s="2"/>
      <c r="H531" s="2"/>
      <c r="I531" s="2"/>
      <c r="J531" s="29"/>
    </row>
    <row r="532" spans="2:10" x14ac:dyDescent="0.25">
      <c r="B532" s="5"/>
      <c r="C532" s="2"/>
      <c r="D532" s="2"/>
      <c r="E532" s="2"/>
      <c r="F532" s="29"/>
      <c r="G532" s="2"/>
      <c r="H532" s="2"/>
      <c r="I532" s="2"/>
      <c r="J532" s="29"/>
    </row>
    <row r="533" spans="2:10" x14ac:dyDescent="0.25">
      <c r="B533" s="5"/>
      <c r="C533" s="2"/>
      <c r="D533" s="2"/>
      <c r="E533" s="2"/>
      <c r="F533" s="29"/>
      <c r="G533" s="2"/>
      <c r="H533" s="2"/>
      <c r="I533" s="2"/>
      <c r="J533" s="29"/>
    </row>
    <row r="534" spans="2:10" x14ac:dyDescent="0.25">
      <c r="B534" s="5"/>
      <c r="C534" s="2"/>
      <c r="D534" s="2"/>
      <c r="E534" s="2"/>
      <c r="F534" s="29"/>
      <c r="G534" s="2"/>
      <c r="H534" s="2"/>
      <c r="I534" s="2"/>
      <c r="J534" s="29"/>
    </row>
    <row r="535" spans="2:10" x14ac:dyDescent="0.25">
      <c r="B535" s="5"/>
      <c r="C535" s="2"/>
      <c r="D535" s="2"/>
      <c r="E535" s="2"/>
      <c r="F535" s="29"/>
      <c r="G535" s="2"/>
      <c r="H535" s="2"/>
      <c r="I535" s="2"/>
      <c r="J535" s="29"/>
    </row>
    <row r="536" spans="2:10" x14ac:dyDescent="0.25">
      <c r="B536" s="5"/>
      <c r="C536" s="2"/>
      <c r="D536" s="2"/>
      <c r="E536" s="2"/>
      <c r="F536" s="29"/>
      <c r="G536" s="2"/>
      <c r="H536" s="2"/>
      <c r="I536" s="2"/>
      <c r="J536" s="29"/>
    </row>
    <row r="537" spans="2:10" x14ac:dyDescent="0.25">
      <c r="B537" s="5"/>
      <c r="C537" s="2"/>
      <c r="D537" s="2"/>
      <c r="E537" s="2"/>
      <c r="F537" s="29"/>
      <c r="G537" s="2"/>
      <c r="H537" s="2"/>
      <c r="I537" s="2"/>
      <c r="J537" s="29"/>
    </row>
    <row r="538" spans="2:10" x14ac:dyDescent="0.25">
      <c r="B538" s="5"/>
      <c r="C538" s="2"/>
      <c r="D538" s="2"/>
      <c r="E538" s="2"/>
      <c r="F538" s="29"/>
      <c r="G538" s="2"/>
      <c r="H538" s="2"/>
      <c r="I538" s="2"/>
      <c r="J538" s="29"/>
    </row>
    <row r="539" spans="2:10" x14ac:dyDescent="0.25">
      <c r="B539" s="5"/>
      <c r="C539" s="2"/>
      <c r="D539" s="2"/>
      <c r="E539" s="2"/>
      <c r="F539" s="29"/>
      <c r="G539" s="2"/>
      <c r="H539" s="2"/>
      <c r="I539" s="2"/>
      <c r="J539" s="29"/>
    </row>
    <row r="540" spans="2:10" x14ac:dyDescent="0.25">
      <c r="B540" s="5"/>
      <c r="C540" s="2"/>
      <c r="D540" s="2"/>
      <c r="E540" s="2"/>
      <c r="F540" s="29"/>
      <c r="G540" s="2"/>
      <c r="H540" s="2"/>
      <c r="I540" s="2"/>
      <c r="J540" s="29"/>
    </row>
    <row r="541" spans="2:10" x14ac:dyDescent="0.25">
      <c r="B541" s="5"/>
      <c r="C541" s="2"/>
      <c r="D541" s="2"/>
      <c r="E541" s="2"/>
      <c r="F541" s="29"/>
      <c r="G541" s="2"/>
      <c r="H541" s="2"/>
      <c r="I541" s="2"/>
      <c r="J541" s="29"/>
    </row>
    <row r="542" spans="2:10" x14ac:dyDescent="0.25">
      <c r="B542" s="5"/>
      <c r="C542" s="2"/>
      <c r="D542" s="2"/>
      <c r="E542" s="2"/>
      <c r="F542" s="29"/>
      <c r="G542" s="2"/>
      <c r="H542" s="2"/>
      <c r="I542" s="2"/>
      <c r="J542" s="29"/>
    </row>
    <row r="543" spans="2:10" x14ac:dyDescent="0.25">
      <c r="B543" s="5"/>
      <c r="C543" s="2"/>
      <c r="D543" s="2"/>
      <c r="E543" s="2"/>
      <c r="F543" s="29"/>
      <c r="G543" s="2"/>
      <c r="H543" s="2"/>
      <c r="I543" s="2"/>
      <c r="J543" s="29"/>
    </row>
    <row r="544" spans="2:10" x14ac:dyDescent="0.25">
      <c r="B544" s="5"/>
      <c r="C544" s="2"/>
      <c r="D544" s="2"/>
      <c r="E544" s="2"/>
      <c r="F544" s="29"/>
      <c r="G544" s="2"/>
      <c r="H544" s="2"/>
      <c r="I544" s="2"/>
      <c r="J544" s="29"/>
    </row>
    <row r="545" spans="2:10" x14ac:dyDescent="0.25">
      <c r="B545" s="5"/>
      <c r="C545" s="2"/>
      <c r="D545" s="2"/>
      <c r="E545" s="2"/>
      <c r="F545" s="29"/>
      <c r="G545" s="2"/>
      <c r="H545" s="2"/>
      <c r="I545" s="2"/>
      <c r="J545" s="29"/>
    </row>
    <row r="546" spans="2:10" x14ac:dyDescent="0.25">
      <c r="B546" s="5"/>
      <c r="C546" s="2"/>
      <c r="D546" s="2"/>
      <c r="E546" s="2"/>
      <c r="F546" s="29"/>
      <c r="G546" s="2"/>
      <c r="H546" s="2"/>
      <c r="I546" s="2"/>
      <c r="J546" s="29"/>
    </row>
    <row r="547" spans="2:10" x14ac:dyDescent="0.25">
      <c r="B547" s="5"/>
      <c r="C547" s="2"/>
      <c r="D547" s="2"/>
      <c r="E547" s="2"/>
      <c r="F547" s="29"/>
      <c r="G547" s="2"/>
      <c r="H547" s="2"/>
      <c r="I547" s="2"/>
      <c r="J547" s="29"/>
    </row>
    <row r="548" spans="2:10" x14ac:dyDescent="0.25">
      <c r="B548" s="5"/>
      <c r="C548" s="2"/>
      <c r="D548" s="2"/>
      <c r="E548" s="2"/>
      <c r="F548" s="29"/>
      <c r="G548" s="2"/>
      <c r="H548" s="2"/>
      <c r="I548" s="2"/>
      <c r="J548" s="29"/>
    </row>
    <row r="549" spans="2:10" x14ac:dyDescent="0.25">
      <c r="B549" s="5"/>
      <c r="C549" s="2"/>
      <c r="D549" s="2"/>
      <c r="E549" s="2"/>
      <c r="F549" s="29"/>
      <c r="G549" s="2"/>
      <c r="H549" s="2"/>
      <c r="I549" s="2"/>
      <c r="J549" s="29"/>
    </row>
    <row r="550" spans="2:10" x14ac:dyDescent="0.25">
      <c r="B550" s="5"/>
      <c r="C550" s="2"/>
      <c r="D550" s="2"/>
      <c r="E550" s="2"/>
      <c r="F550" s="29"/>
      <c r="G550" s="2"/>
      <c r="H550" s="2"/>
      <c r="I550" s="2"/>
      <c r="J550" s="29"/>
    </row>
    <row r="551" spans="2:10" x14ac:dyDescent="0.25">
      <c r="B551" s="5"/>
      <c r="C551" s="2"/>
      <c r="D551" s="2"/>
      <c r="E551" s="2"/>
      <c r="F551" s="29"/>
      <c r="G551" s="2"/>
      <c r="H551" s="2"/>
      <c r="I551" s="2"/>
      <c r="J551" s="29"/>
    </row>
    <row r="552" spans="2:10" x14ac:dyDescent="0.25">
      <c r="B552" s="5"/>
      <c r="C552" s="2"/>
      <c r="D552" s="2"/>
      <c r="E552" s="2"/>
      <c r="F552" s="29"/>
      <c r="G552" s="2"/>
      <c r="H552" s="2"/>
      <c r="I552" s="2"/>
      <c r="J552" s="29"/>
    </row>
    <row r="553" spans="2:10" x14ac:dyDescent="0.25">
      <c r="B553" s="5"/>
      <c r="C553" s="2"/>
      <c r="D553" s="2"/>
      <c r="E553" s="2"/>
      <c r="F553" s="29"/>
      <c r="G553" s="2"/>
      <c r="H553" s="2"/>
      <c r="I553" s="2"/>
      <c r="J553" s="29"/>
    </row>
    <row r="554" spans="2:10" x14ac:dyDescent="0.25">
      <c r="B554" s="5"/>
      <c r="C554" s="2"/>
      <c r="D554" s="2"/>
      <c r="E554" s="2"/>
      <c r="F554" s="29"/>
      <c r="G554" s="2"/>
      <c r="H554" s="2"/>
      <c r="I554" s="2"/>
      <c r="J554" s="29"/>
    </row>
    <row r="555" spans="2:10" x14ac:dyDescent="0.25">
      <c r="B555" s="5"/>
      <c r="C555" s="2"/>
      <c r="D555" s="2"/>
      <c r="E555" s="2"/>
      <c r="F555" s="29"/>
      <c r="G555" s="2"/>
      <c r="H555" s="2"/>
      <c r="I555" s="2"/>
      <c r="J555" s="29"/>
    </row>
    <row r="556" spans="2:10" x14ac:dyDescent="0.25">
      <c r="B556" s="5"/>
      <c r="C556" s="2"/>
      <c r="D556" s="2"/>
      <c r="E556" s="2"/>
      <c r="F556" s="29"/>
      <c r="G556" s="2"/>
      <c r="H556" s="2"/>
      <c r="I556" s="2"/>
      <c r="J556" s="29"/>
    </row>
    <row r="557" spans="2:10" x14ac:dyDescent="0.25">
      <c r="B557" s="5"/>
      <c r="C557" s="2"/>
      <c r="D557" s="2"/>
      <c r="E557" s="2"/>
      <c r="F557" s="29"/>
      <c r="G557" s="2"/>
      <c r="H557" s="2"/>
      <c r="I557" s="2"/>
      <c r="J557" s="29"/>
    </row>
    <row r="558" spans="2:10" x14ac:dyDescent="0.25">
      <c r="B558" s="5"/>
      <c r="C558" s="2"/>
      <c r="D558" s="2"/>
      <c r="E558" s="2"/>
      <c r="F558" s="29"/>
      <c r="G558" s="2"/>
      <c r="H558" s="2"/>
      <c r="I558" s="2"/>
      <c r="J558" s="29"/>
    </row>
    <row r="559" spans="2:10" x14ac:dyDescent="0.25">
      <c r="B559" s="5"/>
      <c r="C559" s="2"/>
      <c r="D559" s="2"/>
      <c r="E559" s="2"/>
      <c r="F559" s="29"/>
      <c r="G559" s="2"/>
      <c r="H559" s="2"/>
      <c r="I559" s="2"/>
      <c r="J559" s="29"/>
    </row>
    <row r="560" spans="2:10" x14ac:dyDescent="0.25">
      <c r="B560" s="5"/>
      <c r="C560" s="2"/>
      <c r="D560" s="2"/>
      <c r="E560" s="2"/>
      <c r="F560" s="29"/>
      <c r="G560" s="2"/>
      <c r="H560" s="2"/>
      <c r="I560" s="2"/>
      <c r="J560" s="29"/>
    </row>
    <row r="561" spans="2:10" x14ac:dyDescent="0.25">
      <c r="B561" s="5"/>
      <c r="C561" s="2"/>
      <c r="D561" s="2"/>
      <c r="E561" s="2"/>
      <c r="F561" s="29"/>
      <c r="G561" s="2"/>
      <c r="H561" s="2"/>
      <c r="I561" s="2"/>
      <c r="J561" s="29"/>
    </row>
    <row r="562" spans="2:10" x14ac:dyDescent="0.25">
      <c r="B562" s="5"/>
      <c r="C562" s="2"/>
      <c r="D562" s="2"/>
      <c r="E562" s="2"/>
      <c r="F562" s="29"/>
      <c r="G562" s="2"/>
      <c r="H562" s="2"/>
      <c r="I562" s="2"/>
      <c r="J562" s="29"/>
    </row>
    <row r="563" spans="2:10" x14ac:dyDescent="0.25">
      <c r="B563" s="5"/>
      <c r="C563" s="2"/>
      <c r="D563" s="2"/>
      <c r="E563" s="2"/>
      <c r="F563" s="29"/>
      <c r="G563" s="2"/>
      <c r="H563" s="2"/>
      <c r="I563" s="2"/>
      <c r="J563" s="29"/>
    </row>
    <row r="564" spans="2:10" x14ac:dyDescent="0.25">
      <c r="B564" s="5"/>
      <c r="C564" s="2"/>
      <c r="D564" s="2"/>
      <c r="E564" s="2"/>
      <c r="F564" s="29"/>
      <c r="G564" s="2"/>
      <c r="H564" s="2"/>
      <c r="I564" s="2"/>
      <c r="J564" s="29"/>
    </row>
    <row r="565" spans="2:10" x14ac:dyDescent="0.25">
      <c r="B565" s="5"/>
      <c r="C565" s="2"/>
      <c r="D565" s="2"/>
      <c r="E565" s="2"/>
      <c r="F565" s="29"/>
      <c r="G565" s="2"/>
      <c r="H565" s="2"/>
      <c r="I565" s="2"/>
      <c r="J565" s="29"/>
    </row>
    <row r="566" spans="2:10" x14ac:dyDescent="0.25">
      <c r="B566" s="5"/>
      <c r="C566" s="2"/>
      <c r="D566" s="2"/>
      <c r="E566" s="2"/>
      <c r="F566" s="29"/>
      <c r="G566" s="2"/>
      <c r="H566" s="2"/>
      <c r="I566" s="2"/>
      <c r="J566" s="29"/>
    </row>
    <row r="567" spans="2:10" x14ac:dyDescent="0.25">
      <c r="B567" s="5"/>
      <c r="C567" s="2"/>
      <c r="D567" s="2"/>
      <c r="E567" s="2"/>
      <c r="F567" s="29"/>
      <c r="G567" s="2"/>
      <c r="H567" s="2"/>
      <c r="I567" s="2"/>
      <c r="J567" s="29"/>
    </row>
    <row r="568" spans="2:10" x14ac:dyDescent="0.25">
      <c r="B568" s="5"/>
      <c r="C568" s="2"/>
      <c r="D568" s="2"/>
      <c r="E568" s="2"/>
      <c r="F568" s="29"/>
      <c r="G568" s="2"/>
      <c r="H568" s="2"/>
      <c r="I568" s="2"/>
      <c r="J568" s="29"/>
    </row>
    <row r="569" spans="2:10" x14ac:dyDescent="0.25">
      <c r="B569" s="5"/>
      <c r="C569" s="2"/>
      <c r="D569" s="2"/>
      <c r="E569" s="2"/>
      <c r="F569" s="29"/>
      <c r="G569" s="2"/>
      <c r="H569" s="2"/>
      <c r="I569" s="2"/>
      <c r="J569" s="29"/>
    </row>
    <row r="570" spans="2:10" x14ac:dyDescent="0.25">
      <c r="B570" s="5"/>
      <c r="C570" s="2"/>
      <c r="D570" s="2"/>
      <c r="E570" s="2"/>
      <c r="F570" s="29"/>
      <c r="G570" s="2"/>
      <c r="H570" s="2"/>
      <c r="I570" s="2"/>
      <c r="J570" s="29"/>
    </row>
    <row r="571" spans="2:10" x14ac:dyDescent="0.25">
      <c r="B571" s="5"/>
      <c r="C571" s="2"/>
      <c r="D571" s="2"/>
      <c r="E571" s="2"/>
      <c r="F571" s="29"/>
      <c r="G571" s="2"/>
      <c r="H571" s="2"/>
      <c r="I571" s="2"/>
      <c r="J571" s="29"/>
    </row>
    <row r="572" spans="2:10" x14ac:dyDescent="0.25">
      <c r="B572" s="5"/>
      <c r="C572" s="2"/>
      <c r="D572" s="2"/>
      <c r="E572" s="2"/>
      <c r="F572" s="29"/>
      <c r="G572" s="2"/>
      <c r="H572" s="2"/>
      <c r="I572" s="2"/>
      <c r="J572" s="29"/>
    </row>
    <row r="573" spans="2:10" x14ac:dyDescent="0.25">
      <c r="B573" s="5"/>
      <c r="C573" s="2"/>
      <c r="D573" s="2"/>
      <c r="E573" s="2"/>
      <c r="F573" s="29"/>
      <c r="G573" s="2"/>
      <c r="H573" s="2"/>
      <c r="I573" s="2"/>
      <c r="J573" s="29"/>
    </row>
    <row r="574" spans="2:10" x14ac:dyDescent="0.25">
      <c r="B574" s="5"/>
      <c r="C574" s="2"/>
      <c r="D574" s="2"/>
      <c r="E574" s="2"/>
      <c r="F574" s="29"/>
      <c r="G574" s="2"/>
      <c r="H574" s="2"/>
      <c r="I574" s="2"/>
      <c r="J574" s="29"/>
    </row>
    <row r="575" spans="2:10" x14ac:dyDescent="0.25">
      <c r="B575" s="5"/>
      <c r="C575" s="2"/>
      <c r="D575" s="2"/>
      <c r="E575" s="2"/>
      <c r="F575" s="29"/>
      <c r="G575" s="2"/>
      <c r="H575" s="2"/>
      <c r="I575" s="2"/>
      <c r="J575" s="29"/>
    </row>
    <row r="576" spans="2:10" x14ac:dyDescent="0.25">
      <c r="B576" s="5"/>
      <c r="C576" s="2"/>
      <c r="D576" s="2"/>
      <c r="E576" s="2"/>
      <c r="F576" s="29"/>
      <c r="G576" s="2"/>
      <c r="H576" s="2"/>
      <c r="I576" s="2"/>
      <c r="J576" s="29"/>
    </row>
    <row r="577" spans="2:10" x14ac:dyDescent="0.25">
      <c r="B577" s="5"/>
      <c r="C577" s="2"/>
      <c r="D577" s="2"/>
      <c r="E577" s="2"/>
      <c r="F577" s="29"/>
      <c r="G577" s="2"/>
      <c r="H577" s="2"/>
      <c r="I577" s="2"/>
      <c r="J577" s="29"/>
    </row>
    <row r="578" spans="2:10" x14ac:dyDescent="0.25">
      <c r="B578" s="5"/>
      <c r="C578" s="2"/>
      <c r="D578" s="2"/>
      <c r="E578" s="2"/>
      <c r="F578" s="29"/>
      <c r="G578" s="2"/>
      <c r="H578" s="2"/>
      <c r="I578" s="2"/>
      <c r="J578" s="29"/>
    </row>
    <row r="579" spans="2:10" x14ac:dyDescent="0.25">
      <c r="B579" s="5"/>
      <c r="C579" s="2"/>
      <c r="D579" s="2"/>
      <c r="E579" s="2"/>
      <c r="F579" s="29"/>
      <c r="G579" s="2"/>
      <c r="H579" s="2"/>
      <c r="I579" s="2"/>
      <c r="J579" s="29"/>
    </row>
    <row r="580" spans="2:10" x14ac:dyDescent="0.25">
      <c r="B580" s="5"/>
      <c r="C580" s="2"/>
      <c r="D580" s="2"/>
      <c r="E580" s="2"/>
      <c r="F580" s="29"/>
      <c r="G580" s="2"/>
      <c r="H580" s="2"/>
      <c r="I580" s="2"/>
      <c r="J580" s="29"/>
    </row>
    <row r="581" spans="2:10" x14ac:dyDescent="0.25">
      <c r="B581" s="5"/>
      <c r="C581" s="2"/>
      <c r="D581" s="2"/>
      <c r="E581" s="2"/>
      <c r="F581" s="29"/>
      <c r="G581" s="2"/>
      <c r="H581" s="2"/>
      <c r="I581" s="2"/>
      <c r="J581" s="29"/>
    </row>
    <row r="582" spans="2:10" x14ac:dyDescent="0.25">
      <c r="B582" s="5"/>
      <c r="C582" s="2"/>
      <c r="D582" s="2"/>
      <c r="E582" s="2"/>
      <c r="F582" s="29"/>
      <c r="G582" s="2"/>
      <c r="H582" s="2"/>
      <c r="I582" s="2"/>
      <c r="J582" s="29"/>
    </row>
    <row r="583" spans="2:10" x14ac:dyDescent="0.25">
      <c r="B583" s="5"/>
      <c r="C583" s="2"/>
      <c r="D583" s="2"/>
      <c r="E583" s="2"/>
      <c r="F583" s="29"/>
      <c r="G583" s="2"/>
      <c r="H583" s="2"/>
      <c r="I583" s="2"/>
      <c r="J583" s="29"/>
    </row>
    <row r="584" spans="2:10" x14ac:dyDescent="0.25">
      <c r="B584" s="5"/>
      <c r="C584" s="2"/>
      <c r="D584" s="2"/>
      <c r="E584" s="2"/>
      <c r="F584" s="29"/>
      <c r="G584" s="2"/>
      <c r="H584" s="2"/>
      <c r="I584" s="2"/>
      <c r="J584" s="29"/>
    </row>
    <row r="585" spans="2:10" x14ac:dyDescent="0.25">
      <c r="B585" s="5"/>
      <c r="C585" s="2"/>
      <c r="D585" s="2"/>
      <c r="E585" s="2"/>
      <c r="F585" s="29"/>
      <c r="G585" s="2"/>
      <c r="H585" s="2"/>
      <c r="I585" s="2"/>
      <c r="J585" s="29"/>
    </row>
    <row r="586" spans="2:10" x14ac:dyDescent="0.25">
      <c r="B586" s="5"/>
      <c r="C586" s="2"/>
      <c r="D586" s="2"/>
      <c r="E586" s="2"/>
      <c r="F586" s="29"/>
      <c r="G586" s="2"/>
      <c r="H586" s="2"/>
      <c r="I586" s="2"/>
      <c r="J586" s="29"/>
    </row>
    <row r="587" spans="2:10" x14ac:dyDescent="0.25">
      <c r="B587" s="5"/>
      <c r="C587" s="2"/>
      <c r="D587" s="2"/>
      <c r="E587" s="2"/>
      <c r="F587" s="29"/>
      <c r="G587" s="2"/>
      <c r="H587" s="2"/>
      <c r="I587" s="2"/>
      <c r="J587" s="29"/>
    </row>
    <row r="588" spans="2:10" x14ac:dyDescent="0.25">
      <c r="B588" s="5"/>
      <c r="C588" s="2"/>
      <c r="D588" s="2"/>
      <c r="E588" s="2"/>
      <c r="F588" s="29"/>
      <c r="G588" s="2"/>
      <c r="H588" s="2"/>
      <c r="I588" s="2"/>
      <c r="J588" s="29"/>
    </row>
    <row r="589" spans="2:10" x14ac:dyDescent="0.25">
      <c r="B589" s="5"/>
      <c r="C589" s="2"/>
      <c r="D589" s="2"/>
      <c r="E589" s="2"/>
      <c r="F589" s="29"/>
      <c r="G589" s="2"/>
      <c r="H589" s="2"/>
      <c r="I589" s="2"/>
      <c r="J589" s="29"/>
    </row>
    <row r="590" spans="2:10" x14ac:dyDescent="0.25">
      <c r="B590" s="5"/>
      <c r="C590" s="2"/>
      <c r="D590" s="2"/>
      <c r="E590" s="2"/>
      <c r="F590" s="29"/>
      <c r="G590" s="2"/>
      <c r="H590" s="2"/>
      <c r="I590" s="2"/>
      <c r="J590" s="29"/>
    </row>
    <row r="591" spans="2:10" x14ac:dyDescent="0.25">
      <c r="B591" s="5"/>
      <c r="C591" s="2"/>
      <c r="D591" s="2"/>
      <c r="E591" s="2"/>
      <c r="F591" s="29"/>
      <c r="G591" s="2"/>
      <c r="H591" s="2"/>
      <c r="I591" s="2"/>
      <c r="J591" s="29"/>
    </row>
    <row r="592" spans="2:10" x14ac:dyDescent="0.25">
      <c r="B592" s="5"/>
      <c r="C592" s="2"/>
      <c r="D592" s="2"/>
      <c r="E592" s="2"/>
      <c r="F592" s="29"/>
      <c r="G592" s="2"/>
      <c r="H592" s="2"/>
      <c r="I592" s="2"/>
      <c r="J592" s="29"/>
    </row>
    <row r="593" spans="2:10" x14ac:dyDescent="0.25">
      <c r="B593" s="5"/>
      <c r="C593" s="2"/>
      <c r="D593" s="2"/>
      <c r="E593" s="2"/>
      <c r="F593" s="29"/>
      <c r="G593" s="2"/>
      <c r="H593" s="2"/>
      <c r="I593" s="2"/>
      <c r="J593" s="29"/>
    </row>
    <row r="594" spans="2:10" x14ac:dyDescent="0.25">
      <c r="B594" s="5"/>
      <c r="C594" s="2"/>
      <c r="D594" s="2"/>
      <c r="E594" s="2"/>
      <c r="F594" s="29"/>
      <c r="G594" s="2"/>
      <c r="H594" s="2"/>
      <c r="I594" s="2"/>
      <c r="J594" s="29"/>
    </row>
    <row r="595" spans="2:10" x14ac:dyDescent="0.25">
      <c r="B595" s="5"/>
      <c r="C595" s="2"/>
      <c r="D595" s="2"/>
      <c r="E595" s="2"/>
      <c r="F595" s="29"/>
      <c r="G595" s="2"/>
      <c r="H595" s="2"/>
      <c r="I595" s="2"/>
      <c r="J595" s="29"/>
    </row>
    <row r="596" spans="2:10" x14ac:dyDescent="0.25">
      <c r="B596" s="5"/>
      <c r="C596" s="2"/>
      <c r="D596" s="2"/>
      <c r="E596" s="2"/>
      <c r="F596" s="29"/>
      <c r="G596" s="2"/>
      <c r="H596" s="2"/>
      <c r="I596" s="2"/>
      <c r="J596" s="29"/>
    </row>
    <row r="597" spans="2:10" x14ac:dyDescent="0.25">
      <c r="B597" s="5"/>
      <c r="C597" s="2"/>
      <c r="D597" s="2"/>
      <c r="E597" s="2"/>
      <c r="F597" s="29"/>
      <c r="G597" s="2"/>
      <c r="H597" s="2"/>
      <c r="I597" s="2"/>
      <c r="J597" s="29"/>
    </row>
    <row r="598" spans="2:10" x14ac:dyDescent="0.25">
      <c r="B598" s="5"/>
      <c r="C598" s="2"/>
      <c r="D598" s="2"/>
      <c r="E598" s="2"/>
      <c r="F598" s="29"/>
      <c r="G598" s="2"/>
      <c r="H598" s="2"/>
      <c r="I598" s="2"/>
      <c r="J598" s="29"/>
    </row>
    <row r="599" spans="2:10" x14ac:dyDescent="0.25">
      <c r="B599" s="5"/>
      <c r="C599" s="2"/>
      <c r="D599" s="2"/>
      <c r="E599" s="2"/>
      <c r="F599" s="29"/>
      <c r="G599" s="2"/>
      <c r="H599" s="2"/>
      <c r="I599" s="2"/>
      <c r="J599" s="29"/>
    </row>
    <row r="600" spans="2:10" x14ac:dyDescent="0.25">
      <c r="B600" s="5"/>
      <c r="C600" s="2"/>
      <c r="D600" s="2"/>
      <c r="E600" s="2"/>
      <c r="F600" s="29"/>
      <c r="G600" s="2"/>
      <c r="H600" s="2"/>
      <c r="I600" s="2"/>
      <c r="J600" s="29"/>
    </row>
    <row r="601" spans="2:10" x14ac:dyDescent="0.25">
      <c r="B601" s="5"/>
      <c r="C601" s="2"/>
      <c r="D601" s="2"/>
      <c r="E601" s="2"/>
      <c r="F601" s="29"/>
      <c r="G601" s="2"/>
      <c r="H601" s="2"/>
      <c r="I601" s="2"/>
      <c r="J601" s="29"/>
    </row>
    <row r="602" spans="2:10" x14ac:dyDescent="0.25">
      <c r="B602" s="5"/>
      <c r="C602" s="2"/>
      <c r="D602" s="2"/>
      <c r="E602" s="2"/>
      <c r="F602" s="29"/>
      <c r="G602" s="2"/>
      <c r="H602" s="2"/>
      <c r="I602" s="2"/>
      <c r="J602" s="29"/>
    </row>
    <row r="603" spans="2:10" x14ac:dyDescent="0.25">
      <c r="B603" s="5"/>
      <c r="C603" s="2"/>
      <c r="D603" s="2"/>
      <c r="E603" s="2"/>
      <c r="F603" s="29"/>
      <c r="G603" s="2"/>
      <c r="H603" s="2"/>
      <c r="I603" s="2"/>
      <c r="J603" s="29"/>
    </row>
    <row r="604" spans="2:10" x14ac:dyDescent="0.25">
      <c r="B604" s="5"/>
      <c r="C604" s="2"/>
      <c r="D604" s="2"/>
      <c r="E604" s="2"/>
      <c r="F604" s="29"/>
      <c r="G604" s="2"/>
      <c r="H604" s="2"/>
      <c r="I604" s="2"/>
      <c r="J604" s="29"/>
    </row>
    <row r="605" spans="2:10" x14ac:dyDescent="0.25">
      <c r="B605" s="5"/>
      <c r="C605" s="2"/>
      <c r="D605" s="2"/>
      <c r="E605" s="2"/>
      <c r="F605" s="29"/>
      <c r="G605" s="2"/>
      <c r="H605" s="2"/>
      <c r="I605" s="2"/>
      <c r="J605" s="29"/>
    </row>
    <row r="606" spans="2:10" x14ac:dyDescent="0.25">
      <c r="B606" s="5"/>
      <c r="C606" s="2"/>
      <c r="D606" s="2"/>
      <c r="E606" s="2"/>
      <c r="F606" s="29"/>
      <c r="G606" s="2"/>
      <c r="H606" s="2"/>
      <c r="I606" s="2"/>
      <c r="J606" s="29"/>
    </row>
    <row r="607" spans="2:10" x14ac:dyDescent="0.25">
      <c r="B607" s="5"/>
      <c r="C607" s="2"/>
      <c r="D607" s="2"/>
      <c r="E607" s="2"/>
      <c r="F607" s="29"/>
      <c r="G607" s="2"/>
      <c r="H607" s="2"/>
      <c r="I607" s="2"/>
      <c r="J607" s="29"/>
    </row>
    <row r="608" spans="2:10" x14ac:dyDescent="0.25">
      <c r="B608" s="5"/>
      <c r="C608" s="2"/>
      <c r="D608" s="2"/>
      <c r="E608" s="2"/>
      <c r="F608" s="29"/>
      <c r="G608" s="2"/>
      <c r="H608" s="2"/>
      <c r="I608" s="2"/>
      <c r="J608" s="29"/>
    </row>
    <row r="609" spans="2:10" x14ac:dyDescent="0.25">
      <c r="B609" s="5"/>
      <c r="C609" s="2"/>
      <c r="D609" s="2"/>
      <c r="E609" s="2"/>
      <c r="F609" s="29"/>
      <c r="G609" s="2"/>
      <c r="H609" s="2"/>
      <c r="I609" s="2"/>
      <c r="J609" s="29"/>
    </row>
    <row r="610" spans="2:10" x14ac:dyDescent="0.25">
      <c r="B610" s="5"/>
      <c r="C610" s="2"/>
      <c r="D610" s="2"/>
      <c r="E610" s="2"/>
      <c r="F610" s="29"/>
      <c r="G610" s="2"/>
      <c r="H610" s="2"/>
      <c r="I610" s="2"/>
      <c r="J610" s="29"/>
    </row>
    <row r="611" spans="2:10" x14ac:dyDescent="0.25">
      <c r="B611" s="5"/>
      <c r="C611" s="2"/>
      <c r="D611" s="2"/>
      <c r="E611" s="2"/>
      <c r="F611" s="29"/>
      <c r="G611" s="2"/>
      <c r="H611" s="2"/>
      <c r="I611" s="2"/>
      <c r="J611" s="29"/>
    </row>
    <row r="612" spans="2:10" x14ac:dyDescent="0.25">
      <c r="B612" s="5"/>
      <c r="C612" s="2"/>
      <c r="D612" s="2"/>
      <c r="E612" s="2"/>
      <c r="F612" s="29"/>
      <c r="G612" s="2"/>
      <c r="H612" s="2"/>
      <c r="I612" s="2"/>
      <c r="J612" s="29"/>
    </row>
    <row r="613" spans="2:10" x14ac:dyDescent="0.25">
      <c r="B613" s="5"/>
      <c r="C613" s="2"/>
      <c r="D613" s="2"/>
      <c r="E613" s="2"/>
      <c r="F613" s="29"/>
      <c r="G613" s="2"/>
      <c r="H613" s="2"/>
      <c r="I613" s="2"/>
      <c r="J613" s="29"/>
    </row>
    <row r="614" spans="2:10" x14ac:dyDescent="0.25">
      <c r="B614" s="5"/>
      <c r="C614" s="2"/>
      <c r="D614" s="2"/>
      <c r="E614" s="2"/>
      <c r="F614" s="29"/>
      <c r="G614" s="2"/>
      <c r="H614" s="2"/>
      <c r="I614" s="2"/>
      <c r="J614" s="29"/>
    </row>
    <row r="615" spans="2:10" x14ac:dyDescent="0.25">
      <c r="B615" s="5"/>
      <c r="C615" s="2"/>
      <c r="D615" s="2"/>
      <c r="E615" s="2"/>
      <c r="F615" s="29"/>
      <c r="G615" s="2"/>
      <c r="H615" s="2"/>
      <c r="I615" s="2"/>
      <c r="J615" s="29"/>
    </row>
    <row r="616" spans="2:10" x14ac:dyDescent="0.25">
      <c r="B616" s="5"/>
      <c r="C616" s="2"/>
      <c r="D616" s="2"/>
      <c r="E616" s="2"/>
      <c r="F616" s="29"/>
      <c r="G616" s="2"/>
      <c r="H616" s="2"/>
      <c r="I616" s="2"/>
      <c r="J616" s="29"/>
    </row>
    <row r="617" spans="2:10" x14ac:dyDescent="0.25">
      <c r="B617" s="5"/>
      <c r="C617" s="2"/>
      <c r="D617" s="2"/>
      <c r="E617" s="2"/>
      <c r="F617" s="29"/>
      <c r="G617" s="2"/>
      <c r="H617" s="2"/>
      <c r="I617" s="2"/>
      <c r="J617" s="29"/>
    </row>
    <row r="618" spans="2:10" x14ac:dyDescent="0.25">
      <c r="B618" s="5"/>
      <c r="C618" s="2"/>
      <c r="D618" s="2"/>
      <c r="E618" s="2"/>
      <c r="F618" s="29"/>
      <c r="G618" s="2"/>
      <c r="H618" s="2"/>
      <c r="I618" s="2"/>
      <c r="J618" s="29"/>
    </row>
    <row r="619" spans="2:10" x14ac:dyDescent="0.25">
      <c r="B619" s="5"/>
      <c r="C619" s="2"/>
      <c r="D619" s="2"/>
      <c r="E619" s="2"/>
      <c r="F619" s="29"/>
      <c r="G619" s="2"/>
      <c r="H619" s="2"/>
      <c r="I619" s="2"/>
      <c r="J619" s="29"/>
    </row>
    <row r="620" spans="2:10" x14ac:dyDescent="0.25">
      <c r="B620" s="5"/>
      <c r="C620" s="2"/>
      <c r="D620" s="2"/>
      <c r="E620" s="2"/>
      <c r="F620" s="29"/>
      <c r="G620" s="2"/>
      <c r="H620" s="2"/>
      <c r="I620" s="2"/>
      <c r="J620" s="29"/>
    </row>
    <row r="621" spans="2:10" x14ac:dyDescent="0.25">
      <c r="B621" s="5"/>
      <c r="C621" s="2"/>
      <c r="D621" s="2"/>
      <c r="E621" s="2"/>
      <c r="F621" s="29"/>
      <c r="G621" s="2"/>
      <c r="H621" s="2"/>
      <c r="I621" s="2"/>
      <c r="J621" s="29"/>
    </row>
    <row r="622" spans="2:10" x14ac:dyDescent="0.25">
      <c r="B622" s="5"/>
      <c r="C622" s="2"/>
      <c r="D622" s="2"/>
      <c r="E622" s="2"/>
      <c r="F622" s="29"/>
      <c r="G622" s="2"/>
      <c r="H622" s="2"/>
      <c r="I622" s="2"/>
      <c r="J622" s="29"/>
    </row>
    <row r="623" spans="2:10" x14ac:dyDescent="0.25">
      <c r="B623" s="5"/>
      <c r="C623" s="2"/>
      <c r="D623" s="2"/>
      <c r="E623" s="2"/>
      <c r="F623" s="29"/>
      <c r="G623" s="2"/>
      <c r="H623" s="2"/>
      <c r="I623" s="2"/>
      <c r="J623" s="29"/>
    </row>
    <row r="624" spans="2:10" x14ac:dyDescent="0.25">
      <c r="B624" s="5"/>
      <c r="C624" s="2"/>
      <c r="D624" s="2"/>
      <c r="E624" s="2"/>
      <c r="F624" s="29"/>
      <c r="G624" s="2"/>
      <c r="H624" s="2"/>
      <c r="I624" s="2"/>
      <c r="J624" s="29"/>
    </row>
    <row r="625" spans="2:10" x14ac:dyDescent="0.25">
      <c r="B625" s="5"/>
      <c r="C625" s="2"/>
      <c r="D625" s="2"/>
      <c r="E625" s="2"/>
      <c r="F625" s="29"/>
      <c r="G625" s="2"/>
      <c r="H625" s="2"/>
      <c r="I625" s="2"/>
      <c r="J625" s="29"/>
    </row>
    <row r="626" spans="2:10" x14ac:dyDescent="0.25">
      <c r="B626" s="5"/>
      <c r="C626" s="2"/>
      <c r="D626" s="2"/>
      <c r="E626" s="2"/>
      <c r="F626" s="29"/>
      <c r="G626" s="2"/>
      <c r="H626" s="2"/>
      <c r="I626" s="2"/>
      <c r="J626" s="29"/>
    </row>
    <row r="627" spans="2:10" x14ac:dyDescent="0.25">
      <c r="B627" s="5"/>
      <c r="C627" s="2"/>
      <c r="D627" s="2"/>
      <c r="E627" s="2"/>
      <c r="F627" s="29"/>
      <c r="G627" s="2"/>
      <c r="H627" s="2"/>
      <c r="I627" s="2"/>
      <c r="J627" s="29"/>
    </row>
    <row r="628" spans="2:10" x14ac:dyDescent="0.25">
      <c r="B628" s="5"/>
      <c r="C628" s="2"/>
      <c r="D628" s="2"/>
      <c r="E628" s="2"/>
      <c r="F628" s="29"/>
      <c r="G628" s="2"/>
      <c r="H628" s="2"/>
      <c r="I628" s="2"/>
      <c r="J628" s="29"/>
    </row>
    <row r="629" spans="2:10" x14ac:dyDescent="0.25">
      <c r="B629" s="5"/>
      <c r="C629" s="2"/>
      <c r="D629" s="2"/>
      <c r="E629" s="2"/>
      <c r="F629" s="29"/>
      <c r="G629" s="2"/>
      <c r="H629" s="2"/>
      <c r="I629" s="2"/>
      <c r="J629" s="29"/>
    </row>
    <row r="630" spans="2:10" x14ac:dyDescent="0.25">
      <c r="B630" s="5"/>
      <c r="C630" s="2"/>
      <c r="D630" s="2"/>
      <c r="E630" s="2"/>
      <c r="F630" s="29"/>
      <c r="G630" s="2"/>
      <c r="H630" s="2"/>
      <c r="I630" s="2"/>
      <c r="J630" s="29"/>
    </row>
    <row r="631" spans="2:10" x14ac:dyDescent="0.25">
      <c r="B631" s="5"/>
      <c r="C631" s="2"/>
      <c r="D631" s="2"/>
      <c r="E631" s="2"/>
      <c r="F631" s="29"/>
      <c r="G631" s="2"/>
      <c r="H631" s="2"/>
      <c r="I631" s="2"/>
      <c r="J631" s="29"/>
    </row>
    <row r="632" spans="2:10" x14ac:dyDescent="0.25">
      <c r="B632" s="5"/>
      <c r="C632" s="2"/>
      <c r="D632" s="2"/>
      <c r="E632" s="2"/>
      <c r="F632" s="29"/>
      <c r="G632" s="2"/>
      <c r="H632" s="2"/>
      <c r="I632" s="2"/>
      <c r="J632" s="29"/>
    </row>
    <row r="633" spans="2:10" x14ac:dyDescent="0.25">
      <c r="B633" s="5"/>
      <c r="C633" s="2"/>
      <c r="D633" s="2"/>
      <c r="E633" s="2"/>
      <c r="F633" s="29"/>
      <c r="G633" s="2"/>
      <c r="H633" s="2"/>
      <c r="I633" s="2"/>
      <c r="J633" s="29"/>
    </row>
    <row r="634" spans="2:10" x14ac:dyDescent="0.25">
      <c r="B634" s="5"/>
      <c r="C634" s="2"/>
      <c r="D634" s="2"/>
      <c r="E634" s="2"/>
      <c r="F634" s="29"/>
      <c r="G634" s="2"/>
      <c r="H634" s="2"/>
      <c r="I634" s="2"/>
      <c r="J634" s="29"/>
    </row>
    <row r="635" spans="2:10" x14ac:dyDescent="0.25">
      <c r="B635" s="5"/>
      <c r="C635" s="2"/>
      <c r="D635" s="2"/>
      <c r="E635" s="2"/>
      <c r="F635" s="29"/>
      <c r="G635" s="2"/>
      <c r="H635" s="2"/>
      <c r="I635" s="2"/>
      <c r="J635" s="29"/>
    </row>
    <row r="636" spans="2:10" x14ac:dyDescent="0.25">
      <c r="B636" s="5"/>
      <c r="C636" s="2"/>
      <c r="D636" s="2"/>
      <c r="E636" s="2"/>
      <c r="F636" s="29"/>
      <c r="G636" s="2"/>
      <c r="H636" s="2"/>
      <c r="I636" s="2"/>
      <c r="J636" s="29"/>
    </row>
    <row r="637" spans="2:10" x14ac:dyDescent="0.25">
      <c r="B637" s="5"/>
      <c r="C637" s="2"/>
      <c r="D637" s="2"/>
      <c r="E637" s="2"/>
      <c r="F637" s="29"/>
      <c r="G637" s="2"/>
      <c r="H637" s="2"/>
      <c r="I637" s="2"/>
      <c r="J637" s="29"/>
    </row>
    <row r="638" spans="2:10" x14ac:dyDescent="0.25">
      <c r="B638" s="5"/>
      <c r="C638" s="2"/>
      <c r="D638" s="2"/>
      <c r="E638" s="2"/>
      <c r="F638" s="29"/>
      <c r="G638" s="2"/>
      <c r="H638" s="2"/>
      <c r="I638" s="2"/>
      <c r="J638" s="29"/>
    </row>
    <row r="639" spans="2:10" x14ac:dyDescent="0.25">
      <c r="B639" s="5"/>
      <c r="C639" s="2"/>
      <c r="D639" s="2"/>
      <c r="E639" s="2"/>
      <c r="F639" s="29"/>
      <c r="G639" s="2"/>
      <c r="H639" s="2"/>
      <c r="I639" s="2"/>
      <c r="J639" s="29"/>
    </row>
    <row r="640" spans="2:10" x14ac:dyDescent="0.25">
      <c r="B640" s="5"/>
      <c r="C640" s="2"/>
      <c r="D640" s="2"/>
      <c r="E640" s="2"/>
      <c r="F640" s="29"/>
      <c r="G640" s="2"/>
      <c r="H640" s="2"/>
      <c r="I640" s="2"/>
      <c r="J640" s="29"/>
    </row>
    <row r="641" spans="2:10" x14ac:dyDescent="0.25">
      <c r="B641" s="5"/>
      <c r="C641" s="2"/>
      <c r="D641" s="2"/>
      <c r="E641" s="2"/>
      <c r="F641" s="29"/>
      <c r="G641" s="2"/>
      <c r="H641" s="2"/>
      <c r="I641" s="2"/>
      <c r="J641" s="29"/>
    </row>
    <row r="642" spans="2:10" x14ac:dyDescent="0.25">
      <c r="B642" s="5"/>
      <c r="C642" s="2"/>
      <c r="D642" s="2"/>
      <c r="E642" s="2"/>
      <c r="F642" s="29"/>
      <c r="G642" s="2"/>
      <c r="H642" s="2"/>
      <c r="I642" s="2"/>
      <c r="J642" s="29"/>
    </row>
    <row r="643" spans="2:10" x14ac:dyDescent="0.25">
      <c r="B643" s="5"/>
      <c r="C643" s="2"/>
      <c r="D643" s="2"/>
      <c r="E643" s="2"/>
      <c r="F643" s="29"/>
      <c r="G643" s="2"/>
      <c r="H643" s="2"/>
      <c r="I643" s="2"/>
      <c r="J643" s="29"/>
    </row>
    <row r="644" spans="2:10" x14ac:dyDescent="0.25">
      <c r="B644" s="5"/>
      <c r="C644" s="2"/>
      <c r="D644" s="2"/>
      <c r="E644" s="2"/>
      <c r="F644" s="29"/>
      <c r="G644" s="2"/>
      <c r="H644" s="2"/>
      <c r="I644" s="2"/>
      <c r="J644" s="29"/>
    </row>
    <row r="645" spans="2:10" x14ac:dyDescent="0.25">
      <c r="B645" s="5"/>
      <c r="C645" s="2"/>
      <c r="D645" s="2"/>
      <c r="E645" s="2"/>
      <c r="F645" s="29"/>
      <c r="G645" s="2"/>
      <c r="H645" s="2"/>
      <c r="I645" s="2"/>
      <c r="J645" s="29"/>
    </row>
    <row r="646" spans="2:10" x14ac:dyDescent="0.25">
      <c r="B646" s="5"/>
      <c r="C646" s="2"/>
      <c r="D646" s="2"/>
      <c r="E646" s="2"/>
      <c r="F646" s="29"/>
      <c r="G646" s="2"/>
      <c r="H646" s="2"/>
      <c r="I646" s="2"/>
      <c r="J646" s="29"/>
    </row>
    <row r="647" spans="2:10" x14ac:dyDescent="0.25">
      <c r="B647" s="5"/>
      <c r="C647" s="2"/>
      <c r="D647" s="2"/>
      <c r="E647" s="2"/>
      <c r="F647" s="29"/>
      <c r="G647" s="2"/>
      <c r="H647" s="2"/>
      <c r="I647" s="2"/>
      <c r="J647" s="29"/>
    </row>
    <row r="648" spans="2:10" x14ac:dyDescent="0.25">
      <c r="B648" s="5"/>
      <c r="C648" s="2"/>
      <c r="D648" s="2"/>
      <c r="E648" s="2"/>
      <c r="F648" s="29"/>
      <c r="G648" s="2"/>
      <c r="H648" s="2"/>
      <c r="I648" s="2"/>
      <c r="J648" s="29"/>
    </row>
    <row r="649" spans="2:10" x14ac:dyDescent="0.25">
      <c r="B649" s="5"/>
      <c r="C649" s="2"/>
      <c r="D649" s="2"/>
      <c r="E649" s="2"/>
      <c r="F649" s="29"/>
      <c r="G649" s="2"/>
      <c r="H649" s="2"/>
      <c r="I649" s="2"/>
      <c r="J649" s="29"/>
    </row>
    <row r="650" spans="2:10" x14ac:dyDescent="0.25">
      <c r="B650" s="5"/>
      <c r="C650" s="2"/>
      <c r="D650" s="2"/>
      <c r="E650" s="2"/>
      <c r="F650" s="29"/>
      <c r="G650" s="2"/>
      <c r="H650" s="2"/>
      <c r="I650" s="2"/>
      <c r="J650" s="29"/>
    </row>
    <row r="651" spans="2:10" x14ac:dyDescent="0.25">
      <c r="B651" s="5"/>
      <c r="C651" s="2"/>
      <c r="D651" s="2"/>
      <c r="E651" s="2"/>
      <c r="F651" s="29"/>
      <c r="G651" s="2"/>
      <c r="H651" s="2"/>
      <c r="I651" s="2"/>
      <c r="J651" s="29"/>
    </row>
    <row r="652" spans="2:10" x14ac:dyDescent="0.25">
      <c r="B652" s="5"/>
      <c r="C652" s="2"/>
      <c r="D652" s="2"/>
      <c r="E652" s="2"/>
      <c r="F652" s="29"/>
      <c r="G652" s="2"/>
      <c r="H652" s="2"/>
      <c r="I652" s="2"/>
      <c r="J652" s="29"/>
    </row>
    <row r="653" spans="2:10" x14ac:dyDescent="0.25">
      <c r="B653" s="5"/>
      <c r="C653" s="2"/>
      <c r="D653" s="2"/>
      <c r="E653" s="2"/>
      <c r="F653" s="29"/>
      <c r="G653" s="2"/>
      <c r="H653" s="2"/>
      <c r="I653" s="2"/>
      <c r="J653" s="29"/>
    </row>
    <row r="654" spans="2:10" x14ac:dyDescent="0.25">
      <c r="B654" s="5"/>
      <c r="C654" s="2"/>
      <c r="D654" s="2"/>
      <c r="E654" s="2"/>
      <c r="F654" s="29"/>
      <c r="G654" s="2"/>
      <c r="H654" s="2"/>
      <c r="I654" s="2"/>
      <c r="J654" s="29"/>
    </row>
    <row r="655" spans="2:10" x14ac:dyDescent="0.25">
      <c r="B655" s="5"/>
      <c r="C655" s="2"/>
      <c r="D655" s="2"/>
      <c r="E655" s="2"/>
      <c r="F655" s="29"/>
      <c r="G655" s="2"/>
      <c r="H655" s="2"/>
      <c r="I655" s="2"/>
      <c r="J655" s="29"/>
    </row>
    <row r="656" spans="2:10" x14ac:dyDescent="0.25">
      <c r="B656" s="5"/>
      <c r="C656" s="2"/>
      <c r="D656" s="2"/>
      <c r="E656" s="2"/>
      <c r="F656" s="29"/>
      <c r="G656" s="2"/>
      <c r="H656" s="2"/>
      <c r="I656" s="2"/>
      <c r="J656" s="29"/>
    </row>
    <row r="657" spans="2:10" x14ac:dyDescent="0.25">
      <c r="B657" s="5"/>
      <c r="C657" s="2"/>
      <c r="D657" s="2"/>
      <c r="E657" s="2"/>
      <c r="F657" s="29"/>
      <c r="G657" s="2"/>
      <c r="H657" s="2"/>
      <c r="I657" s="2"/>
      <c r="J657" s="29"/>
    </row>
    <row r="658" spans="2:10" x14ac:dyDescent="0.25">
      <c r="B658" s="5"/>
      <c r="C658" s="2"/>
      <c r="D658" s="2"/>
      <c r="E658" s="2"/>
      <c r="F658" s="29"/>
      <c r="G658" s="2"/>
      <c r="H658" s="2"/>
      <c r="I658" s="2"/>
      <c r="J658" s="29"/>
    </row>
    <row r="659" spans="2:10" x14ac:dyDescent="0.25">
      <c r="B659" s="5"/>
      <c r="C659" s="2"/>
      <c r="D659" s="2"/>
      <c r="E659" s="2"/>
      <c r="F659" s="29"/>
      <c r="G659" s="2"/>
      <c r="H659" s="2"/>
      <c r="I659" s="2"/>
      <c r="J659" s="29"/>
    </row>
    <row r="660" spans="2:10" x14ac:dyDescent="0.25">
      <c r="B660" s="5"/>
      <c r="C660" s="2"/>
      <c r="D660" s="2"/>
      <c r="E660" s="2"/>
      <c r="F660" s="29"/>
      <c r="G660" s="2"/>
      <c r="H660" s="2"/>
      <c r="I660" s="2"/>
      <c r="J660" s="29"/>
    </row>
    <row r="661" spans="2:10" x14ac:dyDescent="0.25">
      <c r="B661" s="5"/>
      <c r="C661" s="2"/>
      <c r="D661" s="2"/>
      <c r="E661" s="2"/>
      <c r="F661" s="29"/>
      <c r="G661" s="2"/>
      <c r="H661" s="2"/>
      <c r="I661" s="2"/>
      <c r="J661" s="29"/>
    </row>
    <row r="662" spans="2:10" x14ac:dyDescent="0.25">
      <c r="B662" s="5"/>
      <c r="C662" s="2"/>
      <c r="D662" s="2"/>
      <c r="E662" s="2"/>
      <c r="F662" s="29"/>
      <c r="G662" s="2"/>
      <c r="H662" s="2"/>
      <c r="I662" s="2"/>
      <c r="J662" s="29"/>
    </row>
    <row r="663" spans="2:10" x14ac:dyDescent="0.25">
      <c r="B663" s="5"/>
      <c r="C663" s="2"/>
      <c r="D663" s="2"/>
      <c r="E663" s="2"/>
      <c r="F663" s="29"/>
      <c r="G663" s="2"/>
      <c r="H663" s="2"/>
      <c r="I663" s="2"/>
      <c r="J663" s="29"/>
    </row>
    <row r="664" spans="2:10" x14ac:dyDescent="0.25">
      <c r="B664" s="5"/>
      <c r="C664" s="2"/>
      <c r="D664" s="2"/>
      <c r="E664" s="2"/>
      <c r="F664" s="29"/>
      <c r="G664" s="2"/>
      <c r="H664" s="2"/>
      <c r="I664" s="2"/>
      <c r="J664" s="29"/>
    </row>
    <row r="665" spans="2:10" x14ac:dyDescent="0.25">
      <c r="B665" s="5"/>
      <c r="C665" s="2"/>
      <c r="D665" s="2"/>
      <c r="E665" s="2"/>
      <c r="F665" s="29"/>
      <c r="G665" s="2"/>
      <c r="H665" s="2"/>
      <c r="I665" s="2"/>
      <c r="J665" s="29"/>
    </row>
    <row r="666" spans="2:10" x14ac:dyDescent="0.25">
      <c r="B666" s="5"/>
      <c r="C666" s="2"/>
      <c r="D666" s="2"/>
      <c r="E666" s="2"/>
      <c r="F666" s="29"/>
      <c r="G666" s="2"/>
      <c r="H666" s="2"/>
      <c r="I666" s="2"/>
      <c r="J666" s="29"/>
    </row>
    <row r="667" spans="2:10" x14ac:dyDescent="0.25">
      <c r="B667" s="5"/>
      <c r="C667" s="2"/>
      <c r="D667" s="2"/>
      <c r="E667" s="2"/>
      <c r="F667" s="29"/>
      <c r="G667" s="2"/>
      <c r="H667" s="2"/>
      <c r="I667" s="2"/>
      <c r="J667" s="29"/>
    </row>
    <row r="668" spans="2:10" x14ac:dyDescent="0.25">
      <c r="B668" s="5"/>
      <c r="C668" s="2"/>
      <c r="D668" s="2"/>
      <c r="E668" s="2"/>
      <c r="F668" s="29"/>
      <c r="G668" s="2"/>
      <c r="H668" s="2"/>
      <c r="I668" s="2"/>
      <c r="J668" s="29"/>
    </row>
    <row r="669" spans="2:10" x14ac:dyDescent="0.25">
      <c r="B669" s="5"/>
      <c r="C669" s="2"/>
      <c r="D669" s="2"/>
      <c r="E669" s="2"/>
      <c r="F669" s="29"/>
      <c r="G669" s="2"/>
      <c r="H669" s="2"/>
      <c r="I669" s="2"/>
      <c r="J669" s="29"/>
    </row>
    <row r="670" spans="2:10" x14ac:dyDescent="0.25">
      <c r="B670" s="5"/>
      <c r="C670" s="2"/>
      <c r="D670" s="2"/>
      <c r="E670" s="2"/>
      <c r="F670" s="29"/>
      <c r="G670" s="2"/>
      <c r="H670" s="2"/>
      <c r="I670" s="2"/>
      <c r="J670" s="29"/>
    </row>
    <row r="671" spans="2:10" x14ac:dyDescent="0.25">
      <c r="B671" s="5"/>
      <c r="C671" s="2"/>
      <c r="D671" s="2"/>
      <c r="E671" s="2"/>
      <c r="F671" s="29"/>
      <c r="G671" s="2"/>
      <c r="H671" s="2"/>
      <c r="I671" s="2"/>
      <c r="J671" s="29"/>
    </row>
    <row r="672" spans="2:10" x14ac:dyDescent="0.25">
      <c r="B672" s="5"/>
      <c r="C672" s="2"/>
      <c r="D672" s="2"/>
      <c r="E672" s="2"/>
      <c r="F672" s="29"/>
      <c r="G672" s="2"/>
      <c r="H672" s="2"/>
      <c r="I672" s="2"/>
      <c r="J672" s="29"/>
    </row>
    <row r="673" spans="2:10" x14ac:dyDescent="0.25">
      <c r="B673" s="5"/>
      <c r="C673" s="2"/>
      <c r="D673" s="2"/>
      <c r="E673" s="2"/>
      <c r="F673" s="29"/>
      <c r="G673" s="2"/>
      <c r="H673" s="2"/>
      <c r="I673" s="2"/>
      <c r="J673" s="29"/>
    </row>
    <row r="674" spans="2:10" x14ac:dyDescent="0.25">
      <c r="B674" s="5"/>
      <c r="C674" s="2"/>
      <c r="D674" s="2"/>
      <c r="E674" s="2"/>
      <c r="F674" s="29"/>
      <c r="G674" s="2"/>
      <c r="H674" s="2"/>
      <c r="I674" s="2"/>
      <c r="J674" s="29"/>
    </row>
    <row r="675" spans="2:10" x14ac:dyDescent="0.25">
      <c r="B675" s="5"/>
      <c r="C675" s="2"/>
      <c r="D675" s="2"/>
      <c r="E675" s="2"/>
      <c r="F675" s="29"/>
      <c r="G675" s="2"/>
      <c r="H675" s="2"/>
      <c r="I675" s="2"/>
      <c r="J675" s="29"/>
    </row>
    <row r="676" spans="2:10" x14ac:dyDescent="0.25">
      <c r="B676" s="5"/>
      <c r="C676" s="2"/>
      <c r="D676" s="2"/>
      <c r="E676" s="2"/>
      <c r="F676" s="29"/>
      <c r="G676" s="2"/>
      <c r="H676" s="2"/>
      <c r="I676" s="2"/>
      <c r="J676" s="29"/>
    </row>
    <row r="677" spans="2:10" x14ac:dyDescent="0.25">
      <c r="B677" s="5"/>
      <c r="C677" s="2"/>
      <c r="D677" s="2"/>
      <c r="E677" s="2"/>
      <c r="F677" s="29"/>
      <c r="G677" s="2"/>
      <c r="H677" s="2"/>
      <c r="I677" s="2"/>
      <c r="J677" s="29"/>
    </row>
    <row r="678" spans="2:10" x14ac:dyDescent="0.25">
      <c r="B678" s="5"/>
      <c r="C678" s="2"/>
      <c r="D678" s="2"/>
      <c r="E678" s="2"/>
      <c r="F678" s="29"/>
      <c r="G678" s="2"/>
      <c r="H678" s="2"/>
      <c r="I678" s="2"/>
      <c r="J678" s="29"/>
    </row>
    <row r="679" spans="2:10" x14ac:dyDescent="0.25">
      <c r="B679" s="5"/>
      <c r="C679" s="2"/>
      <c r="D679" s="2"/>
      <c r="E679" s="2"/>
      <c r="F679" s="29"/>
      <c r="G679" s="2"/>
      <c r="H679" s="2"/>
      <c r="I679" s="2"/>
      <c r="J679" s="29"/>
    </row>
    <row r="680" spans="2:10" x14ac:dyDescent="0.25">
      <c r="B680" s="5"/>
      <c r="C680" s="2"/>
      <c r="D680" s="2"/>
      <c r="E680" s="2"/>
      <c r="F680" s="29"/>
      <c r="G680" s="2"/>
      <c r="H680" s="2"/>
      <c r="I680" s="2"/>
      <c r="J680" s="29"/>
    </row>
    <row r="681" spans="2:10" x14ac:dyDescent="0.25">
      <c r="B681" s="5"/>
      <c r="C681" s="2"/>
      <c r="D681" s="2"/>
      <c r="E681" s="2"/>
      <c r="F681" s="29"/>
      <c r="G681" s="2"/>
      <c r="H681" s="2"/>
      <c r="I681" s="2"/>
      <c r="J681" s="29"/>
    </row>
    <row r="682" spans="2:10" x14ac:dyDescent="0.25">
      <c r="B682" s="5"/>
      <c r="C682" s="2"/>
      <c r="D682" s="2"/>
      <c r="E682" s="2"/>
      <c r="F682" s="29"/>
      <c r="G682" s="2"/>
      <c r="H682" s="2"/>
      <c r="I682" s="2"/>
      <c r="J682" s="29"/>
    </row>
    <row r="683" spans="2:10" x14ac:dyDescent="0.25">
      <c r="B683" s="5"/>
      <c r="C683" s="2"/>
      <c r="D683" s="2"/>
      <c r="E683" s="2"/>
      <c r="F683" s="29"/>
      <c r="G683" s="2"/>
      <c r="H683" s="2"/>
      <c r="I683" s="2"/>
      <c r="J683" s="29"/>
    </row>
    <row r="684" spans="2:10" x14ac:dyDescent="0.25">
      <c r="B684" s="5"/>
      <c r="C684" s="2"/>
      <c r="D684" s="2"/>
      <c r="E684" s="2"/>
      <c r="F684" s="29"/>
      <c r="G684" s="2"/>
      <c r="H684" s="2"/>
      <c r="I684" s="2"/>
      <c r="J684" s="29"/>
    </row>
    <row r="685" spans="2:10" x14ac:dyDescent="0.25">
      <c r="B685" s="5"/>
      <c r="C685" s="2"/>
      <c r="D685" s="2"/>
      <c r="E685" s="2"/>
      <c r="F685" s="29"/>
      <c r="G685" s="2"/>
      <c r="H685" s="2"/>
      <c r="I685" s="2"/>
      <c r="J685" s="29"/>
    </row>
    <row r="686" spans="2:10" x14ac:dyDescent="0.25">
      <c r="B686" s="5"/>
      <c r="C686" s="2"/>
      <c r="D686" s="2"/>
      <c r="E686" s="2"/>
      <c r="F686" s="29"/>
      <c r="G686" s="2"/>
      <c r="H686" s="2"/>
      <c r="I686" s="2"/>
      <c r="J686" s="29"/>
    </row>
    <row r="687" spans="2:10" x14ac:dyDescent="0.25">
      <c r="B687" s="5"/>
      <c r="C687" s="2"/>
      <c r="D687" s="2"/>
      <c r="E687" s="2"/>
      <c r="F687" s="29"/>
      <c r="G687" s="2"/>
      <c r="H687" s="2"/>
      <c r="I687" s="2"/>
      <c r="J687" s="29"/>
    </row>
    <row r="688" spans="2:10" x14ac:dyDescent="0.25">
      <c r="B688" s="5"/>
      <c r="C688" s="2"/>
      <c r="D688" s="2"/>
      <c r="E688" s="2"/>
      <c r="F688" s="29"/>
      <c r="G688" s="2"/>
      <c r="H688" s="2"/>
      <c r="I688" s="2"/>
      <c r="J688" s="29"/>
    </row>
    <row r="689" spans="2:10" x14ac:dyDescent="0.25">
      <c r="B689" s="5"/>
      <c r="C689" s="2"/>
      <c r="D689" s="2"/>
      <c r="E689" s="2"/>
      <c r="F689" s="29"/>
      <c r="G689" s="2"/>
      <c r="H689" s="2"/>
      <c r="I689" s="2"/>
      <c r="J689" s="29"/>
    </row>
    <row r="690" spans="2:10" x14ac:dyDescent="0.25">
      <c r="B690" s="5"/>
      <c r="C690" s="2"/>
      <c r="D690" s="2"/>
      <c r="E690" s="2"/>
      <c r="F690" s="29"/>
      <c r="G690" s="2"/>
      <c r="H690" s="2"/>
      <c r="I690" s="2"/>
      <c r="J690" s="29"/>
    </row>
    <row r="691" spans="2:10" x14ac:dyDescent="0.25">
      <c r="B691" s="5"/>
      <c r="C691" s="2"/>
      <c r="D691" s="2"/>
      <c r="E691" s="2"/>
      <c r="F691" s="29"/>
      <c r="G691" s="2"/>
      <c r="H691" s="2"/>
      <c r="I691" s="2"/>
      <c r="J691" s="29"/>
    </row>
    <row r="692" spans="2:10" x14ac:dyDescent="0.25">
      <c r="B692" s="5"/>
      <c r="C692" s="2"/>
      <c r="D692" s="2"/>
      <c r="E692" s="2"/>
      <c r="F692" s="29"/>
      <c r="G692" s="2"/>
      <c r="H692" s="2"/>
      <c r="I692" s="2"/>
      <c r="J692" s="29"/>
    </row>
    <row r="693" spans="2:10" x14ac:dyDescent="0.25">
      <c r="B693" s="5"/>
      <c r="C693" s="2"/>
      <c r="D693" s="2"/>
      <c r="E693" s="2"/>
      <c r="F693" s="29"/>
      <c r="G693" s="2"/>
      <c r="H693" s="2"/>
      <c r="I693" s="2"/>
      <c r="J693" s="29"/>
    </row>
    <row r="694" spans="2:10" x14ac:dyDescent="0.25">
      <c r="B694" s="5"/>
      <c r="C694" s="2"/>
      <c r="D694" s="2"/>
      <c r="E694" s="2"/>
      <c r="F694" s="29"/>
      <c r="G694" s="2"/>
      <c r="H694" s="2"/>
      <c r="I694" s="2"/>
      <c r="J694" s="29"/>
    </row>
    <row r="695" spans="2:10" x14ac:dyDescent="0.25">
      <c r="B695" s="5"/>
      <c r="C695" s="2"/>
      <c r="D695" s="2"/>
      <c r="E695" s="2"/>
      <c r="F695" s="29"/>
      <c r="G695" s="2"/>
      <c r="H695" s="2"/>
      <c r="I695" s="2"/>
      <c r="J695" s="29"/>
    </row>
    <row r="696" spans="2:10" x14ac:dyDescent="0.25">
      <c r="B696" s="5"/>
      <c r="C696" s="2"/>
      <c r="D696" s="2"/>
      <c r="E696" s="2"/>
      <c r="F696" s="29"/>
      <c r="G696" s="2"/>
      <c r="H696" s="2"/>
      <c r="I696" s="2"/>
      <c r="J696" s="29"/>
    </row>
    <row r="697" spans="2:10" x14ac:dyDescent="0.25">
      <c r="B697" s="5"/>
      <c r="C697" s="2"/>
      <c r="D697" s="2"/>
      <c r="E697" s="2"/>
      <c r="F697" s="29"/>
      <c r="G697" s="2"/>
      <c r="H697" s="2"/>
      <c r="I697" s="2"/>
      <c r="J697" s="29"/>
    </row>
    <row r="698" spans="2:10" x14ac:dyDescent="0.25">
      <c r="B698" s="5"/>
      <c r="C698" s="2"/>
      <c r="D698" s="2"/>
      <c r="E698" s="2"/>
      <c r="F698" s="29"/>
      <c r="G698" s="2"/>
      <c r="H698" s="2"/>
      <c r="I698" s="2"/>
      <c r="J698" s="29"/>
    </row>
    <row r="699" spans="2:10" x14ac:dyDescent="0.25">
      <c r="B699" s="5"/>
      <c r="C699" s="2"/>
      <c r="D699" s="2"/>
      <c r="E699" s="2"/>
      <c r="F699" s="29"/>
      <c r="G699" s="2"/>
      <c r="H699" s="2"/>
      <c r="I699" s="2"/>
      <c r="J699" s="29"/>
    </row>
    <row r="700" spans="2:10" x14ac:dyDescent="0.25">
      <c r="B700" s="5"/>
      <c r="C700" s="2"/>
      <c r="D700" s="2"/>
      <c r="E700" s="2"/>
      <c r="F700" s="29"/>
      <c r="G700" s="2"/>
      <c r="H700" s="2"/>
      <c r="I700" s="2"/>
      <c r="J700" s="29"/>
    </row>
    <row r="701" spans="2:10" x14ac:dyDescent="0.25">
      <c r="B701" s="5"/>
      <c r="C701" s="2"/>
      <c r="D701" s="2"/>
      <c r="E701" s="2"/>
      <c r="F701" s="29"/>
      <c r="G701" s="2"/>
      <c r="H701" s="2"/>
      <c r="I701" s="2"/>
      <c r="J701" s="29"/>
    </row>
    <row r="702" spans="2:10" x14ac:dyDescent="0.25">
      <c r="B702" s="5"/>
      <c r="C702" s="2"/>
      <c r="D702" s="2"/>
      <c r="E702" s="2"/>
      <c r="F702" s="29"/>
      <c r="G702" s="2"/>
      <c r="H702" s="2"/>
      <c r="I702" s="2"/>
      <c r="J702" s="29"/>
    </row>
    <row r="703" spans="2:10" x14ac:dyDescent="0.25">
      <c r="B703" s="5"/>
      <c r="C703" s="2"/>
      <c r="D703" s="2"/>
      <c r="E703" s="2"/>
      <c r="F703" s="29"/>
      <c r="G703" s="2"/>
      <c r="H703" s="2"/>
      <c r="I703" s="2"/>
      <c r="J703" s="29"/>
    </row>
    <row r="704" spans="2:10" x14ac:dyDescent="0.25">
      <c r="B704" s="5"/>
      <c r="C704" s="2"/>
      <c r="D704" s="2"/>
      <c r="E704" s="2"/>
      <c r="F704" s="29"/>
      <c r="G704" s="2"/>
      <c r="H704" s="2"/>
      <c r="I704" s="2"/>
      <c r="J704" s="29"/>
    </row>
    <row r="705" spans="2:10" x14ac:dyDescent="0.25">
      <c r="B705" s="5"/>
      <c r="C705" s="2"/>
      <c r="D705" s="2"/>
      <c r="E705" s="2"/>
      <c r="F705" s="29"/>
      <c r="G705" s="2"/>
      <c r="H705" s="2"/>
      <c r="I705" s="2"/>
      <c r="J705" s="29"/>
    </row>
    <row r="706" spans="2:10" x14ac:dyDescent="0.25">
      <c r="B706" s="5"/>
      <c r="C706" s="2"/>
      <c r="D706" s="2"/>
      <c r="E706" s="2"/>
      <c r="F706" s="29"/>
      <c r="G706" s="2"/>
      <c r="H706" s="2"/>
      <c r="I706" s="2"/>
      <c r="J706" s="29"/>
    </row>
    <row r="707" spans="2:10" x14ac:dyDescent="0.25">
      <c r="B707" s="5"/>
      <c r="C707" s="2"/>
      <c r="D707" s="2"/>
      <c r="E707" s="2"/>
      <c r="F707" s="29"/>
      <c r="G707" s="2"/>
      <c r="H707" s="2"/>
      <c r="I707" s="2"/>
      <c r="J707" s="29"/>
    </row>
    <row r="708" spans="2:10" x14ac:dyDescent="0.25">
      <c r="B708" s="5"/>
      <c r="C708" s="2"/>
      <c r="D708" s="2"/>
      <c r="E708" s="2"/>
      <c r="F708" s="29"/>
      <c r="G708" s="2"/>
      <c r="H708" s="2"/>
      <c r="I708" s="2"/>
      <c r="J708" s="29"/>
    </row>
    <row r="709" spans="2:10" x14ac:dyDescent="0.25">
      <c r="B709" s="5"/>
      <c r="C709" s="2"/>
      <c r="D709" s="2"/>
      <c r="E709" s="2"/>
      <c r="F709" s="29"/>
      <c r="G709" s="2"/>
      <c r="H709" s="2"/>
      <c r="I709" s="2"/>
      <c r="J709" s="29"/>
    </row>
    <row r="710" spans="2:10" x14ac:dyDescent="0.25">
      <c r="B710" s="5"/>
      <c r="C710" s="2"/>
      <c r="D710" s="2"/>
      <c r="E710" s="2"/>
      <c r="F710" s="29"/>
      <c r="G710" s="2"/>
      <c r="H710" s="2"/>
      <c r="I710" s="2"/>
      <c r="J710" s="29"/>
    </row>
    <row r="711" spans="2:10" x14ac:dyDescent="0.25">
      <c r="B711" s="5"/>
      <c r="C711" s="2"/>
      <c r="D711" s="2"/>
      <c r="E711" s="2"/>
      <c r="F711" s="29"/>
      <c r="G711" s="2"/>
      <c r="H711" s="2"/>
      <c r="I711" s="2"/>
      <c r="J711" s="29"/>
    </row>
    <row r="712" spans="2:10" x14ac:dyDescent="0.25">
      <c r="B712" s="5"/>
      <c r="C712" s="2"/>
      <c r="D712" s="2"/>
      <c r="E712" s="2"/>
      <c r="F712" s="29"/>
      <c r="G712" s="2"/>
      <c r="H712" s="2"/>
      <c r="I712" s="2"/>
      <c r="J712" s="29"/>
    </row>
    <row r="713" spans="2:10" x14ac:dyDescent="0.25">
      <c r="B713" s="5"/>
      <c r="C713" s="2"/>
      <c r="D713" s="2"/>
      <c r="E713" s="2"/>
      <c r="F713" s="29"/>
      <c r="G713" s="2"/>
      <c r="H713" s="2"/>
      <c r="I713" s="2"/>
      <c r="J713" s="29"/>
    </row>
    <row r="714" spans="2:10" x14ac:dyDescent="0.25">
      <c r="B714" s="5"/>
      <c r="C714" s="2"/>
      <c r="D714" s="2"/>
      <c r="E714" s="2"/>
      <c r="F714" s="29"/>
      <c r="G714" s="2"/>
      <c r="H714" s="2"/>
      <c r="I714" s="2"/>
      <c r="J714" s="29"/>
    </row>
    <row r="715" spans="2:10" x14ac:dyDescent="0.25">
      <c r="B715" s="5"/>
      <c r="C715" s="2"/>
      <c r="D715" s="2"/>
      <c r="E715" s="2"/>
      <c r="F715" s="29"/>
      <c r="G715" s="2"/>
      <c r="H715" s="2"/>
      <c r="I715" s="2"/>
      <c r="J715" s="29"/>
    </row>
    <row r="716" spans="2:10" x14ac:dyDescent="0.25">
      <c r="B716" s="5"/>
      <c r="C716" s="2"/>
      <c r="D716" s="2"/>
      <c r="E716" s="2"/>
      <c r="F716" s="29"/>
      <c r="G716" s="2"/>
      <c r="H716" s="2"/>
      <c r="I716" s="2"/>
      <c r="J716" s="29"/>
    </row>
    <row r="717" spans="2:10" x14ac:dyDescent="0.25">
      <c r="B717" s="5"/>
      <c r="C717" s="2"/>
      <c r="D717" s="2"/>
      <c r="E717" s="2"/>
      <c r="F717" s="29"/>
      <c r="G717" s="2"/>
      <c r="H717" s="2"/>
      <c r="I717" s="2"/>
      <c r="J717" s="29"/>
    </row>
    <row r="718" spans="2:10" x14ac:dyDescent="0.25">
      <c r="B718" s="5"/>
      <c r="C718" s="2"/>
      <c r="D718" s="2"/>
      <c r="E718" s="2"/>
      <c r="F718" s="29"/>
      <c r="G718" s="2"/>
      <c r="H718" s="2"/>
      <c r="I718" s="2"/>
      <c r="J718" s="29"/>
    </row>
    <row r="719" spans="2:10" x14ac:dyDescent="0.25">
      <c r="B719" s="5"/>
      <c r="C719" s="2"/>
      <c r="D719" s="2"/>
      <c r="E719" s="2"/>
      <c r="F719" s="29"/>
      <c r="G719" s="2"/>
      <c r="H719" s="2"/>
      <c r="I719" s="2"/>
      <c r="J719" s="29"/>
    </row>
    <row r="720" spans="2:10" x14ac:dyDescent="0.25">
      <c r="B720" s="5"/>
      <c r="C720" s="2"/>
      <c r="D720" s="2"/>
      <c r="E720" s="2"/>
      <c r="F720" s="29"/>
      <c r="G720" s="2"/>
      <c r="H720" s="2"/>
      <c r="I720" s="2"/>
      <c r="J720" s="29"/>
    </row>
    <row r="721" spans="2:10" x14ac:dyDescent="0.25">
      <c r="B721" s="5"/>
      <c r="C721" s="2"/>
      <c r="D721" s="2"/>
      <c r="E721" s="2"/>
      <c r="F721" s="29"/>
      <c r="G721" s="2"/>
      <c r="H721" s="2"/>
      <c r="I721" s="2"/>
      <c r="J721" s="29"/>
    </row>
    <row r="722" spans="2:10" x14ac:dyDescent="0.25">
      <c r="B722" s="5"/>
      <c r="C722" s="2"/>
      <c r="D722" s="2"/>
      <c r="E722" s="2"/>
      <c r="F722" s="29"/>
      <c r="G722" s="2"/>
      <c r="H722" s="2"/>
      <c r="I722" s="2"/>
      <c r="J722" s="29"/>
    </row>
    <row r="723" spans="2:10" x14ac:dyDescent="0.25">
      <c r="B723" s="5"/>
      <c r="C723" s="2"/>
      <c r="D723" s="2"/>
      <c r="E723" s="2"/>
      <c r="F723" s="29"/>
      <c r="G723" s="2"/>
      <c r="H723" s="2"/>
      <c r="I723" s="2"/>
      <c r="J723" s="29"/>
    </row>
    <row r="724" spans="2:10" x14ac:dyDescent="0.25">
      <c r="B724" s="5"/>
      <c r="C724" s="2"/>
      <c r="D724" s="2"/>
      <c r="E724" s="2"/>
      <c r="F724" s="29"/>
      <c r="G724" s="2"/>
      <c r="H724" s="2"/>
      <c r="I724" s="2"/>
      <c r="J724" s="29"/>
    </row>
    <row r="725" spans="2:10" x14ac:dyDescent="0.25">
      <c r="B725" s="5"/>
      <c r="C725" s="2"/>
      <c r="D725" s="2"/>
      <c r="E725" s="2"/>
      <c r="F725" s="29"/>
      <c r="G725" s="2"/>
      <c r="H725" s="2"/>
      <c r="I725" s="2"/>
      <c r="J725" s="29"/>
    </row>
    <row r="726" spans="2:10" x14ac:dyDescent="0.25">
      <c r="B726" s="5"/>
      <c r="C726" s="2"/>
      <c r="D726" s="2"/>
      <c r="E726" s="2"/>
      <c r="F726" s="29"/>
      <c r="G726" s="2"/>
      <c r="H726" s="2"/>
      <c r="I726" s="2"/>
      <c r="J726" s="29"/>
    </row>
    <row r="727" spans="2:10" x14ac:dyDescent="0.25">
      <c r="B727" s="5"/>
      <c r="C727" s="2"/>
      <c r="D727" s="2"/>
      <c r="E727" s="2"/>
      <c r="F727" s="29"/>
      <c r="G727" s="2"/>
      <c r="H727" s="2"/>
      <c r="I727" s="2"/>
      <c r="J727" s="29"/>
    </row>
    <row r="728" spans="2:10" x14ac:dyDescent="0.25">
      <c r="B728" s="5"/>
      <c r="C728" s="2"/>
      <c r="D728" s="2"/>
      <c r="E728" s="2"/>
      <c r="F728" s="29"/>
      <c r="G728" s="2"/>
      <c r="H728" s="2"/>
      <c r="I728" s="2"/>
      <c r="J728" s="29"/>
    </row>
    <row r="729" spans="2:10" x14ac:dyDescent="0.25">
      <c r="B729" s="5"/>
      <c r="C729" s="2"/>
      <c r="D729" s="2"/>
      <c r="E729" s="2"/>
      <c r="F729" s="29"/>
      <c r="G729" s="2"/>
      <c r="H729" s="2"/>
      <c r="I729" s="2"/>
      <c r="J729" s="29"/>
    </row>
    <row r="730" spans="2:10" x14ac:dyDescent="0.25">
      <c r="B730" s="5"/>
      <c r="C730" s="2"/>
      <c r="D730" s="2"/>
      <c r="E730" s="2"/>
      <c r="F730" s="29"/>
      <c r="G730" s="2"/>
      <c r="H730" s="2"/>
      <c r="I730" s="2"/>
      <c r="J730" s="29"/>
    </row>
    <row r="731" spans="2:10" x14ac:dyDescent="0.25">
      <c r="B731" s="5"/>
      <c r="C731" s="2"/>
      <c r="D731" s="2"/>
      <c r="E731" s="2"/>
      <c r="F731" s="29"/>
      <c r="G731" s="2"/>
      <c r="H731" s="2"/>
      <c r="I731" s="2"/>
      <c r="J731" s="29"/>
    </row>
    <row r="732" spans="2:10" x14ac:dyDescent="0.25">
      <c r="B732" s="5"/>
      <c r="C732" s="2"/>
      <c r="D732" s="2"/>
      <c r="E732" s="2"/>
      <c r="F732" s="29"/>
      <c r="G732" s="2"/>
      <c r="H732" s="2"/>
      <c r="I732" s="2"/>
      <c r="J732" s="29"/>
    </row>
    <row r="733" spans="2:10" x14ac:dyDescent="0.25">
      <c r="B733" s="5"/>
      <c r="C733" s="2"/>
      <c r="D733" s="2"/>
      <c r="E733" s="2"/>
      <c r="F733" s="29"/>
      <c r="G733" s="2"/>
      <c r="H733" s="2"/>
      <c r="I733" s="2"/>
      <c r="J733" s="29"/>
    </row>
    <row r="734" spans="2:10" x14ac:dyDescent="0.25">
      <c r="B734" s="5"/>
      <c r="C734" s="2"/>
      <c r="D734" s="2"/>
      <c r="E734" s="2"/>
      <c r="F734" s="29"/>
      <c r="G734" s="2"/>
      <c r="H734" s="2"/>
      <c r="I734" s="2"/>
      <c r="J734" s="29"/>
    </row>
    <row r="735" spans="2:10" x14ac:dyDescent="0.25">
      <c r="B735" s="5"/>
      <c r="C735" s="2"/>
      <c r="D735" s="2"/>
      <c r="E735" s="2"/>
      <c r="F735" s="29"/>
      <c r="G735" s="2"/>
      <c r="H735" s="2"/>
      <c r="I735" s="2"/>
      <c r="J735" s="29"/>
    </row>
    <row r="736" spans="2:10" x14ac:dyDescent="0.25">
      <c r="B736" s="5"/>
      <c r="C736" s="2"/>
      <c r="D736" s="2"/>
      <c r="E736" s="2"/>
      <c r="F736" s="29"/>
      <c r="G736" s="2"/>
      <c r="H736" s="2"/>
      <c r="I736" s="2"/>
      <c r="J736" s="29"/>
    </row>
    <row r="737" spans="2:10" x14ac:dyDescent="0.25">
      <c r="B737" s="5"/>
      <c r="C737" s="2"/>
      <c r="D737" s="2"/>
      <c r="E737" s="2"/>
      <c r="F737" s="29"/>
      <c r="G737" s="2"/>
      <c r="H737" s="2"/>
      <c r="I737" s="2"/>
      <c r="J737" s="29"/>
    </row>
    <row r="738" spans="2:10" x14ac:dyDescent="0.25">
      <c r="B738" s="5"/>
      <c r="C738" s="2"/>
      <c r="D738" s="2"/>
      <c r="E738" s="2"/>
      <c r="F738" s="29"/>
      <c r="G738" s="2"/>
      <c r="H738" s="2"/>
      <c r="I738" s="2"/>
      <c r="J738" s="29"/>
    </row>
    <row r="739" spans="2:10" x14ac:dyDescent="0.25">
      <c r="B739" s="5"/>
      <c r="C739" s="2"/>
      <c r="D739" s="2"/>
      <c r="E739" s="2"/>
      <c r="F739" s="29"/>
      <c r="G739" s="2"/>
      <c r="H739" s="2"/>
      <c r="I739" s="2"/>
      <c r="J739" s="29"/>
    </row>
    <row r="740" spans="2:10" x14ac:dyDescent="0.25">
      <c r="B740" s="5"/>
      <c r="C740" s="2"/>
      <c r="D740" s="2"/>
      <c r="E740" s="2"/>
      <c r="F740" s="29"/>
      <c r="G740" s="2"/>
      <c r="H740" s="2"/>
      <c r="I740" s="2"/>
      <c r="J740" s="29"/>
    </row>
    <row r="741" spans="2:10" x14ac:dyDescent="0.25">
      <c r="B741" s="5"/>
      <c r="C741" s="2"/>
      <c r="D741" s="2"/>
      <c r="E741" s="2"/>
      <c r="F741" s="29"/>
      <c r="G741" s="2"/>
      <c r="H741" s="2"/>
      <c r="I741" s="2"/>
      <c r="J741" s="29"/>
    </row>
    <row r="742" spans="2:10" x14ac:dyDescent="0.25">
      <c r="B742" s="5"/>
      <c r="C742" s="2"/>
      <c r="D742" s="2"/>
      <c r="E742" s="2"/>
      <c r="F742" s="29"/>
      <c r="G742" s="2"/>
      <c r="H742" s="2"/>
      <c r="I742" s="2"/>
      <c r="J742" s="29"/>
    </row>
    <row r="743" spans="2:10" x14ac:dyDescent="0.25">
      <c r="B743" s="5"/>
      <c r="C743" s="2"/>
      <c r="D743" s="2"/>
      <c r="E743" s="2"/>
      <c r="F743" s="29"/>
      <c r="G743" s="2"/>
      <c r="H743" s="2"/>
      <c r="I743" s="2"/>
      <c r="J743" s="29"/>
    </row>
    <row r="744" spans="2:10" x14ac:dyDescent="0.25">
      <c r="B744" s="5"/>
      <c r="C744" s="2"/>
      <c r="D744" s="2"/>
      <c r="E744" s="2"/>
      <c r="F744" s="29"/>
      <c r="G744" s="2"/>
      <c r="H744" s="2"/>
      <c r="I744" s="2"/>
      <c r="J744" s="29"/>
    </row>
    <row r="745" spans="2:10" x14ac:dyDescent="0.25">
      <c r="B745" s="5"/>
      <c r="C745" s="2"/>
      <c r="D745" s="2"/>
      <c r="E745" s="2"/>
      <c r="F745" s="29"/>
      <c r="G745" s="2"/>
      <c r="H745" s="2"/>
      <c r="I745" s="2"/>
      <c r="J745" s="29"/>
    </row>
    <row r="746" spans="2:10" x14ac:dyDescent="0.25">
      <c r="B746" s="5"/>
      <c r="C746" s="2"/>
      <c r="D746" s="2"/>
      <c r="E746" s="2"/>
      <c r="F746" s="29"/>
      <c r="G746" s="2"/>
      <c r="H746" s="2"/>
      <c r="I746" s="2"/>
      <c r="J746" s="29"/>
    </row>
    <row r="747" spans="2:10" x14ac:dyDescent="0.25">
      <c r="B747" s="5"/>
      <c r="C747" s="2"/>
      <c r="D747" s="2"/>
      <c r="E747" s="2"/>
      <c r="F747" s="29"/>
      <c r="G747" s="2"/>
      <c r="H747" s="2"/>
      <c r="I747" s="2"/>
      <c r="J747" s="29"/>
    </row>
    <row r="748" spans="2:10" x14ac:dyDescent="0.25">
      <c r="B748" s="5"/>
      <c r="C748" s="2"/>
      <c r="D748" s="2"/>
      <c r="E748" s="2"/>
      <c r="F748" s="29"/>
      <c r="G748" s="2"/>
      <c r="H748" s="2"/>
      <c r="I748" s="2"/>
      <c r="J748" s="29"/>
    </row>
    <row r="749" spans="2:10" x14ac:dyDescent="0.25">
      <c r="B749" s="5"/>
      <c r="C749" s="2"/>
      <c r="D749" s="2"/>
      <c r="E749" s="2"/>
      <c r="F749" s="29"/>
      <c r="G749" s="2"/>
      <c r="H749" s="2"/>
      <c r="I749" s="2"/>
      <c r="J749" s="29"/>
    </row>
    <row r="750" spans="2:10" x14ac:dyDescent="0.25">
      <c r="B750" s="5"/>
      <c r="C750" s="2"/>
      <c r="D750" s="2"/>
      <c r="E750" s="2"/>
      <c r="F750" s="29"/>
      <c r="G750" s="2"/>
      <c r="H750" s="2"/>
      <c r="I750" s="2"/>
      <c r="J750" s="29"/>
    </row>
    <row r="751" spans="2:10" x14ac:dyDescent="0.25">
      <c r="B751" s="5"/>
      <c r="C751" s="2"/>
      <c r="D751" s="2"/>
      <c r="E751" s="2"/>
      <c r="F751" s="29"/>
      <c r="G751" s="2"/>
      <c r="H751" s="2"/>
      <c r="I751" s="2"/>
      <c r="J751" s="29"/>
    </row>
    <row r="752" spans="2:10" x14ac:dyDescent="0.25">
      <c r="B752" s="5"/>
      <c r="C752" s="2"/>
      <c r="D752" s="2"/>
      <c r="E752" s="2"/>
      <c r="F752" s="29"/>
      <c r="G752" s="2"/>
      <c r="H752" s="2"/>
      <c r="I752" s="2"/>
      <c r="J752" s="29"/>
    </row>
    <row r="753" spans="2:10" x14ac:dyDescent="0.25">
      <c r="B753" s="5"/>
      <c r="C753" s="2"/>
      <c r="D753" s="2"/>
      <c r="E753" s="2"/>
      <c r="F753" s="29"/>
      <c r="G753" s="2"/>
      <c r="H753" s="2"/>
      <c r="I753" s="2"/>
      <c r="J753" s="29"/>
    </row>
    <row r="754" spans="2:10" x14ac:dyDescent="0.25">
      <c r="B754" s="5"/>
      <c r="C754" s="2"/>
      <c r="D754" s="2"/>
      <c r="E754" s="2"/>
      <c r="F754" s="29"/>
      <c r="G754" s="2"/>
      <c r="H754" s="2"/>
      <c r="I754" s="2"/>
      <c r="J754" s="29"/>
    </row>
    <row r="755" spans="2:10" x14ac:dyDescent="0.25">
      <c r="B755" s="5"/>
      <c r="C755" s="2"/>
      <c r="D755" s="2"/>
      <c r="E755" s="2"/>
      <c r="F755" s="29"/>
      <c r="G755" s="2"/>
      <c r="H755" s="2"/>
      <c r="I755" s="2"/>
      <c r="J755" s="29"/>
    </row>
    <row r="756" spans="2:10" x14ac:dyDescent="0.25">
      <c r="B756" s="5"/>
      <c r="C756" s="2"/>
      <c r="D756" s="2"/>
      <c r="E756" s="2"/>
      <c r="F756" s="29"/>
      <c r="G756" s="2"/>
      <c r="H756" s="2"/>
      <c r="I756" s="2"/>
      <c r="J756" s="29"/>
    </row>
    <row r="757" spans="2:10" x14ac:dyDescent="0.25">
      <c r="B757" s="5"/>
      <c r="C757" s="2"/>
      <c r="D757" s="2"/>
      <c r="E757" s="2"/>
      <c r="F757" s="29"/>
      <c r="G757" s="2"/>
      <c r="H757" s="2"/>
      <c r="I757" s="2"/>
      <c r="J757" s="29"/>
    </row>
    <row r="758" spans="2:10" x14ac:dyDescent="0.25">
      <c r="B758" s="5"/>
      <c r="C758" s="2"/>
      <c r="D758" s="2"/>
      <c r="E758" s="2"/>
      <c r="F758" s="29"/>
      <c r="G758" s="2"/>
      <c r="H758" s="2"/>
      <c r="I758" s="2"/>
      <c r="J758" s="29"/>
    </row>
    <row r="759" spans="2:10" x14ac:dyDescent="0.25">
      <c r="B759" s="5"/>
      <c r="C759" s="2"/>
      <c r="D759" s="2"/>
      <c r="E759" s="2"/>
      <c r="F759" s="29"/>
      <c r="G759" s="2"/>
      <c r="H759" s="2"/>
      <c r="I759" s="2"/>
      <c r="J759" s="29"/>
    </row>
    <row r="760" spans="2:10" x14ac:dyDescent="0.25">
      <c r="B760" s="5"/>
      <c r="C760" s="2"/>
      <c r="D760" s="2"/>
      <c r="E760" s="2"/>
      <c r="F760" s="29"/>
      <c r="G760" s="2"/>
      <c r="H760" s="2"/>
      <c r="I760" s="2"/>
      <c r="J760" s="29"/>
    </row>
    <row r="761" spans="2:10" x14ac:dyDescent="0.25">
      <c r="B761" s="5"/>
      <c r="C761" s="2"/>
      <c r="D761" s="2"/>
      <c r="E761" s="2"/>
      <c r="F761" s="29"/>
      <c r="G761" s="2"/>
      <c r="H761" s="2"/>
      <c r="I761" s="2"/>
      <c r="J761" s="29"/>
    </row>
    <row r="762" spans="2:10" x14ac:dyDescent="0.25">
      <c r="B762" s="5"/>
      <c r="C762" s="2"/>
      <c r="D762" s="2"/>
      <c r="E762" s="2"/>
      <c r="F762" s="29"/>
      <c r="G762" s="2"/>
      <c r="H762" s="2"/>
      <c r="I762" s="2"/>
      <c r="J762" s="29"/>
    </row>
    <row r="763" spans="2:10" x14ac:dyDescent="0.25">
      <c r="B763" s="5"/>
      <c r="C763" s="2"/>
      <c r="D763" s="2"/>
      <c r="E763" s="2"/>
      <c r="F763" s="29"/>
      <c r="G763" s="2"/>
      <c r="H763" s="2"/>
      <c r="I763" s="2"/>
      <c r="J763" s="29"/>
    </row>
    <row r="764" spans="2:10" x14ac:dyDescent="0.25">
      <c r="B764" s="5"/>
      <c r="C764" s="2"/>
      <c r="D764" s="2"/>
      <c r="E764" s="2"/>
      <c r="F764" s="29"/>
      <c r="G764" s="2"/>
      <c r="H764" s="2"/>
      <c r="I764" s="2"/>
      <c r="J764" s="29"/>
    </row>
    <row r="765" spans="2:10" x14ac:dyDescent="0.25">
      <c r="B765" s="5"/>
      <c r="C765" s="2"/>
      <c r="D765" s="2"/>
      <c r="E765" s="2"/>
      <c r="F765" s="29"/>
      <c r="G765" s="2"/>
      <c r="H765" s="2"/>
      <c r="I765" s="2"/>
      <c r="J765" s="29"/>
    </row>
    <row r="766" spans="2:10" x14ac:dyDescent="0.25">
      <c r="B766" s="5"/>
      <c r="C766" s="2"/>
      <c r="D766" s="2"/>
      <c r="E766" s="2"/>
      <c r="F766" s="29"/>
      <c r="G766" s="2"/>
      <c r="H766" s="2"/>
      <c r="I766" s="2"/>
      <c r="J766" s="29"/>
    </row>
    <row r="767" spans="2:10" x14ac:dyDescent="0.25">
      <c r="B767" s="5"/>
      <c r="C767" s="2"/>
      <c r="D767" s="2"/>
      <c r="E767" s="2"/>
      <c r="F767" s="29"/>
      <c r="G767" s="2"/>
      <c r="H767" s="2"/>
      <c r="I767" s="2"/>
      <c r="J767" s="29"/>
    </row>
    <row r="768" spans="2:10" x14ac:dyDescent="0.25">
      <c r="B768" s="5"/>
      <c r="C768" s="2"/>
      <c r="D768" s="2"/>
      <c r="E768" s="2"/>
      <c r="F768" s="29"/>
      <c r="G768" s="2"/>
      <c r="H768" s="2"/>
      <c r="I768" s="2"/>
      <c r="J768" s="29"/>
    </row>
    <row r="769" spans="2:10" x14ac:dyDescent="0.25">
      <c r="B769" s="5"/>
      <c r="C769" s="2"/>
      <c r="D769" s="2"/>
      <c r="E769" s="2"/>
      <c r="F769" s="29"/>
      <c r="G769" s="2"/>
      <c r="H769" s="2"/>
      <c r="I769" s="2"/>
      <c r="J769" s="29"/>
    </row>
    <row r="770" spans="2:10" x14ac:dyDescent="0.25">
      <c r="B770" s="5"/>
      <c r="C770" s="2"/>
      <c r="D770" s="2"/>
      <c r="E770" s="2"/>
      <c r="F770" s="29"/>
      <c r="G770" s="2"/>
      <c r="H770" s="2"/>
      <c r="I770" s="2"/>
      <c r="J770" s="29"/>
    </row>
    <row r="771" spans="2:10" x14ac:dyDescent="0.25">
      <c r="B771" s="5"/>
      <c r="C771" s="2"/>
      <c r="D771" s="2"/>
      <c r="E771" s="2"/>
      <c r="F771" s="29"/>
      <c r="G771" s="2"/>
      <c r="H771" s="2"/>
      <c r="I771" s="2"/>
      <c r="J771" s="29"/>
    </row>
    <row r="772" spans="2:10" x14ac:dyDescent="0.25">
      <c r="B772" s="5"/>
      <c r="C772" s="2"/>
      <c r="D772" s="2"/>
      <c r="E772" s="2"/>
      <c r="F772" s="29"/>
      <c r="G772" s="2"/>
      <c r="H772" s="2"/>
      <c r="I772" s="2"/>
      <c r="J772" s="29"/>
    </row>
    <row r="773" spans="2:10" x14ac:dyDescent="0.25">
      <c r="B773" s="5"/>
      <c r="C773" s="2"/>
      <c r="D773" s="2"/>
      <c r="E773" s="2"/>
      <c r="F773" s="29"/>
      <c r="G773" s="2"/>
      <c r="H773" s="2"/>
      <c r="I773" s="2"/>
      <c r="J773" s="29"/>
    </row>
    <row r="774" spans="2:10" x14ac:dyDescent="0.25">
      <c r="B774" s="5"/>
      <c r="C774" s="2"/>
      <c r="D774" s="2"/>
      <c r="E774" s="2"/>
      <c r="F774" s="29"/>
      <c r="G774" s="2"/>
      <c r="H774" s="2"/>
      <c r="I774" s="2"/>
      <c r="J774" s="29"/>
    </row>
    <row r="775" spans="2:10" x14ac:dyDescent="0.25">
      <c r="B775" s="5"/>
      <c r="C775" s="2"/>
      <c r="D775" s="2"/>
      <c r="E775" s="2"/>
      <c r="F775" s="29"/>
      <c r="G775" s="2"/>
      <c r="H775" s="2"/>
      <c r="I775" s="2"/>
      <c r="J775" s="29"/>
    </row>
    <row r="776" spans="2:10" x14ac:dyDescent="0.25">
      <c r="B776" s="5"/>
      <c r="C776" s="2"/>
      <c r="D776" s="2"/>
      <c r="E776" s="2"/>
      <c r="F776" s="29"/>
      <c r="G776" s="2"/>
      <c r="H776" s="2"/>
      <c r="I776" s="2"/>
      <c r="J776" s="29"/>
    </row>
    <row r="777" spans="2:10" x14ac:dyDescent="0.25">
      <c r="B777" s="5"/>
      <c r="C777" s="2"/>
      <c r="D777" s="2"/>
      <c r="E777" s="2"/>
      <c r="F777" s="29"/>
      <c r="G777" s="2"/>
      <c r="H777" s="2"/>
      <c r="I777" s="2"/>
      <c r="J777" s="29"/>
    </row>
    <row r="778" spans="2:10" x14ac:dyDescent="0.25">
      <c r="B778" s="5"/>
      <c r="C778" s="2"/>
      <c r="D778" s="2"/>
      <c r="E778" s="2"/>
      <c r="F778" s="29"/>
      <c r="G778" s="2"/>
      <c r="H778" s="2"/>
      <c r="I778" s="2"/>
      <c r="J778" s="29"/>
    </row>
    <row r="779" spans="2:10" x14ac:dyDescent="0.25">
      <c r="B779" s="5"/>
      <c r="C779" s="2"/>
      <c r="D779" s="2"/>
      <c r="E779" s="2"/>
      <c r="F779" s="29"/>
      <c r="G779" s="2"/>
      <c r="H779" s="2"/>
      <c r="I779" s="2"/>
      <c r="J779" s="29"/>
    </row>
    <row r="780" spans="2:10" x14ac:dyDescent="0.25">
      <c r="B780" s="5"/>
      <c r="C780" s="2"/>
      <c r="D780" s="2"/>
      <c r="E780" s="2"/>
      <c r="F780" s="29"/>
      <c r="G780" s="2"/>
      <c r="H780" s="2"/>
      <c r="I780" s="2"/>
      <c r="J780" s="29"/>
    </row>
    <row r="781" spans="2:10" x14ac:dyDescent="0.25">
      <c r="B781" s="5"/>
      <c r="C781" s="2"/>
      <c r="D781" s="2"/>
      <c r="E781" s="2"/>
      <c r="F781" s="29"/>
      <c r="G781" s="2"/>
      <c r="H781" s="2"/>
      <c r="I781" s="2"/>
      <c r="J781" s="29"/>
    </row>
    <row r="782" spans="2:10" x14ac:dyDescent="0.25">
      <c r="B782" s="5"/>
      <c r="C782" s="2"/>
      <c r="D782" s="2"/>
      <c r="E782" s="2"/>
      <c r="F782" s="29"/>
      <c r="G782" s="2"/>
      <c r="H782" s="2"/>
      <c r="I782" s="2"/>
      <c r="J782" s="29"/>
    </row>
    <row r="783" spans="2:10" x14ac:dyDescent="0.25">
      <c r="B783" s="5"/>
      <c r="C783" s="2"/>
      <c r="D783" s="2"/>
      <c r="E783" s="2"/>
      <c r="F783" s="29"/>
      <c r="G783" s="2"/>
      <c r="H783" s="2"/>
      <c r="I783" s="2"/>
      <c r="J783" s="29"/>
    </row>
    <row r="784" spans="2:10" x14ac:dyDescent="0.25">
      <c r="B784" s="5"/>
      <c r="C784" s="2"/>
      <c r="D784" s="2"/>
      <c r="E784" s="2"/>
      <c r="F784" s="29"/>
      <c r="G784" s="2"/>
      <c r="H784" s="2"/>
      <c r="I784" s="2"/>
      <c r="J784" s="29"/>
    </row>
    <row r="785" spans="2:10" x14ac:dyDescent="0.25">
      <c r="B785" s="5"/>
      <c r="C785" s="2"/>
      <c r="D785" s="2"/>
      <c r="E785" s="2"/>
      <c r="F785" s="29"/>
      <c r="G785" s="2"/>
      <c r="H785" s="2"/>
      <c r="I785" s="2"/>
      <c r="J785" s="29"/>
    </row>
    <row r="786" spans="2:10" x14ac:dyDescent="0.25">
      <c r="B786" s="5"/>
      <c r="C786" s="2"/>
      <c r="D786" s="2"/>
      <c r="E786" s="2"/>
      <c r="F786" s="29"/>
      <c r="G786" s="2"/>
      <c r="H786" s="2"/>
      <c r="I786" s="2"/>
      <c r="J786" s="29"/>
    </row>
    <row r="787" spans="2:10" x14ac:dyDescent="0.25">
      <c r="B787" s="5"/>
      <c r="C787" s="2"/>
      <c r="D787" s="2"/>
      <c r="E787" s="2"/>
      <c r="F787" s="29"/>
      <c r="G787" s="2"/>
      <c r="H787" s="2"/>
      <c r="I787" s="2"/>
      <c r="J787" s="29"/>
    </row>
    <row r="788" spans="2:10" x14ac:dyDescent="0.25">
      <c r="B788" s="5"/>
      <c r="C788" s="2"/>
      <c r="D788" s="2"/>
      <c r="E788" s="2"/>
      <c r="F788" s="29"/>
      <c r="G788" s="2"/>
      <c r="H788" s="2"/>
      <c r="I788" s="2"/>
      <c r="J788" s="29"/>
    </row>
    <row r="789" spans="2:10" x14ac:dyDescent="0.25">
      <c r="B789" s="5"/>
      <c r="C789" s="2"/>
      <c r="D789" s="2"/>
      <c r="E789" s="2"/>
      <c r="F789" s="29"/>
      <c r="G789" s="2"/>
      <c r="H789" s="2"/>
      <c r="I789" s="2"/>
      <c r="J789" s="29"/>
    </row>
    <row r="790" spans="2:10" x14ac:dyDescent="0.25">
      <c r="B790" s="5"/>
      <c r="C790" s="2"/>
      <c r="D790" s="2"/>
      <c r="E790" s="2"/>
      <c r="F790" s="29"/>
      <c r="G790" s="2"/>
      <c r="H790" s="2"/>
      <c r="I790" s="2"/>
      <c r="J790" s="29"/>
    </row>
    <row r="791" spans="2:10" x14ac:dyDescent="0.25">
      <c r="B791" s="5"/>
      <c r="C791" s="2"/>
      <c r="D791" s="2"/>
      <c r="E791" s="2"/>
      <c r="F791" s="29"/>
      <c r="G791" s="2"/>
      <c r="H791" s="2"/>
      <c r="I791" s="2"/>
      <c r="J791" s="29"/>
    </row>
    <row r="792" spans="2:10" x14ac:dyDescent="0.25">
      <c r="B792" s="5"/>
      <c r="C792" s="2"/>
      <c r="D792" s="2"/>
      <c r="E792" s="2"/>
      <c r="F792" s="29"/>
      <c r="G792" s="2"/>
      <c r="H792" s="2"/>
      <c r="I792" s="2"/>
      <c r="J792" s="29"/>
    </row>
    <row r="793" spans="2:10" x14ac:dyDescent="0.25">
      <c r="B793" s="5"/>
      <c r="C793" s="2"/>
      <c r="D793" s="2"/>
      <c r="E793" s="2"/>
      <c r="F793" s="29"/>
      <c r="G793" s="2"/>
      <c r="H793" s="2"/>
      <c r="I793" s="2"/>
      <c r="J793" s="29"/>
    </row>
    <row r="794" spans="2:10" x14ac:dyDescent="0.25">
      <c r="B794" s="5"/>
      <c r="C794" s="2"/>
      <c r="D794" s="2"/>
      <c r="E794" s="2"/>
      <c r="F794" s="29"/>
      <c r="G794" s="2"/>
      <c r="H794" s="2"/>
      <c r="I794" s="2"/>
      <c r="J794" s="29"/>
    </row>
    <row r="795" spans="2:10" x14ac:dyDescent="0.25">
      <c r="B795" s="5"/>
      <c r="C795" s="2"/>
      <c r="D795" s="2"/>
      <c r="E795" s="2"/>
      <c r="F795" s="29"/>
      <c r="G795" s="2"/>
      <c r="H795" s="2"/>
      <c r="I795" s="2"/>
      <c r="J795" s="29"/>
    </row>
    <row r="796" spans="2:10" x14ac:dyDescent="0.25">
      <c r="B796" s="5"/>
      <c r="C796" s="2"/>
      <c r="D796" s="2"/>
      <c r="E796" s="2"/>
      <c r="F796" s="29"/>
      <c r="G796" s="2"/>
      <c r="H796" s="2"/>
      <c r="I796" s="2"/>
      <c r="J796" s="29"/>
    </row>
    <row r="797" spans="2:10" x14ac:dyDescent="0.25">
      <c r="B797" s="5"/>
      <c r="C797" s="2"/>
      <c r="D797" s="2"/>
      <c r="E797" s="2"/>
      <c r="F797" s="29"/>
      <c r="G797" s="2"/>
      <c r="H797" s="2"/>
      <c r="I797" s="2"/>
      <c r="J797" s="29"/>
    </row>
    <row r="798" spans="2:10" x14ac:dyDescent="0.25">
      <c r="B798" s="5"/>
      <c r="C798" s="2"/>
      <c r="D798" s="2"/>
      <c r="E798" s="2"/>
      <c r="F798" s="29"/>
      <c r="G798" s="2"/>
      <c r="H798" s="2"/>
      <c r="I798" s="2"/>
      <c r="J798" s="29"/>
    </row>
    <row r="799" spans="2:10" x14ac:dyDescent="0.25">
      <c r="B799" s="5"/>
      <c r="C799" s="2"/>
      <c r="D799" s="2"/>
      <c r="E799" s="2"/>
      <c r="F799" s="29"/>
      <c r="G799" s="2"/>
      <c r="H799" s="2"/>
      <c r="I799" s="2"/>
      <c r="J799" s="29"/>
    </row>
    <row r="800" spans="2:10" x14ac:dyDescent="0.25">
      <c r="B800" s="5"/>
      <c r="C800" s="2"/>
      <c r="D800" s="2"/>
      <c r="E800" s="2"/>
      <c r="F800" s="29"/>
      <c r="G800" s="2"/>
      <c r="H800" s="2"/>
      <c r="I800" s="2"/>
      <c r="J800" s="29"/>
    </row>
    <row r="801" spans="2:10" x14ac:dyDescent="0.25">
      <c r="B801" s="5"/>
      <c r="C801" s="2"/>
      <c r="D801" s="2"/>
      <c r="E801" s="2"/>
      <c r="F801" s="29"/>
      <c r="G801" s="2"/>
      <c r="H801" s="2"/>
      <c r="I801" s="2"/>
      <c r="J801" s="29"/>
    </row>
    <row r="802" spans="2:10" x14ac:dyDescent="0.25">
      <c r="B802" s="5"/>
      <c r="C802" s="2"/>
      <c r="D802" s="2"/>
      <c r="E802" s="2"/>
      <c r="F802" s="29"/>
      <c r="G802" s="2"/>
      <c r="H802" s="2"/>
      <c r="I802" s="2"/>
      <c r="J802" s="29"/>
    </row>
    <row r="803" spans="2:10" x14ac:dyDescent="0.25">
      <c r="B803" s="5"/>
      <c r="C803" s="2"/>
      <c r="D803" s="2"/>
      <c r="E803" s="2"/>
      <c r="F803" s="29"/>
      <c r="G803" s="2"/>
      <c r="H803" s="2"/>
      <c r="I803" s="2"/>
      <c r="J803" s="29"/>
    </row>
    <row r="804" spans="2:10" x14ac:dyDescent="0.25">
      <c r="B804" s="5"/>
      <c r="C804" s="2"/>
      <c r="D804" s="2"/>
      <c r="E804" s="2"/>
      <c r="F804" s="29"/>
      <c r="G804" s="2"/>
      <c r="H804" s="2"/>
      <c r="I804" s="2"/>
      <c r="J804" s="29"/>
    </row>
    <row r="805" spans="2:10" x14ac:dyDescent="0.25">
      <c r="B805" s="5"/>
      <c r="C805" s="2"/>
      <c r="D805" s="2"/>
      <c r="E805" s="2"/>
      <c r="F805" s="29"/>
      <c r="G805" s="2"/>
      <c r="H805" s="2"/>
      <c r="I805" s="2"/>
      <c r="J805" s="29"/>
    </row>
    <row r="806" spans="2:10" x14ac:dyDescent="0.25">
      <c r="B806" s="5"/>
      <c r="C806" s="2"/>
      <c r="D806" s="2"/>
      <c r="E806" s="2"/>
      <c r="F806" s="29"/>
      <c r="G806" s="2"/>
      <c r="H806" s="2"/>
      <c r="I806" s="2"/>
      <c r="J806" s="29"/>
    </row>
    <row r="807" spans="2:10" x14ac:dyDescent="0.25">
      <c r="B807" s="5"/>
      <c r="C807" s="2"/>
      <c r="D807" s="2"/>
      <c r="E807" s="2"/>
      <c r="F807" s="29"/>
      <c r="G807" s="2"/>
      <c r="H807" s="2"/>
      <c r="I807" s="2"/>
      <c r="J807" s="29"/>
    </row>
    <row r="808" spans="2:10" x14ac:dyDescent="0.25">
      <c r="B808" s="5"/>
      <c r="C808" s="2"/>
      <c r="D808" s="2"/>
      <c r="E808" s="2"/>
      <c r="F808" s="29"/>
      <c r="G808" s="2"/>
      <c r="H808" s="2"/>
      <c r="I808" s="2"/>
      <c r="J808" s="29"/>
    </row>
    <row r="809" spans="2:10" x14ac:dyDescent="0.25">
      <c r="B809" s="5"/>
      <c r="C809" s="2"/>
      <c r="D809" s="2"/>
      <c r="E809" s="2"/>
      <c r="F809" s="29"/>
      <c r="G809" s="2"/>
      <c r="H809" s="2"/>
      <c r="I809" s="2"/>
      <c r="J809" s="29"/>
    </row>
    <row r="810" spans="2:10" x14ac:dyDescent="0.25">
      <c r="B810" s="5"/>
      <c r="C810" s="2"/>
      <c r="D810" s="2"/>
      <c r="E810" s="2"/>
      <c r="F810" s="29"/>
      <c r="G810" s="2"/>
      <c r="H810" s="2"/>
      <c r="I810" s="2"/>
      <c r="J810" s="29"/>
    </row>
    <row r="811" spans="2:10" x14ac:dyDescent="0.25">
      <c r="B811" s="5"/>
      <c r="C811" s="2"/>
      <c r="D811" s="2"/>
      <c r="E811" s="2"/>
      <c r="F811" s="29"/>
      <c r="G811" s="2"/>
      <c r="H811" s="2"/>
      <c r="I811" s="2"/>
      <c r="J811" s="29"/>
    </row>
    <row r="812" spans="2:10" x14ac:dyDescent="0.25">
      <c r="B812" s="5"/>
      <c r="C812" s="2"/>
      <c r="D812" s="2"/>
      <c r="E812" s="2"/>
      <c r="F812" s="29"/>
      <c r="G812" s="2"/>
      <c r="H812" s="2"/>
      <c r="I812" s="2"/>
      <c r="J812" s="29"/>
    </row>
    <row r="813" spans="2:10" x14ac:dyDescent="0.25">
      <c r="B813" s="5"/>
      <c r="C813" s="2"/>
      <c r="D813" s="2"/>
      <c r="E813" s="2"/>
      <c r="F813" s="29"/>
      <c r="G813" s="2"/>
      <c r="H813" s="2"/>
      <c r="I813" s="2"/>
      <c r="J813" s="29"/>
    </row>
    <row r="814" spans="2:10" x14ac:dyDescent="0.25">
      <c r="B814" s="5"/>
      <c r="C814" s="2"/>
      <c r="D814" s="2"/>
      <c r="E814" s="2"/>
      <c r="F814" s="29"/>
      <c r="G814" s="2"/>
      <c r="H814" s="2"/>
      <c r="I814" s="2"/>
      <c r="J814" s="29"/>
    </row>
    <row r="815" spans="2:10" x14ac:dyDescent="0.25">
      <c r="B815" s="5"/>
      <c r="C815" s="2"/>
      <c r="D815" s="2"/>
      <c r="E815" s="2"/>
      <c r="F815" s="29"/>
      <c r="G815" s="2"/>
      <c r="H815" s="2"/>
      <c r="I815" s="2"/>
      <c r="J815" s="29"/>
    </row>
    <row r="816" spans="2:10" x14ac:dyDescent="0.25">
      <c r="B816" s="5"/>
      <c r="C816" s="2"/>
      <c r="D816" s="2"/>
      <c r="E816" s="2"/>
      <c r="F816" s="29"/>
      <c r="G816" s="2"/>
      <c r="H816" s="2"/>
      <c r="I816" s="2"/>
      <c r="J816" s="29"/>
    </row>
    <row r="817" spans="2:10" x14ac:dyDescent="0.25">
      <c r="B817" s="5"/>
      <c r="C817" s="2"/>
      <c r="D817" s="2"/>
      <c r="E817" s="2"/>
      <c r="F817" s="29"/>
      <c r="G817" s="2"/>
      <c r="H817" s="2"/>
      <c r="I817" s="2"/>
      <c r="J817" s="29"/>
    </row>
    <row r="818" spans="2:10" x14ac:dyDescent="0.25">
      <c r="B818" s="5"/>
      <c r="C818" s="2"/>
      <c r="D818" s="2"/>
      <c r="E818" s="2"/>
      <c r="F818" s="29"/>
      <c r="G818" s="2"/>
      <c r="H818" s="2"/>
      <c r="I818" s="2"/>
      <c r="J818" s="29"/>
    </row>
    <row r="819" spans="2:10" x14ac:dyDescent="0.25">
      <c r="B819" s="5"/>
      <c r="C819" s="2"/>
      <c r="D819" s="2"/>
      <c r="E819" s="2"/>
      <c r="F819" s="29"/>
      <c r="G819" s="2"/>
      <c r="H819" s="2"/>
      <c r="I819" s="2"/>
      <c r="J819" s="29"/>
    </row>
    <row r="820" spans="2:10" x14ac:dyDescent="0.25">
      <c r="B820" s="5"/>
      <c r="C820" s="2"/>
      <c r="D820" s="2"/>
      <c r="E820" s="2"/>
      <c r="F820" s="29"/>
      <c r="G820" s="2"/>
      <c r="H820" s="2"/>
      <c r="I820" s="2"/>
      <c r="J820" s="29"/>
    </row>
    <row r="821" spans="2:10" x14ac:dyDescent="0.25">
      <c r="B821" s="5"/>
      <c r="C821" s="2"/>
      <c r="D821" s="2"/>
      <c r="E821" s="2"/>
      <c r="F821" s="29"/>
      <c r="G821" s="2"/>
      <c r="H821" s="2"/>
      <c r="I821" s="2"/>
      <c r="J821" s="29"/>
    </row>
    <row r="822" spans="2:10" x14ac:dyDescent="0.25">
      <c r="B822" s="5"/>
      <c r="C822" s="2"/>
      <c r="D822" s="2"/>
      <c r="E822" s="2"/>
      <c r="F822" s="29"/>
      <c r="G822" s="2"/>
      <c r="H822" s="2"/>
      <c r="I822" s="2"/>
      <c r="J822" s="29"/>
    </row>
    <row r="823" spans="2:10" x14ac:dyDescent="0.25">
      <c r="B823" s="5"/>
      <c r="C823" s="2"/>
      <c r="D823" s="2"/>
      <c r="E823" s="2"/>
      <c r="F823" s="29"/>
      <c r="G823" s="2"/>
      <c r="H823" s="2"/>
      <c r="I823" s="2"/>
      <c r="J823" s="29"/>
    </row>
    <row r="824" spans="2:10" x14ac:dyDescent="0.25">
      <c r="B824" s="5"/>
      <c r="C824" s="2"/>
      <c r="D824" s="2"/>
      <c r="E824" s="2"/>
      <c r="F824" s="29"/>
      <c r="G824" s="2"/>
      <c r="H824" s="2"/>
      <c r="I824" s="2"/>
      <c r="J824" s="29"/>
    </row>
    <row r="825" spans="2:10" x14ac:dyDescent="0.25">
      <c r="B825" s="5"/>
      <c r="C825" s="2"/>
      <c r="D825" s="2"/>
      <c r="E825" s="2"/>
      <c r="F825" s="29"/>
      <c r="G825" s="2"/>
      <c r="H825" s="2"/>
      <c r="I825" s="2"/>
      <c r="J825" s="29"/>
    </row>
    <row r="826" spans="2:10" x14ac:dyDescent="0.25">
      <c r="B826" s="5"/>
      <c r="C826" s="2"/>
      <c r="D826" s="2"/>
      <c r="E826" s="2"/>
      <c r="F826" s="29"/>
      <c r="G826" s="2"/>
      <c r="H826" s="2"/>
      <c r="I826" s="2"/>
      <c r="J826" s="29"/>
    </row>
    <row r="827" spans="2:10" x14ac:dyDescent="0.25">
      <c r="B827" s="5"/>
      <c r="C827" s="2"/>
      <c r="D827" s="2"/>
      <c r="E827" s="2"/>
      <c r="F827" s="29"/>
      <c r="G827" s="2"/>
      <c r="H827" s="2"/>
      <c r="I827" s="2"/>
      <c r="J827" s="29"/>
    </row>
    <row r="828" spans="2:10" x14ac:dyDescent="0.25">
      <c r="B828" s="5"/>
      <c r="C828" s="2"/>
      <c r="D828" s="2"/>
      <c r="E828" s="2"/>
      <c r="F828" s="29"/>
      <c r="G828" s="2"/>
      <c r="H828" s="2"/>
      <c r="I828" s="2"/>
      <c r="J828" s="29"/>
    </row>
    <row r="829" spans="2:10" x14ac:dyDescent="0.25">
      <c r="B829" s="5"/>
      <c r="C829" s="2"/>
      <c r="D829" s="2"/>
      <c r="E829" s="2"/>
      <c r="F829" s="29"/>
      <c r="G829" s="2"/>
      <c r="H829" s="2"/>
      <c r="I829" s="2"/>
      <c r="J829" s="29"/>
    </row>
    <row r="830" spans="2:10" x14ac:dyDescent="0.25">
      <c r="B830" s="5"/>
      <c r="C830" s="2"/>
      <c r="D830" s="2"/>
      <c r="E830" s="2"/>
      <c r="F830" s="29"/>
      <c r="G830" s="2"/>
      <c r="H830" s="2"/>
      <c r="I830" s="2"/>
      <c r="J830" s="29"/>
    </row>
    <row r="831" spans="2:10" x14ac:dyDescent="0.25">
      <c r="B831" s="5"/>
      <c r="C831" s="2"/>
      <c r="D831" s="2"/>
      <c r="E831" s="2"/>
      <c r="F831" s="29"/>
      <c r="G831" s="2"/>
      <c r="H831" s="2"/>
      <c r="I831" s="2"/>
      <c r="J831" s="29"/>
    </row>
    <row r="832" spans="2:10" x14ac:dyDescent="0.25">
      <c r="B832" s="5"/>
      <c r="C832" s="2"/>
      <c r="D832" s="2"/>
      <c r="E832" s="2"/>
      <c r="F832" s="29"/>
      <c r="G832" s="2"/>
      <c r="H832" s="2"/>
      <c r="I832" s="2"/>
      <c r="J832" s="29"/>
    </row>
    <row r="833" spans="2:10" x14ac:dyDescent="0.25">
      <c r="B833" s="5"/>
      <c r="C833" s="2"/>
      <c r="D833" s="2"/>
      <c r="E833" s="2"/>
      <c r="F833" s="29"/>
      <c r="G833" s="2"/>
      <c r="H833" s="2"/>
      <c r="I833" s="2"/>
      <c r="J833" s="29"/>
    </row>
    <row r="834" spans="2:10" x14ac:dyDescent="0.25">
      <c r="B834" s="5"/>
      <c r="C834" s="2"/>
      <c r="D834" s="2"/>
      <c r="E834" s="2"/>
      <c r="F834" s="29"/>
      <c r="G834" s="2"/>
      <c r="H834" s="2"/>
      <c r="I834" s="2"/>
      <c r="J834" s="29"/>
    </row>
    <row r="835" spans="2:10" x14ac:dyDescent="0.25">
      <c r="B835" s="5"/>
      <c r="C835" s="2"/>
      <c r="D835" s="2"/>
      <c r="E835" s="2"/>
      <c r="F835" s="29"/>
      <c r="G835" s="2"/>
      <c r="H835" s="2"/>
      <c r="I835" s="2"/>
      <c r="J835" s="29"/>
    </row>
    <row r="836" spans="2:10" x14ac:dyDescent="0.25">
      <c r="B836" s="5"/>
      <c r="C836" s="2"/>
      <c r="D836" s="2"/>
      <c r="E836" s="2"/>
      <c r="F836" s="29"/>
      <c r="G836" s="2"/>
      <c r="H836" s="2"/>
      <c r="I836" s="2"/>
      <c r="J836" s="29"/>
    </row>
    <row r="837" spans="2:10" x14ac:dyDescent="0.25">
      <c r="B837" s="5"/>
      <c r="C837" s="2"/>
      <c r="D837" s="2"/>
      <c r="E837" s="2"/>
      <c r="F837" s="29"/>
      <c r="G837" s="2"/>
      <c r="H837" s="2"/>
      <c r="I837" s="2"/>
      <c r="J837" s="29"/>
    </row>
    <row r="838" spans="2:10" x14ac:dyDescent="0.25">
      <c r="B838" s="5"/>
      <c r="C838" s="2"/>
      <c r="D838" s="2"/>
      <c r="E838" s="2"/>
      <c r="F838" s="29"/>
      <c r="G838" s="2"/>
      <c r="H838" s="2"/>
      <c r="I838" s="2"/>
      <c r="J838" s="29"/>
    </row>
    <row r="839" spans="2:10" x14ac:dyDescent="0.25">
      <c r="B839" s="5"/>
      <c r="C839" s="2"/>
      <c r="D839" s="2"/>
      <c r="E839" s="2"/>
      <c r="F839" s="29"/>
      <c r="G839" s="2"/>
      <c r="H839" s="2"/>
      <c r="I839" s="2"/>
      <c r="J839" s="29"/>
    </row>
    <row r="840" spans="2:10" x14ac:dyDescent="0.25">
      <c r="B840" s="5"/>
      <c r="C840" s="2"/>
      <c r="D840" s="2"/>
      <c r="E840" s="2"/>
      <c r="F840" s="29"/>
      <c r="G840" s="2"/>
      <c r="H840" s="2"/>
      <c r="I840" s="2"/>
      <c r="J840" s="29"/>
    </row>
    <row r="841" spans="2:10" x14ac:dyDescent="0.25">
      <c r="B841" s="5"/>
      <c r="C841" s="2"/>
      <c r="D841" s="2"/>
      <c r="E841" s="2"/>
      <c r="F841" s="29"/>
      <c r="G841" s="2"/>
      <c r="H841" s="2"/>
      <c r="I841" s="2"/>
      <c r="J841" s="29"/>
    </row>
    <row r="842" spans="2:10" x14ac:dyDescent="0.25">
      <c r="B842" s="5"/>
      <c r="C842" s="2"/>
      <c r="D842" s="2"/>
      <c r="E842" s="2"/>
      <c r="F842" s="29"/>
      <c r="G842" s="2"/>
      <c r="H842" s="2"/>
      <c r="I842" s="2"/>
      <c r="J842" s="29"/>
    </row>
    <row r="843" spans="2:10" x14ac:dyDescent="0.25">
      <c r="B843" s="5"/>
      <c r="C843" s="2"/>
      <c r="D843" s="2"/>
      <c r="E843" s="2"/>
      <c r="F843" s="29"/>
      <c r="G843" s="2"/>
      <c r="H843" s="2"/>
      <c r="I843" s="2"/>
      <c r="J843" s="29"/>
    </row>
    <row r="844" spans="2:10" x14ac:dyDescent="0.25">
      <c r="B844" s="5"/>
      <c r="C844" s="2"/>
      <c r="D844" s="2"/>
      <c r="E844" s="2"/>
      <c r="F844" s="29"/>
      <c r="G844" s="2"/>
      <c r="H844" s="2"/>
      <c r="I844" s="2"/>
      <c r="J844" s="29"/>
    </row>
    <row r="845" spans="2:10" x14ac:dyDescent="0.25">
      <c r="B845" s="5"/>
      <c r="C845" s="2"/>
      <c r="D845" s="2"/>
      <c r="E845" s="2"/>
      <c r="F845" s="29"/>
      <c r="G845" s="2"/>
      <c r="H845" s="2"/>
      <c r="I845" s="2"/>
      <c r="J845" s="29"/>
    </row>
    <row r="846" spans="2:10" x14ac:dyDescent="0.25">
      <c r="B846" s="5"/>
      <c r="C846" s="2"/>
      <c r="D846" s="2"/>
      <c r="E846" s="2"/>
      <c r="F846" s="29"/>
      <c r="G846" s="2"/>
      <c r="H846" s="2"/>
      <c r="I846" s="2"/>
      <c r="J846" s="29"/>
    </row>
    <row r="847" spans="2:10" x14ac:dyDescent="0.25">
      <c r="B847" s="5"/>
      <c r="C847" s="2"/>
      <c r="D847" s="2"/>
      <c r="E847" s="2"/>
      <c r="F847" s="29"/>
      <c r="G847" s="2"/>
      <c r="H847" s="2"/>
      <c r="I847" s="2"/>
      <c r="J847" s="29"/>
    </row>
    <row r="848" spans="2:10" x14ac:dyDescent="0.25">
      <c r="B848" s="5"/>
      <c r="C848" s="2"/>
      <c r="D848" s="2"/>
      <c r="E848" s="2"/>
      <c r="F848" s="29"/>
      <c r="G848" s="2"/>
      <c r="H848" s="2"/>
      <c r="I848" s="2"/>
      <c r="J848" s="29"/>
    </row>
    <row r="849" spans="2:10" x14ac:dyDescent="0.25">
      <c r="B849" s="5"/>
      <c r="C849" s="2"/>
      <c r="D849" s="2"/>
      <c r="E849" s="2"/>
      <c r="F849" s="29"/>
      <c r="G849" s="2"/>
      <c r="H849" s="2"/>
      <c r="I849" s="2"/>
      <c r="J849" s="29"/>
    </row>
    <row r="850" spans="2:10" x14ac:dyDescent="0.25">
      <c r="B850" s="5"/>
      <c r="C850" s="2"/>
      <c r="D850" s="2"/>
      <c r="E850" s="2"/>
      <c r="F850" s="29"/>
      <c r="G850" s="2"/>
      <c r="H850" s="2"/>
      <c r="I850" s="2"/>
      <c r="J850" s="29"/>
    </row>
    <row r="851" spans="2:10" x14ac:dyDescent="0.25">
      <c r="B851" s="5"/>
      <c r="C851" s="2"/>
      <c r="D851" s="2"/>
      <c r="E851" s="2"/>
      <c r="F851" s="29"/>
      <c r="G851" s="2"/>
      <c r="H851" s="2"/>
      <c r="I851" s="2"/>
      <c r="J851" s="29"/>
    </row>
    <row r="852" spans="2:10" x14ac:dyDescent="0.25">
      <c r="B852" s="5"/>
      <c r="C852" s="2"/>
      <c r="D852" s="2"/>
      <c r="E852" s="2"/>
      <c r="F852" s="29"/>
      <c r="G852" s="2"/>
      <c r="H852" s="2"/>
      <c r="I852" s="2"/>
      <c r="J852" s="29"/>
    </row>
    <row r="853" spans="2:10" x14ac:dyDescent="0.25">
      <c r="B853" s="5"/>
      <c r="C853" s="2"/>
      <c r="D853" s="2"/>
      <c r="E853" s="2"/>
      <c r="F853" s="29"/>
      <c r="G853" s="2"/>
      <c r="H853" s="2"/>
      <c r="I853" s="2"/>
      <c r="J853" s="29"/>
    </row>
    <row r="854" spans="2:10" x14ac:dyDescent="0.25">
      <c r="B854" s="5"/>
      <c r="C854" s="2"/>
      <c r="D854" s="2"/>
      <c r="E854" s="2"/>
      <c r="F854" s="29"/>
      <c r="G854" s="2"/>
      <c r="H854" s="2"/>
      <c r="I854" s="2"/>
      <c r="J854" s="29"/>
    </row>
    <row r="855" spans="2:10" x14ac:dyDescent="0.25">
      <c r="B855" s="5"/>
      <c r="C855" s="2"/>
      <c r="D855" s="2"/>
      <c r="E855" s="2"/>
      <c r="F855" s="29"/>
      <c r="G855" s="2"/>
      <c r="H855" s="2"/>
      <c r="I855" s="2"/>
      <c r="J855" s="29"/>
    </row>
    <row r="856" spans="2:10" x14ac:dyDescent="0.25">
      <c r="B856" s="5"/>
      <c r="C856" s="2"/>
      <c r="D856" s="2"/>
      <c r="E856" s="2"/>
      <c r="F856" s="29"/>
      <c r="G856" s="2"/>
      <c r="H856" s="2"/>
      <c r="I856" s="2"/>
      <c r="J856" s="29"/>
    </row>
    <row r="857" spans="2:10" x14ac:dyDescent="0.25">
      <c r="B857" s="5"/>
      <c r="C857" s="2"/>
      <c r="D857" s="2"/>
      <c r="E857" s="2"/>
      <c r="F857" s="29"/>
      <c r="G857" s="2"/>
      <c r="H857" s="2"/>
      <c r="I857" s="2"/>
      <c r="J857" s="29"/>
    </row>
    <row r="858" spans="2:10" x14ac:dyDescent="0.25">
      <c r="B858" s="5"/>
      <c r="C858" s="2"/>
      <c r="D858" s="2"/>
      <c r="E858" s="2"/>
      <c r="F858" s="29"/>
      <c r="G858" s="2"/>
      <c r="H858" s="2"/>
      <c r="I858" s="2"/>
      <c r="J858" s="29"/>
    </row>
    <row r="859" spans="2:10" x14ac:dyDescent="0.25">
      <c r="B859" s="5"/>
      <c r="C859" s="2"/>
      <c r="D859" s="2"/>
      <c r="E859" s="2"/>
      <c r="F859" s="29"/>
      <c r="G859" s="2"/>
      <c r="H859" s="2"/>
      <c r="I859" s="2"/>
      <c r="J859" s="29"/>
    </row>
    <row r="860" spans="2:10" x14ac:dyDescent="0.25">
      <c r="B860" s="5"/>
      <c r="C860" s="2"/>
      <c r="D860" s="2"/>
      <c r="E860" s="2"/>
      <c r="F860" s="29"/>
      <c r="G860" s="2"/>
      <c r="H860" s="2"/>
      <c r="I860" s="2"/>
      <c r="J860" s="29"/>
    </row>
    <row r="861" spans="2:10" x14ac:dyDescent="0.25">
      <c r="B861" s="5"/>
      <c r="C861" s="2"/>
      <c r="D861" s="2"/>
      <c r="E861" s="2"/>
      <c r="F861" s="29"/>
      <c r="G861" s="2"/>
      <c r="H861" s="2"/>
      <c r="I861" s="2"/>
      <c r="J861" s="29"/>
    </row>
    <row r="862" spans="2:10" x14ac:dyDescent="0.25">
      <c r="B862" s="5"/>
      <c r="C862" s="2"/>
      <c r="D862" s="2"/>
      <c r="E862" s="2"/>
      <c r="F862" s="29"/>
      <c r="G862" s="2"/>
      <c r="H862" s="2"/>
      <c r="I862" s="2"/>
      <c r="J862" s="29"/>
    </row>
    <row r="863" spans="2:10" x14ac:dyDescent="0.25">
      <c r="B863" s="5"/>
      <c r="C863" s="2"/>
      <c r="D863" s="2"/>
      <c r="E863" s="2"/>
      <c r="F863" s="29"/>
      <c r="G863" s="2"/>
      <c r="H863" s="2"/>
      <c r="I863" s="2"/>
      <c r="J863" s="29"/>
    </row>
    <row r="864" spans="2:10" x14ac:dyDescent="0.25">
      <c r="B864" s="5"/>
      <c r="C864" s="2"/>
      <c r="D864" s="2"/>
      <c r="E864" s="2"/>
      <c r="F864" s="29"/>
      <c r="G864" s="2"/>
      <c r="H864" s="2"/>
      <c r="I864" s="2"/>
      <c r="J864" s="29"/>
    </row>
    <row r="865" spans="2:10" x14ac:dyDescent="0.25">
      <c r="B865" s="5"/>
      <c r="C865" s="2"/>
      <c r="D865" s="2"/>
      <c r="E865" s="2"/>
      <c r="F865" s="29"/>
      <c r="G865" s="2"/>
      <c r="H865" s="2"/>
      <c r="I865" s="2"/>
      <c r="J865" s="29"/>
    </row>
    <row r="866" spans="2:10" x14ac:dyDescent="0.25">
      <c r="B866" s="5"/>
      <c r="C866" s="2"/>
      <c r="D866" s="2"/>
      <c r="E866" s="2"/>
      <c r="F866" s="29"/>
      <c r="G866" s="2"/>
      <c r="H866" s="2"/>
      <c r="I866" s="2"/>
      <c r="J866" s="29"/>
    </row>
    <row r="867" spans="2:10" x14ac:dyDescent="0.25">
      <c r="B867" s="5"/>
      <c r="C867" s="2"/>
      <c r="D867" s="2"/>
      <c r="E867" s="2"/>
      <c r="F867" s="29"/>
      <c r="G867" s="2"/>
      <c r="H867" s="2"/>
      <c r="I867" s="2"/>
      <c r="J867" s="29"/>
    </row>
    <row r="868" spans="2:10" x14ac:dyDescent="0.25">
      <c r="B868" s="5"/>
      <c r="C868" s="2"/>
      <c r="D868" s="2"/>
      <c r="E868" s="2"/>
      <c r="F868" s="29"/>
      <c r="G868" s="2"/>
      <c r="H868" s="2"/>
      <c r="I868" s="2"/>
      <c r="J868" s="29"/>
    </row>
    <row r="869" spans="2:10" x14ac:dyDescent="0.25">
      <c r="B869" s="5"/>
      <c r="C869" s="2"/>
      <c r="D869" s="2"/>
      <c r="E869" s="2"/>
      <c r="F869" s="29"/>
      <c r="G869" s="2"/>
      <c r="H869" s="2"/>
      <c r="I869" s="2"/>
      <c r="J869" s="29"/>
    </row>
    <row r="870" spans="2:10" x14ac:dyDescent="0.25">
      <c r="B870" s="5"/>
      <c r="C870" s="2"/>
      <c r="D870" s="2"/>
      <c r="E870" s="2"/>
      <c r="F870" s="29"/>
      <c r="G870" s="2"/>
      <c r="H870" s="2"/>
      <c r="I870" s="2"/>
      <c r="J870" s="29"/>
    </row>
    <row r="871" spans="2:10" x14ac:dyDescent="0.25">
      <c r="B871" s="5"/>
      <c r="C871" s="2"/>
      <c r="D871" s="2"/>
      <c r="E871" s="2"/>
      <c r="F871" s="29"/>
      <c r="G871" s="2"/>
      <c r="H871" s="2"/>
      <c r="I871" s="2"/>
      <c r="J871" s="29"/>
    </row>
    <row r="872" spans="2:10" x14ac:dyDescent="0.25">
      <c r="B872" s="5"/>
      <c r="C872" s="2"/>
      <c r="D872" s="2"/>
      <c r="E872" s="2"/>
      <c r="F872" s="29"/>
      <c r="G872" s="2"/>
      <c r="H872" s="2"/>
      <c r="I872" s="2"/>
      <c r="J872" s="29"/>
    </row>
    <row r="873" spans="2:10" x14ac:dyDescent="0.25">
      <c r="B873" s="5"/>
      <c r="C873" s="2"/>
      <c r="D873" s="2"/>
      <c r="E873" s="2"/>
      <c r="F873" s="29"/>
      <c r="G873" s="2"/>
      <c r="H873" s="2"/>
      <c r="I873" s="2"/>
      <c r="J873" s="29"/>
    </row>
    <row r="874" spans="2:10" x14ac:dyDescent="0.25">
      <c r="B874" s="5"/>
      <c r="C874" s="2"/>
      <c r="D874" s="2"/>
      <c r="E874" s="2"/>
      <c r="F874" s="29"/>
      <c r="G874" s="2"/>
      <c r="H874" s="2"/>
      <c r="I874" s="2"/>
      <c r="J874" s="29"/>
    </row>
    <row r="875" spans="2:10" x14ac:dyDescent="0.25">
      <c r="B875" s="5"/>
      <c r="C875" s="2"/>
      <c r="D875" s="2"/>
      <c r="E875" s="2"/>
      <c r="F875" s="29"/>
      <c r="G875" s="2"/>
      <c r="H875" s="2"/>
      <c r="I875" s="2"/>
      <c r="J875" s="29"/>
    </row>
    <row r="876" spans="2:10" x14ac:dyDescent="0.25">
      <c r="B876" s="5"/>
      <c r="C876" s="2"/>
      <c r="D876" s="2"/>
      <c r="E876" s="2"/>
      <c r="F876" s="29"/>
      <c r="G876" s="2"/>
      <c r="H876" s="2"/>
      <c r="I876" s="2"/>
      <c r="J876" s="29"/>
    </row>
    <row r="877" spans="2:10" x14ac:dyDescent="0.25">
      <c r="B877" s="5"/>
      <c r="C877" s="2"/>
      <c r="D877" s="2"/>
      <c r="E877" s="2"/>
      <c r="F877" s="29"/>
      <c r="G877" s="2"/>
      <c r="H877" s="2"/>
      <c r="I877" s="2"/>
      <c r="J877" s="29"/>
    </row>
    <row r="878" spans="2:10" x14ac:dyDescent="0.25">
      <c r="B878" s="5"/>
      <c r="C878" s="2"/>
      <c r="D878" s="2"/>
      <c r="E878" s="2"/>
      <c r="F878" s="29"/>
      <c r="G878" s="2"/>
      <c r="H878" s="2"/>
      <c r="I878" s="2"/>
      <c r="J878" s="29"/>
    </row>
    <row r="879" spans="2:10" x14ac:dyDescent="0.25">
      <c r="B879" s="5"/>
      <c r="C879" s="2"/>
      <c r="D879" s="2"/>
      <c r="E879" s="2"/>
      <c r="F879" s="29"/>
      <c r="G879" s="2"/>
      <c r="H879" s="2"/>
      <c r="I879" s="2"/>
      <c r="J879" s="29"/>
    </row>
    <row r="880" spans="2:10" x14ac:dyDescent="0.25">
      <c r="B880" s="5"/>
      <c r="C880" s="2"/>
      <c r="D880" s="2"/>
      <c r="E880" s="2"/>
      <c r="F880" s="29"/>
      <c r="G880" s="2"/>
      <c r="H880" s="2"/>
      <c r="I880" s="2"/>
      <c r="J880" s="29"/>
    </row>
    <row r="881" spans="2:10" x14ac:dyDescent="0.25">
      <c r="B881" s="5"/>
      <c r="C881" s="2"/>
      <c r="D881" s="2"/>
      <c r="E881" s="2"/>
      <c r="F881" s="29"/>
      <c r="G881" s="2"/>
      <c r="H881" s="2"/>
      <c r="I881" s="2"/>
      <c r="J881" s="29"/>
    </row>
    <row r="882" spans="2:10" x14ac:dyDescent="0.25">
      <c r="B882" s="5"/>
      <c r="C882" s="2"/>
      <c r="D882" s="2"/>
      <c r="E882" s="2"/>
      <c r="F882" s="29"/>
      <c r="G882" s="2"/>
      <c r="H882" s="2"/>
      <c r="I882" s="2"/>
      <c r="J882" s="29"/>
    </row>
    <row r="883" spans="2:10" x14ac:dyDescent="0.25">
      <c r="B883" s="5"/>
      <c r="C883" s="2"/>
      <c r="D883" s="2"/>
      <c r="E883" s="2"/>
      <c r="F883" s="29"/>
      <c r="G883" s="2"/>
      <c r="H883" s="2"/>
      <c r="I883" s="2"/>
      <c r="J883" s="29"/>
    </row>
    <row r="884" spans="2:10" x14ac:dyDescent="0.25">
      <c r="B884" s="5"/>
      <c r="C884" s="2"/>
      <c r="D884" s="2"/>
      <c r="E884" s="2"/>
      <c r="F884" s="29"/>
      <c r="G884" s="2"/>
      <c r="H884" s="2"/>
      <c r="I884" s="2"/>
      <c r="J884" s="29"/>
    </row>
    <row r="885" spans="2:10" x14ac:dyDescent="0.25">
      <c r="B885" s="5"/>
      <c r="C885" s="2"/>
      <c r="D885" s="2"/>
      <c r="E885" s="2"/>
      <c r="F885" s="29"/>
      <c r="G885" s="2"/>
      <c r="H885" s="2"/>
      <c r="I885" s="2"/>
      <c r="J885" s="29"/>
    </row>
    <row r="886" spans="2:10" x14ac:dyDescent="0.25">
      <c r="B886" s="5"/>
      <c r="C886" s="2"/>
      <c r="D886" s="2"/>
      <c r="E886" s="2"/>
      <c r="F886" s="29"/>
      <c r="G886" s="2"/>
      <c r="H886" s="2"/>
      <c r="I886" s="2"/>
      <c r="J886" s="29"/>
    </row>
    <row r="887" spans="2:10" x14ac:dyDescent="0.25">
      <c r="B887" s="5"/>
      <c r="C887" s="2"/>
      <c r="D887" s="2"/>
      <c r="E887" s="2"/>
      <c r="F887" s="29"/>
      <c r="G887" s="2"/>
      <c r="H887" s="2"/>
      <c r="I887" s="2"/>
      <c r="J887" s="29"/>
    </row>
    <row r="888" spans="2:10" x14ac:dyDescent="0.25">
      <c r="B888" s="5"/>
      <c r="C888" s="2"/>
      <c r="D888" s="2"/>
      <c r="E888" s="2"/>
      <c r="F888" s="29"/>
      <c r="G888" s="2"/>
      <c r="H888" s="2"/>
      <c r="I888" s="2"/>
      <c r="J888" s="29"/>
    </row>
    <row r="889" spans="2:10" x14ac:dyDescent="0.25">
      <c r="B889" s="5"/>
      <c r="C889" s="2"/>
      <c r="D889" s="2"/>
      <c r="E889" s="2"/>
      <c r="F889" s="29"/>
      <c r="G889" s="2"/>
      <c r="H889" s="2"/>
      <c r="I889" s="2"/>
      <c r="J889" s="29"/>
    </row>
    <row r="890" spans="2:10" x14ac:dyDescent="0.25">
      <c r="B890" s="5"/>
      <c r="C890" s="2"/>
      <c r="D890" s="2"/>
      <c r="E890" s="2"/>
      <c r="F890" s="29"/>
      <c r="G890" s="2"/>
      <c r="H890" s="2"/>
      <c r="I890" s="2"/>
      <c r="J890" s="29"/>
    </row>
    <row r="891" spans="2:10" x14ac:dyDescent="0.25">
      <c r="B891" s="5"/>
      <c r="C891" s="2"/>
      <c r="D891" s="2"/>
      <c r="E891" s="2"/>
      <c r="F891" s="29"/>
      <c r="G891" s="2"/>
      <c r="H891" s="2"/>
      <c r="I891" s="2"/>
      <c r="J891" s="29"/>
    </row>
    <row r="892" spans="2:10" x14ac:dyDescent="0.25">
      <c r="B892" s="5"/>
      <c r="C892" s="2"/>
      <c r="D892" s="2"/>
      <c r="E892" s="2"/>
      <c r="F892" s="29"/>
      <c r="G892" s="2"/>
      <c r="H892" s="2"/>
      <c r="I892" s="2"/>
      <c r="J892" s="29"/>
    </row>
    <row r="893" spans="2:10" x14ac:dyDescent="0.25">
      <c r="B893" s="5"/>
      <c r="C893" s="2"/>
      <c r="D893" s="2"/>
      <c r="E893" s="2"/>
      <c r="F893" s="29"/>
      <c r="G893" s="2"/>
      <c r="H893" s="2"/>
      <c r="I893" s="2"/>
      <c r="J893" s="29"/>
    </row>
    <row r="894" spans="2:10" x14ac:dyDescent="0.25">
      <c r="B894" s="5"/>
      <c r="C894" s="2"/>
      <c r="D894" s="2"/>
      <c r="E894" s="2"/>
      <c r="F894" s="29"/>
      <c r="G894" s="2"/>
      <c r="H894" s="2"/>
      <c r="I894" s="2"/>
      <c r="J894" s="29"/>
    </row>
    <row r="895" spans="2:10" x14ac:dyDescent="0.25">
      <c r="B895" s="5"/>
      <c r="C895" s="2"/>
      <c r="D895" s="2"/>
      <c r="E895" s="2"/>
      <c r="F895" s="29"/>
      <c r="G895" s="2"/>
      <c r="H895" s="2"/>
      <c r="I895" s="2"/>
      <c r="J895" s="29"/>
    </row>
    <row r="896" spans="2:10" x14ac:dyDescent="0.25">
      <c r="B896" s="5"/>
      <c r="C896" s="2"/>
      <c r="D896" s="2"/>
      <c r="E896" s="2"/>
      <c r="F896" s="29"/>
      <c r="G896" s="2"/>
      <c r="H896" s="2"/>
      <c r="I896" s="2"/>
      <c r="J896" s="29"/>
    </row>
    <row r="897" spans="2:10" x14ac:dyDescent="0.25">
      <c r="B897" s="5"/>
      <c r="C897" s="2"/>
      <c r="D897" s="2"/>
      <c r="E897" s="2"/>
      <c r="F897" s="29"/>
      <c r="G897" s="2"/>
      <c r="H897" s="2"/>
      <c r="I897" s="2"/>
      <c r="J897" s="29"/>
    </row>
    <row r="898" spans="2:10" x14ac:dyDescent="0.25">
      <c r="B898" s="5"/>
      <c r="C898" s="2"/>
      <c r="D898" s="2"/>
      <c r="E898" s="2"/>
      <c r="F898" s="29"/>
      <c r="G898" s="2"/>
      <c r="H898" s="2"/>
      <c r="I898" s="2"/>
      <c r="J898" s="29"/>
    </row>
    <row r="899" spans="2:10" x14ac:dyDescent="0.25">
      <c r="B899" s="5"/>
      <c r="C899" s="2"/>
      <c r="D899" s="2"/>
      <c r="E899" s="2"/>
      <c r="F899" s="29"/>
      <c r="G899" s="2"/>
      <c r="H899" s="2"/>
      <c r="I899" s="2"/>
      <c r="J899" s="29"/>
    </row>
    <row r="900" spans="2:10" x14ac:dyDescent="0.25">
      <c r="B900" s="5"/>
      <c r="C900" s="2"/>
      <c r="D900" s="2"/>
      <c r="E900" s="2"/>
      <c r="F900" s="29"/>
      <c r="G900" s="2"/>
      <c r="H900" s="2"/>
      <c r="I900" s="2"/>
      <c r="J900" s="29"/>
    </row>
    <row r="901" spans="2:10" x14ac:dyDescent="0.25">
      <c r="B901" s="5"/>
      <c r="C901" s="2"/>
      <c r="D901" s="2"/>
      <c r="E901" s="2"/>
      <c r="F901" s="29"/>
      <c r="G901" s="2"/>
      <c r="H901" s="2"/>
      <c r="I901" s="2"/>
      <c r="J901" s="29"/>
    </row>
    <row r="902" spans="2:10" x14ac:dyDescent="0.25">
      <c r="B902" s="5"/>
      <c r="C902" s="2"/>
      <c r="D902" s="2"/>
      <c r="E902" s="2"/>
      <c r="F902" s="29"/>
      <c r="G902" s="2"/>
      <c r="H902" s="2"/>
      <c r="I902" s="2"/>
      <c r="J902" s="29"/>
    </row>
    <row r="903" spans="2:10" x14ac:dyDescent="0.25">
      <c r="B903" s="5"/>
      <c r="C903" s="2"/>
      <c r="D903" s="2"/>
      <c r="E903" s="2"/>
      <c r="F903" s="29"/>
      <c r="G903" s="2"/>
      <c r="H903" s="2"/>
      <c r="I903" s="2"/>
      <c r="J903" s="29"/>
    </row>
    <row r="904" spans="2:10" x14ac:dyDescent="0.25">
      <c r="B904" s="5"/>
      <c r="C904" s="2"/>
      <c r="D904" s="2"/>
      <c r="E904" s="2"/>
      <c r="F904" s="29"/>
      <c r="G904" s="2"/>
      <c r="H904" s="2"/>
      <c r="I904" s="2"/>
      <c r="J904" s="29"/>
    </row>
    <row r="905" spans="2:10" x14ac:dyDescent="0.25">
      <c r="B905" s="5"/>
      <c r="C905" s="2"/>
      <c r="D905" s="2"/>
      <c r="E905" s="2"/>
      <c r="F905" s="29"/>
      <c r="G905" s="2"/>
      <c r="H905" s="2"/>
      <c r="I905" s="2"/>
      <c r="J905" s="29"/>
    </row>
    <row r="906" spans="2:10" x14ac:dyDescent="0.25">
      <c r="B906" s="5"/>
      <c r="C906" s="2"/>
      <c r="D906" s="2"/>
      <c r="E906" s="2"/>
      <c r="F906" s="29"/>
      <c r="G906" s="2"/>
      <c r="H906" s="2"/>
      <c r="I906" s="2"/>
      <c r="J906" s="29"/>
    </row>
    <row r="907" spans="2:10" x14ac:dyDescent="0.25">
      <c r="B907" s="5"/>
      <c r="C907" s="2"/>
      <c r="D907" s="2"/>
      <c r="E907" s="2"/>
      <c r="F907" s="29"/>
      <c r="G907" s="2"/>
      <c r="H907" s="2"/>
      <c r="I907" s="2"/>
      <c r="J907" s="29"/>
    </row>
    <row r="908" spans="2:10" x14ac:dyDescent="0.25">
      <c r="B908" s="5"/>
      <c r="C908" s="2"/>
      <c r="D908" s="2"/>
      <c r="E908" s="2"/>
      <c r="F908" s="29"/>
      <c r="G908" s="2"/>
      <c r="H908" s="2"/>
      <c r="I908" s="2"/>
      <c r="J908" s="29"/>
    </row>
    <row r="909" spans="2:10" x14ac:dyDescent="0.25">
      <c r="B909" s="5"/>
      <c r="C909" s="2"/>
      <c r="D909" s="2"/>
      <c r="E909" s="2"/>
      <c r="F909" s="29"/>
      <c r="G909" s="2"/>
      <c r="H909" s="2"/>
      <c r="I909" s="2"/>
      <c r="J909" s="29"/>
    </row>
    <row r="910" spans="2:10" x14ac:dyDescent="0.25">
      <c r="B910" s="5"/>
      <c r="C910" s="2"/>
      <c r="D910" s="2"/>
      <c r="E910" s="2"/>
      <c r="F910" s="29"/>
      <c r="G910" s="2"/>
      <c r="H910" s="2"/>
      <c r="I910" s="2"/>
      <c r="J910" s="29"/>
    </row>
    <row r="911" spans="2:10" x14ac:dyDescent="0.25">
      <c r="B911" s="5"/>
      <c r="C911" s="2"/>
      <c r="D911" s="2"/>
      <c r="E911" s="2"/>
      <c r="F911" s="29"/>
      <c r="G911" s="2"/>
      <c r="H911" s="2"/>
      <c r="I911" s="2"/>
      <c r="J911" s="29"/>
    </row>
    <row r="912" spans="2:10" x14ac:dyDescent="0.25">
      <c r="B912" s="5"/>
      <c r="C912" s="2"/>
      <c r="D912" s="2"/>
      <c r="E912" s="2"/>
      <c r="F912" s="29"/>
      <c r="G912" s="2"/>
      <c r="H912" s="2"/>
      <c r="I912" s="2"/>
      <c r="J912" s="29"/>
    </row>
    <row r="913" spans="2:10" x14ac:dyDescent="0.25">
      <c r="B913" s="5"/>
      <c r="C913" s="2"/>
      <c r="D913" s="2"/>
      <c r="E913" s="2"/>
      <c r="F913" s="29"/>
      <c r="G913" s="2"/>
      <c r="H913" s="2"/>
      <c r="I913" s="2"/>
      <c r="J913" s="29"/>
    </row>
    <row r="914" spans="2:10" x14ac:dyDescent="0.25">
      <c r="B914" s="5"/>
      <c r="C914" s="2"/>
      <c r="D914" s="2"/>
      <c r="E914" s="2"/>
      <c r="F914" s="29"/>
      <c r="G914" s="2"/>
      <c r="H914" s="2"/>
      <c r="I914" s="2"/>
      <c r="J914" s="29"/>
    </row>
    <row r="915" spans="2:10" x14ac:dyDescent="0.25">
      <c r="B915" s="5"/>
      <c r="C915" s="2"/>
      <c r="D915" s="2"/>
      <c r="E915" s="2"/>
      <c r="F915" s="29"/>
      <c r="G915" s="2"/>
      <c r="H915" s="2"/>
      <c r="I915" s="2"/>
      <c r="J915" s="29"/>
    </row>
    <row r="916" spans="2:10" x14ac:dyDescent="0.25">
      <c r="B916" s="5"/>
      <c r="C916" s="2"/>
      <c r="D916" s="2"/>
      <c r="E916" s="2"/>
      <c r="F916" s="29"/>
      <c r="G916" s="2"/>
      <c r="H916" s="2"/>
      <c r="I916" s="2"/>
      <c r="J916" s="29"/>
    </row>
    <row r="917" spans="2:10" x14ac:dyDescent="0.25">
      <c r="B917" s="5"/>
      <c r="C917" s="2"/>
      <c r="D917" s="2"/>
      <c r="E917" s="2"/>
      <c r="F917" s="29"/>
      <c r="G917" s="2"/>
      <c r="H917" s="2"/>
      <c r="I917" s="2"/>
      <c r="J917" s="29"/>
    </row>
    <row r="918" spans="2:10" x14ac:dyDescent="0.25">
      <c r="B918" s="5"/>
      <c r="C918" s="2"/>
      <c r="D918" s="2"/>
      <c r="E918" s="2"/>
      <c r="F918" s="29"/>
      <c r="G918" s="2"/>
      <c r="H918" s="2"/>
      <c r="I918" s="2"/>
      <c r="J918" s="29"/>
    </row>
    <row r="919" spans="2:10" x14ac:dyDescent="0.25">
      <c r="B919" s="5"/>
      <c r="C919" s="2"/>
      <c r="D919" s="2"/>
      <c r="E919" s="2"/>
      <c r="F919" s="29"/>
      <c r="G919" s="2"/>
      <c r="H919" s="2"/>
      <c r="I919" s="2"/>
      <c r="J919" s="29"/>
    </row>
    <row r="920" spans="2:10" x14ac:dyDescent="0.25">
      <c r="B920" s="5"/>
      <c r="C920" s="2"/>
      <c r="D920" s="2"/>
      <c r="E920" s="2"/>
      <c r="F920" s="29"/>
      <c r="G920" s="2"/>
      <c r="H920" s="2"/>
      <c r="I920" s="2"/>
      <c r="J920" s="29"/>
    </row>
    <row r="921" spans="2:10" x14ac:dyDescent="0.25">
      <c r="B921" s="5"/>
      <c r="C921" s="2"/>
      <c r="D921" s="2"/>
      <c r="E921" s="2"/>
      <c r="F921" s="29"/>
      <c r="G921" s="2"/>
      <c r="H921" s="2"/>
      <c r="I921" s="2"/>
      <c r="J921" s="29"/>
    </row>
    <row r="922" spans="2:10" x14ac:dyDescent="0.25">
      <c r="B922" s="5"/>
      <c r="C922" s="2"/>
      <c r="D922" s="2"/>
      <c r="E922" s="2"/>
      <c r="F922" s="29"/>
      <c r="G922" s="2"/>
      <c r="H922" s="2"/>
      <c r="I922" s="2"/>
      <c r="J922" s="29"/>
    </row>
    <row r="923" spans="2:10" x14ac:dyDescent="0.25">
      <c r="B923" s="5"/>
      <c r="C923" s="2"/>
      <c r="D923" s="2"/>
      <c r="E923" s="2"/>
      <c r="F923" s="29"/>
      <c r="G923" s="2"/>
      <c r="H923" s="2"/>
      <c r="I923" s="2"/>
      <c r="J923" s="29"/>
    </row>
    <row r="924" spans="2:10" x14ac:dyDescent="0.25">
      <c r="B924" s="5"/>
      <c r="C924" s="2"/>
      <c r="D924" s="2"/>
      <c r="E924" s="2"/>
      <c r="F924" s="29"/>
      <c r="G924" s="2"/>
      <c r="H924" s="2"/>
      <c r="I924" s="2"/>
      <c r="J924" s="29"/>
    </row>
    <row r="925" spans="2:10" x14ac:dyDescent="0.25">
      <c r="B925" s="5"/>
      <c r="C925" s="2"/>
      <c r="D925" s="2"/>
      <c r="E925" s="2"/>
      <c r="F925" s="29"/>
      <c r="G925" s="2"/>
      <c r="H925" s="2"/>
      <c r="I925" s="2"/>
      <c r="J925" s="29"/>
    </row>
    <row r="926" spans="2:10" x14ac:dyDescent="0.25">
      <c r="B926" s="5"/>
      <c r="C926" s="2"/>
      <c r="D926" s="2"/>
      <c r="E926" s="2"/>
      <c r="F926" s="29"/>
      <c r="G926" s="2"/>
      <c r="H926" s="2"/>
      <c r="I926" s="2"/>
      <c r="J926" s="29"/>
    </row>
    <row r="927" spans="2:10" x14ac:dyDescent="0.25">
      <c r="B927" s="5"/>
      <c r="C927" s="2"/>
      <c r="D927" s="2"/>
      <c r="E927" s="2"/>
      <c r="F927" s="29"/>
      <c r="G927" s="2"/>
      <c r="H927" s="2"/>
      <c r="I927" s="2"/>
      <c r="J927" s="29"/>
    </row>
    <row r="928" spans="2:10" x14ac:dyDescent="0.25">
      <c r="B928" s="5"/>
      <c r="C928" s="2"/>
      <c r="D928" s="2"/>
      <c r="E928" s="2"/>
      <c r="F928" s="29"/>
      <c r="G928" s="2"/>
      <c r="H928" s="2"/>
      <c r="I928" s="2"/>
      <c r="J928" s="29"/>
    </row>
    <row r="929" spans="2:10" x14ac:dyDescent="0.25">
      <c r="B929" s="5"/>
      <c r="C929" s="2"/>
      <c r="D929" s="2"/>
      <c r="E929" s="2"/>
      <c r="F929" s="29"/>
      <c r="G929" s="2"/>
      <c r="H929" s="2"/>
      <c r="I929" s="2"/>
      <c r="J929" s="29"/>
    </row>
    <row r="930" spans="2:10" x14ac:dyDescent="0.25">
      <c r="B930" s="5"/>
      <c r="C930" s="2"/>
      <c r="D930" s="2"/>
      <c r="E930" s="2"/>
      <c r="F930" s="29"/>
      <c r="G930" s="2"/>
      <c r="H930" s="2"/>
      <c r="I930" s="2"/>
      <c r="J930" s="29"/>
    </row>
    <row r="931" spans="2:10" x14ac:dyDescent="0.25">
      <c r="B931" s="5"/>
      <c r="C931" s="2"/>
      <c r="D931" s="2"/>
      <c r="E931" s="2"/>
      <c r="F931" s="29"/>
      <c r="G931" s="2"/>
      <c r="H931" s="2"/>
      <c r="I931" s="2"/>
      <c r="J931" s="29"/>
    </row>
    <row r="932" spans="2:10" x14ac:dyDescent="0.25">
      <c r="B932" s="5"/>
      <c r="C932" s="2"/>
      <c r="D932" s="2"/>
      <c r="E932" s="2"/>
      <c r="F932" s="29"/>
      <c r="G932" s="2"/>
      <c r="H932" s="2"/>
      <c r="I932" s="2"/>
      <c r="J932" s="29"/>
    </row>
    <row r="933" spans="2:10" x14ac:dyDescent="0.25">
      <c r="B933" s="5"/>
      <c r="C933" s="2"/>
      <c r="D933" s="2"/>
      <c r="E933" s="2"/>
      <c r="F933" s="29"/>
      <c r="G933" s="2"/>
      <c r="H933" s="2"/>
      <c r="I933" s="2"/>
      <c r="J933" s="29"/>
    </row>
    <row r="934" spans="2:10" x14ac:dyDescent="0.25">
      <c r="B934" s="5"/>
      <c r="C934" s="2"/>
      <c r="D934" s="2"/>
      <c r="E934" s="2"/>
      <c r="F934" s="29"/>
      <c r="G934" s="2"/>
      <c r="H934" s="2"/>
      <c r="I934" s="2"/>
      <c r="J934" s="29"/>
    </row>
    <row r="935" spans="2:10" x14ac:dyDescent="0.25">
      <c r="B935" s="5"/>
      <c r="C935" s="2"/>
      <c r="D935" s="2"/>
      <c r="E935" s="2"/>
      <c r="F935" s="29"/>
      <c r="G935" s="2"/>
      <c r="H935" s="2"/>
      <c r="I935" s="2"/>
      <c r="J935" s="29"/>
    </row>
    <row r="936" spans="2:10" x14ac:dyDescent="0.25">
      <c r="B936" s="5"/>
      <c r="C936" s="2"/>
      <c r="D936" s="2"/>
      <c r="E936" s="2"/>
      <c r="F936" s="29"/>
      <c r="G936" s="2"/>
      <c r="H936" s="2"/>
      <c r="I936" s="2"/>
      <c r="J936" s="29"/>
    </row>
    <row r="937" spans="2:10" x14ac:dyDescent="0.25">
      <c r="B937" s="5"/>
      <c r="C937" s="2"/>
      <c r="D937" s="2"/>
      <c r="E937" s="2"/>
      <c r="F937" s="29"/>
      <c r="G937" s="2"/>
      <c r="H937" s="2"/>
      <c r="I937" s="2"/>
      <c r="J937" s="29"/>
    </row>
    <row r="938" spans="2:10" x14ac:dyDescent="0.25">
      <c r="B938" s="5"/>
      <c r="C938" s="2"/>
      <c r="D938" s="2"/>
      <c r="E938" s="2"/>
      <c r="F938" s="29"/>
      <c r="G938" s="2"/>
      <c r="H938" s="2"/>
      <c r="I938" s="2"/>
      <c r="J938" s="29"/>
    </row>
    <row r="939" spans="2:10" x14ac:dyDescent="0.25">
      <c r="B939" s="5"/>
      <c r="C939" s="2"/>
      <c r="D939" s="2"/>
      <c r="E939" s="2"/>
      <c r="F939" s="29"/>
      <c r="G939" s="2"/>
      <c r="H939" s="2"/>
      <c r="I939" s="2"/>
      <c r="J939" s="29"/>
    </row>
    <row r="940" spans="2:10" x14ac:dyDescent="0.25">
      <c r="B940" s="5"/>
      <c r="C940" s="2"/>
      <c r="D940" s="2"/>
      <c r="E940" s="2"/>
      <c r="F940" s="29"/>
      <c r="G940" s="2"/>
      <c r="H940" s="2"/>
      <c r="I940" s="2"/>
      <c r="J940" s="29"/>
    </row>
    <row r="941" spans="2:10" x14ac:dyDescent="0.25">
      <c r="B941" s="5"/>
      <c r="C941" s="2"/>
      <c r="D941" s="2"/>
      <c r="E941" s="2"/>
      <c r="F941" s="29"/>
      <c r="G941" s="2"/>
      <c r="H941" s="2"/>
      <c r="I941" s="2"/>
      <c r="J941" s="29"/>
    </row>
    <row r="942" spans="2:10" x14ac:dyDescent="0.25">
      <c r="B942" s="5"/>
      <c r="C942" s="2"/>
      <c r="D942" s="2"/>
      <c r="E942" s="2"/>
      <c r="F942" s="29"/>
      <c r="G942" s="2"/>
      <c r="H942" s="2"/>
      <c r="I942" s="2"/>
      <c r="J942" s="29"/>
    </row>
    <row r="943" spans="2:10" x14ac:dyDescent="0.25">
      <c r="B943" s="5"/>
      <c r="C943" s="2"/>
      <c r="D943" s="2"/>
      <c r="E943" s="2"/>
      <c r="F943" s="29"/>
      <c r="G943" s="2"/>
      <c r="H943" s="2"/>
      <c r="I943" s="2"/>
      <c r="J943" s="29"/>
    </row>
    <row r="944" spans="2:10" x14ac:dyDescent="0.25">
      <c r="B944" s="5"/>
      <c r="C944" s="2"/>
      <c r="D944" s="2"/>
      <c r="E944" s="2"/>
      <c r="F944" s="29"/>
      <c r="G944" s="2"/>
      <c r="H944" s="2"/>
      <c r="I944" s="2"/>
      <c r="J944" s="29"/>
    </row>
    <row r="945" spans="2:10" x14ac:dyDescent="0.25">
      <c r="B945" s="5"/>
      <c r="C945" s="2"/>
      <c r="D945" s="2"/>
      <c r="E945" s="2"/>
      <c r="F945" s="29"/>
      <c r="G945" s="2"/>
      <c r="H945" s="2"/>
      <c r="I945" s="2"/>
      <c r="J945" s="29"/>
    </row>
    <row r="946" spans="2:10" x14ac:dyDescent="0.25">
      <c r="B946" s="5"/>
      <c r="C946" s="2"/>
      <c r="D946" s="2"/>
      <c r="E946" s="2"/>
      <c r="F946" s="29"/>
      <c r="G946" s="2"/>
      <c r="H946" s="2"/>
      <c r="I946" s="2"/>
      <c r="J946" s="29"/>
    </row>
    <row r="947" spans="2:10" x14ac:dyDescent="0.25">
      <c r="B947" s="5"/>
      <c r="C947" s="2"/>
      <c r="D947" s="2"/>
      <c r="E947" s="2"/>
      <c r="F947" s="29"/>
      <c r="G947" s="2"/>
      <c r="H947" s="2"/>
      <c r="I947" s="2"/>
      <c r="J947" s="29"/>
    </row>
    <row r="948" spans="2:10" x14ac:dyDescent="0.25">
      <c r="B948" s="5"/>
      <c r="C948" s="2"/>
      <c r="D948" s="2"/>
      <c r="E948" s="2"/>
      <c r="F948" s="29"/>
      <c r="G948" s="2"/>
      <c r="H948" s="2"/>
      <c r="I948" s="2"/>
      <c r="J948" s="29"/>
    </row>
    <row r="949" spans="2:10" x14ac:dyDescent="0.25">
      <c r="B949" s="5"/>
      <c r="C949" s="2"/>
      <c r="D949" s="2"/>
      <c r="E949" s="2"/>
      <c r="F949" s="29"/>
      <c r="G949" s="2"/>
      <c r="H949" s="2"/>
      <c r="I949" s="2"/>
      <c r="J949" s="29"/>
    </row>
    <row r="950" spans="2:10" x14ac:dyDescent="0.25">
      <c r="B950" s="5"/>
      <c r="C950" s="2"/>
      <c r="D950" s="2"/>
      <c r="E950" s="2"/>
      <c r="F950" s="29"/>
      <c r="G950" s="2"/>
      <c r="H950" s="2"/>
      <c r="I950" s="2"/>
      <c r="J950" s="29"/>
    </row>
    <row r="951" spans="2:10" x14ac:dyDescent="0.25">
      <c r="B951" s="5"/>
      <c r="C951" s="2"/>
      <c r="D951" s="2"/>
      <c r="E951" s="2"/>
      <c r="F951" s="29"/>
      <c r="G951" s="2"/>
      <c r="H951" s="2"/>
      <c r="I951" s="2"/>
      <c r="J951" s="29"/>
    </row>
    <row r="952" spans="2:10" x14ac:dyDescent="0.25">
      <c r="B952" s="5"/>
      <c r="C952" s="2"/>
      <c r="D952" s="2"/>
      <c r="E952" s="2"/>
      <c r="F952" s="29"/>
      <c r="G952" s="2"/>
      <c r="H952" s="2"/>
      <c r="I952" s="2"/>
      <c r="J952" s="29"/>
    </row>
    <row r="953" spans="2:10" x14ac:dyDescent="0.25">
      <c r="B953" s="5"/>
      <c r="C953" s="2"/>
      <c r="D953" s="2"/>
      <c r="E953" s="2"/>
      <c r="F953" s="29"/>
      <c r="G953" s="2"/>
      <c r="H953" s="2"/>
      <c r="I953" s="2"/>
      <c r="J953" s="29"/>
    </row>
    <row r="954" spans="2:10" x14ac:dyDescent="0.25">
      <c r="B954" s="5"/>
      <c r="C954" s="2"/>
      <c r="D954" s="2"/>
      <c r="E954" s="2"/>
      <c r="F954" s="29"/>
      <c r="G954" s="2"/>
      <c r="H954" s="2"/>
      <c r="I954" s="2"/>
      <c r="J954" s="29"/>
    </row>
    <row r="955" spans="2:10" x14ac:dyDescent="0.25">
      <c r="B955" s="5"/>
      <c r="C955" s="2"/>
      <c r="D955" s="2"/>
      <c r="E955" s="2"/>
      <c r="F955" s="29"/>
      <c r="G955" s="2"/>
      <c r="H955" s="2"/>
      <c r="I955" s="2"/>
      <c r="J955" s="29"/>
    </row>
    <row r="956" spans="2:10" x14ac:dyDescent="0.25">
      <c r="B956" s="5"/>
      <c r="C956" s="2"/>
      <c r="D956" s="2"/>
      <c r="E956" s="2"/>
      <c r="F956" s="29"/>
      <c r="G956" s="2"/>
      <c r="H956" s="2"/>
      <c r="I956" s="2"/>
      <c r="J956" s="29"/>
    </row>
    <row r="957" spans="2:10" x14ac:dyDescent="0.25">
      <c r="B957" s="5"/>
      <c r="C957" s="2"/>
      <c r="D957" s="2"/>
      <c r="E957" s="2"/>
      <c r="F957" s="29"/>
      <c r="G957" s="2"/>
      <c r="H957" s="2"/>
      <c r="I957" s="2"/>
      <c r="J957" s="29"/>
    </row>
    <row r="958" spans="2:10" x14ac:dyDescent="0.25">
      <c r="B958" s="5"/>
      <c r="C958" s="2"/>
      <c r="D958" s="2"/>
      <c r="E958" s="2"/>
      <c r="F958" s="29"/>
      <c r="G958" s="2"/>
      <c r="H958" s="2"/>
      <c r="I958" s="2"/>
      <c r="J958" s="29"/>
    </row>
    <row r="959" spans="2:10" x14ac:dyDescent="0.25">
      <c r="B959" s="5"/>
      <c r="C959" s="2"/>
      <c r="D959" s="2"/>
      <c r="E959" s="2"/>
      <c r="F959" s="29"/>
      <c r="G959" s="2"/>
      <c r="H959" s="2"/>
      <c r="I959" s="2"/>
      <c r="J959" s="29"/>
    </row>
    <row r="960" spans="2:10" x14ac:dyDescent="0.25">
      <c r="B960" s="5"/>
      <c r="C960" s="2"/>
      <c r="D960" s="2"/>
      <c r="E960" s="2"/>
      <c r="F960" s="29"/>
      <c r="G960" s="2"/>
      <c r="H960" s="2"/>
      <c r="I960" s="2"/>
      <c r="J960" s="29"/>
    </row>
  </sheetData>
  <mergeCells count="74">
    <mergeCell ref="B129:D129"/>
    <mergeCell ref="F129:J129"/>
    <mergeCell ref="B112:D112"/>
    <mergeCell ref="F112:H112"/>
    <mergeCell ref="I112:J112"/>
    <mergeCell ref="B113:D113"/>
    <mergeCell ref="F113:H113"/>
    <mergeCell ref="I113:J113"/>
    <mergeCell ref="B110:D110"/>
    <mergeCell ref="F110:H110"/>
    <mergeCell ref="I110:J110"/>
    <mergeCell ref="B111:D111"/>
    <mergeCell ref="F111:H111"/>
    <mergeCell ref="I111:J111"/>
    <mergeCell ref="B108:D108"/>
    <mergeCell ref="F108:J108"/>
    <mergeCell ref="B109:D109"/>
    <mergeCell ref="F109:H109"/>
    <mergeCell ref="I109:J109"/>
    <mergeCell ref="B101:C101"/>
    <mergeCell ref="E101:G101"/>
    <mergeCell ref="H101:J101"/>
    <mergeCell ref="B102:E102"/>
    <mergeCell ref="F102:J102"/>
    <mergeCell ref="B103:D103"/>
    <mergeCell ref="F103:J107"/>
    <mergeCell ref="B104:D104"/>
    <mergeCell ref="B105:D105"/>
    <mergeCell ref="B106:D106"/>
    <mergeCell ref="B107:D107"/>
    <mergeCell ref="E78:E86"/>
    <mergeCell ref="B93:J93"/>
    <mergeCell ref="G95:G100"/>
    <mergeCell ref="C96:C98"/>
    <mergeCell ref="E96:E100"/>
    <mergeCell ref="F96:F100"/>
    <mergeCell ref="C99:C100"/>
    <mergeCell ref="B87:B90"/>
    <mergeCell ref="C87:F87"/>
    <mergeCell ref="H87:H90"/>
    <mergeCell ref="I87:J89"/>
    <mergeCell ref="C88:F88"/>
    <mergeCell ref="C89:F89"/>
    <mergeCell ref="C90:F90"/>
    <mergeCell ref="I90:J90"/>
    <mergeCell ref="C48:I48"/>
    <mergeCell ref="C49:H49"/>
    <mergeCell ref="I49:J49"/>
    <mergeCell ref="C50:F50"/>
    <mergeCell ref="G50:I50"/>
    <mergeCell ref="H70:J71"/>
    <mergeCell ref="H72:J72"/>
    <mergeCell ref="H73:H76"/>
    <mergeCell ref="I73:I76"/>
    <mergeCell ref="E13:F13"/>
    <mergeCell ref="H65:J69"/>
    <mergeCell ref="B63:F63"/>
    <mergeCell ref="H63:J63"/>
    <mergeCell ref="C64:F64"/>
    <mergeCell ref="G64:J64"/>
    <mergeCell ref="J73:J76"/>
    <mergeCell ref="C31:C32"/>
    <mergeCell ref="F31:F32"/>
    <mergeCell ref="C41:C44"/>
    <mergeCell ref="B47:J47"/>
    <mergeCell ref="B48:B50"/>
    <mergeCell ref="B2:J2"/>
    <mergeCell ref="B3:J3"/>
    <mergeCell ref="B4:B6"/>
    <mergeCell ref="C4:I4"/>
    <mergeCell ref="C5:H5"/>
    <mergeCell ref="I5:J5"/>
    <mergeCell ref="C6:F6"/>
    <mergeCell ref="G6:I6"/>
  </mergeCells>
  <pageMargins left="0.25" right="0.25" top="0.75" bottom="0.75" header="0.3" footer="0.3"/>
  <pageSetup paperSize="8" orientation="portrait" r:id="rId1"/>
  <rowBreaks count="2" manualBreakCount="2">
    <brk id="45" max="10" man="1"/>
    <brk id="91" max="10" man="1"/>
  </rowBreaks>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7C80"/>
  </sheetPr>
  <dimension ref="B1:L960"/>
  <sheetViews>
    <sheetView topLeftCell="A7" zoomScale="90" zoomScaleNormal="90" zoomScaleSheetLayoutView="158" workbookViewId="0">
      <selection activeCell="M13" sqref="M13"/>
    </sheetView>
  </sheetViews>
  <sheetFormatPr defaultColWidth="10.7109375" defaultRowHeight="15" x14ac:dyDescent="0.25"/>
  <cols>
    <col min="1" max="1" width="1.28515625" style="1" customWidth="1"/>
    <col min="2" max="2" width="31.7109375" style="6" customWidth="1"/>
    <col min="3" max="3" width="9.7109375" style="4" customWidth="1"/>
    <col min="4" max="4" width="10.7109375" style="4" customWidth="1"/>
    <col min="5" max="5" width="16.7109375" style="4" customWidth="1"/>
    <col min="6" max="6" width="11.140625" style="30" customWidth="1"/>
    <col min="7" max="7" width="11" style="4" customWidth="1"/>
    <col min="8" max="9" width="11.7109375" style="4" customWidth="1"/>
    <col min="10" max="10" width="12.140625" style="30" customWidth="1"/>
    <col min="11" max="11" width="1.7109375" style="1" customWidth="1"/>
    <col min="12" max="16384" width="10.7109375" style="1"/>
  </cols>
  <sheetData>
    <row r="1" spans="2:12" ht="8.1" customHeight="1" x14ac:dyDescent="0.25"/>
    <row r="2" spans="2:12" ht="14.1" customHeight="1" thickBot="1" x14ac:dyDescent="0.3">
      <c r="B2" s="185" t="s">
        <v>147</v>
      </c>
      <c r="C2" s="185"/>
      <c r="D2" s="185"/>
      <c r="E2" s="185"/>
      <c r="F2" s="185"/>
      <c r="G2" s="185"/>
      <c r="H2" s="185"/>
      <c r="I2" s="185"/>
      <c r="J2" s="185"/>
    </row>
    <row r="3" spans="2:12" ht="18.75" thickBot="1" x14ac:dyDescent="0.3">
      <c r="B3" s="174" t="s">
        <v>162</v>
      </c>
      <c r="C3" s="174"/>
      <c r="D3" s="174"/>
      <c r="E3" s="174"/>
      <c r="F3" s="174"/>
      <c r="G3" s="174"/>
      <c r="H3" s="174"/>
      <c r="I3" s="174"/>
      <c r="J3" s="174"/>
    </row>
    <row r="4" spans="2:12" x14ac:dyDescent="0.25">
      <c r="B4" s="175" t="s">
        <v>153</v>
      </c>
      <c r="C4" s="178" t="s">
        <v>24</v>
      </c>
      <c r="D4" s="178"/>
      <c r="E4" s="178"/>
      <c r="F4" s="178"/>
      <c r="G4" s="178"/>
      <c r="H4" s="178"/>
      <c r="I4" s="178"/>
      <c r="J4" s="24"/>
    </row>
    <row r="5" spans="2:12" x14ac:dyDescent="0.25">
      <c r="B5" s="176"/>
      <c r="C5" s="179"/>
      <c r="D5" s="179"/>
      <c r="E5" s="179"/>
      <c r="F5" s="179"/>
      <c r="G5" s="179"/>
      <c r="H5" s="179"/>
      <c r="I5" s="180" t="s">
        <v>5</v>
      </c>
      <c r="J5" s="180"/>
    </row>
    <row r="6" spans="2:12" ht="15.75" thickBot="1" x14ac:dyDescent="0.3">
      <c r="B6" s="177"/>
      <c r="C6" s="166" t="s">
        <v>7</v>
      </c>
      <c r="D6" s="166"/>
      <c r="E6" s="166"/>
      <c r="F6" s="166"/>
      <c r="G6" s="167" t="s">
        <v>8</v>
      </c>
      <c r="H6" s="167"/>
      <c r="I6" s="167"/>
      <c r="J6" s="25"/>
    </row>
    <row r="7" spans="2:12" ht="45.75" thickBot="1" x14ac:dyDescent="0.3">
      <c r="B7" s="7" t="s">
        <v>2</v>
      </c>
      <c r="C7" s="34" t="s">
        <v>3</v>
      </c>
      <c r="D7" s="34" t="s">
        <v>21</v>
      </c>
      <c r="E7" s="35" t="s">
        <v>22</v>
      </c>
      <c r="F7" s="36" t="s">
        <v>29</v>
      </c>
      <c r="G7" s="18" t="s">
        <v>23</v>
      </c>
      <c r="H7" s="37" t="s">
        <v>4</v>
      </c>
      <c r="I7" s="37" t="s">
        <v>6</v>
      </c>
      <c r="J7" s="78" t="s">
        <v>134</v>
      </c>
    </row>
    <row r="8" spans="2:12" ht="26.25" thickBot="1" x14ac:dyDescent="0.3">
      <c r="B8" s="8" t="s">
        <v>11</v>
      </c>
      <c r="C8" s="10">
        <f>SUM(C9:C10)</f>
        <v>1080</v>
      </c>
      <c r="D8" s="10">
        <f>SUM(D9:D10)</f>
        <v>45061</v>
      </c>
      <c r="E8" s="14" t="s">
        <v>40</v>
      </c>
      <c r="F8" s="26">
        <f>G8-C8-D8</f>
        <v>342368</v>
      </c>
      <c r="G8" s="56">
        <f t="shared" ref="G8:G19" si="0">H8+I8</f>
        <v>388509</v>
      </c>
      <c r="H8" s="10">
        <f>SUM(H9:H10)</f>
        <v>379341</v>
      </c>
      <c r="I8" s="10">
        <f t="shared" ref="I8:J8" si="1">SUM(I9:I10)</f>
        <v>9168</v>
      </c>
      <c r="J8" s="79">
        <f t="shared" si="1"/>
        <v>0</v>
      </c>
    </row>
    <row r="9" spans="2:12" ht="15.75" thickBot="1" x14ac:dyDescent="0.3">
      <c r="B9" s="9" t="s">
        <v>66</v>
      </c>
      <c r="C9" s="68">
        <v>1080</v>
      </c>
      <c r="D9" s="68">
        <f>10000+2500+1287</f>
        <v>13787</v>
      </c>
      <c r="E9" s="15" t="s">
        <v>9</v>
      </c>
      <c r="F9" s="27">
        <f>G9-C9-D9</f>
        <v>321273</v>
      </c>
      <c r="G9" s="77">
        <f t="shared" si="0"/>
        <v>336140</v>
      </c>
      <c r="H9" s="68">
        <f>336069-9168+71</f>
        <v>326972</v>
      </c>
      <c r="I9" s="68">
        <v>9168</v>
      </c>
      <c r="J9" s="80"/>
      <c r="L9" s="1">
        <v>336140</v>
      </c>
    </row>
    <row r="10" spans="2:12" ht="15.75" thickBot="1" x14ac:dyDescent="0.3">
      <c r="B10" s="9" t="s">
        <v>67</v>
      </c>
      <c r="C10" s="11"/>
      <c r="D10" s="68">
        <f>314+2500+5549+22911</f>
        <v>31274</v>
      </c>
      <c r="E10" s="15" t="s">
        <v>9</v>
      </c>
      <c r="F10" s="27">
        <f>G10-C10-D10</f>
        <v>21095</v>
      </c>
      <c r="G10" s="17">
        <f t="shared" si="0"/>
        <v>52369</v>
      </c>
      <c r="H10" s="68">
        <f>46062+6307</f>
        <v>52369</v>
      </c>
      <c r="I10" s="68"/>
      <c r="J10" s="80"/>
    </row>
    <row r="11" spans="2:12" ht="26.25" thickBot="1" x14ac:dyDescent="0.3">
      <c r="B11" s="8" t="s">
        <v>12</v>
      </c>
      <c r="C11" s="10">
        <f>SUM(C12:C14)</f>
        <v>0</v>
      </c>
      <c r="D11" s="10">
        <f>SUM(D12:D14)</f>
        <v>12129</v>
      </c>
      <c r="E11" s="14" t="s">
        <v>9</v>
      </c>
      <c r="F11" s="26">
        <f>G11-C11-D11</f>
        <v>298</v>
      </c>
      <c r="G11" s="56">
        <f t="shared" si="0"/>
        <v>12427</v>
      </c>
      <c r="H11" s="10">
        <f>SUM(H12:H14)</f>
        <v>12427</v>
      </c>
      <c r="I11" s="10">
        <f t="shared" ref="I11:J11" si="2">SUM(I12:I14)</f>
        <v>0</v>
      </c>
      <c r="J11" s="79">
        <f t="shared" si="2"/>
        <v>0</v>
      </c>
    </row>
    <row r="12" spans="2:12" ht="26.25" thickBot="1" x14ac:dyDescent="0.3">
      <c r="B12" s="9" t="s">
        <v>101</v>
      </c>
      <c r="C12" s="68"/>
      <c r="D12" s="68">
        <f>42</f>
        <v>42</v>
      </c>
      <c r="E12" s="15" t="s">
        <v>9</v>
      </c>
      <c r="F12" s="27">
        <f>G12-C12-D12-(D13-H13)</f>
        <v>298</v>
      </c>
      <c r="G12" s="17">
        <f t="shared" si="0"/>
        <v>12427</v>
      </c>
      <c r="H12" s="11">
        <v>12427</v>
      </c>
      <c r="I12" s="11"/>
      <c r="J12" s="80"/>
    </row>
    <row r="13" spans="2:12" ht="30" customHeight="1" thickBot="1" x14ac:dyDescent="0.3">
      <c r="B13" s="9" t="s">
        <v>102</v>
      </c>
      <c r="C13" s="11"/>
      <c r="D13" s="68">
        <v>12087</v>
      </c>
      <c r="E13" s="183" t="s">
        <v>138</v>
      </c>
      <c r="F13" s="184"/>
      <c r="G13" s="17">
        <f t="shared" si="0"/>
        <v>0</v>
      </c>
      <c r="H13" s="68"/>
      <c r="I13" s="11"/>
      <c r="J13" s="80"/>
    </row>
    <row r="14" spans="2:12" ht="15.75" thickBot="1" x14ac:dyDescent="0.3">
      <c r="B14" s="9" t="s">
        <v>68</v>
      </c>
      <c r="C14" s="11"/>
      <c r="D14" s="11"/>
      <c r="E14" s="15" t="s">
        <v>9</v>
      </c>
      <c r="F14" s="27">
        <f>G14-C14-D14</f>
        <v>0</v>
      </c>
      <c r="G14" s="17">
        <f t="shared" si="0"/>
        <v>0</v>
      </c>
      <c r="H14" s="68"/>
      <c r="I14" s="11"/>
      <c r="J14" s="80"/>
    </row>
    <row r="15" spans="2:12" ht="26.25" thickBot="1" x14ac:dyDescent="0.3">
      <c r="B15" s="8" t="s">
        <v>13</v>
      </c>
      <c r="C15" s="10">
        <f>SUM(C16:C19)</f>
        <v>0</v>
      </c>
      <c r="D15" s="10">
        <f>SUM(D16:D19)</f>
        <v>0</v>
      </c>
      <c r="E15" s="14" t="s">
        <v>35</v>
      </c>
      <c r="F15" s="26">
        <f>G15-C15-D15</f>
        <v>403043</v>
      </c>
      <c r="G15" s="56">
        <f t="shared" si="0"/>
        <v>403043</v>
      </c>
      <c r="H15" s="10">
        <f>SUM(H16:H19)</f>
        <v>393019</v>
      </c>
      <c r="I15" s="10">
        <f>SUM(I16:I19)</f>
        <v>10024</v>
      </c>
      <c r="J15" s="79">
        <f>SUM(J16:J19)</f>
        <v>49927</v>
      </c>
    </row>
    <row r="16" spans="2:12" ht="15.75" thickBot="1" x14ac:dyDescent="0.3">
      <c r="B16" s="9" t="s">
        <v>69</v>
      </c>
      <c r="C16" s="68"/>
      <c r="D16" s="11"/>
      <c r="E16" s="15" t="s">
        <v>10</v>
      </c>
      <c r="F16" s="27">
        <f>G16-C16-D16</f>
        <v>340933</v>
      </c>
      <c r="G16" s="17">
        <f t="shared" si="0"/>
        <v>340933</v>
      </c>
      <c r="H16" s="68">
        <v>330909</v>
      </c>
      <c r="I16" s="68">
        <v>10024</v>
      </c>
      <c r="J16" s="80"/>
      <c r="L16" s="1">
        <v>403043</v>
      </c>
    </row>
    <row r="17" spans="2:12" ht="32.1" customHeight="1" thickBot="1" x14ac:dyDescent="0.3">
      <c r="B17" s="9" t="s">
        <v>70</v>
      </c>
      <c r="C17" s="68"/>
      <c r="D17" s="68"/>
      <c r="E17" s="15" t="s">
        <v>10</v>
      </c>
      <c r="F17" s="27">
        <f>G17-C17-D17</f>
        <v>62110</v>
      </c>
      <c r="G17" s="17">
        <f t="shared" si="0"/>
        <v>62110</v>
      </c>
      <c r="H17" s="68">
        <v>62110</v>
      </c>
      <c r="I17" s="68"/>
      <c r="J17" s="80"/>
    </row>
    <row r="18" spans="2:12" ht="26.25" thickBot="1" x14ac:dyDescent="0.3">
      <c r="B18" s="9" t="s">
        <v>71</v>
      </c>
      <c r="C18" s="68"/>
      <c r="D18" s="68"/>
      <c r="E18" s="15" t="s">
        <v>10</v>
      </c>
      <c r="F18" s="69">
        <f t="shared" ref="F18:F19" si="3">G18-C18-D18</f>
        <v>0</v>
      </c>
      <c r="G18" s="17">
        <f t="shared" si="0"/>
        <v>0</v>
      </c>
      <c r="H18" s="68"/>
      <c r="I18" s="68"/>
      <c r="J18" s="80"/>
    </row>
    <row r="19" spans="2:12" ht="39" thickBot="1" x14ac:dyDescent="0.3">
      <c r="B19" s="9" t="s">
        <v>130</v>
      </c>
      <c r="C19" s="11"/>
      <c r="D19" s="11"/>
      <c r="E19" s="15" t="s">
        <v>10</v>
      </c>
      <c r="F19" s="27">
        <f t="shared" si="3"/>
        <v>0</v>
      </c>
      <c r="G19" s="17">
        <f t="shared" si="0"/>
        <v>0</v>
      </c>
      <c r="H19" s="68"/>
      <c r="I19" s="68"/>
      <c r="J19" s="90">
        <f>41329+8598</f>
        <v>49927</v>
      </c>
    </row>
    <row r="20" spans="2:12" ht="36.6" customHeight="1" thickBot="1" x14ac:dyDescent="0.3">
      <c r="B20" s="8" t="s">
        <v>38</v>
      </c>
      <c r="C20" s="10">
        <f>SUM(C21:C25)</f>
        <v>0</v>
      </c>
      <c r="D20" s="10">
        <f>SUM(D21:D25)</f>
        <v>0</v>
      </c>
      <c r="E20" s="14" t="s">
        <v>28</v>
      </c>
      <c r="F20" s="26">
        <f>G20-C20-D20</f>
        <v>144785</v>
      </c>
      <c r="G20" s="56">
        <f>H20+I20</f>
        <v>144785</v>
      </c>
      <c r="H20" s="10">
        <f>SUM(H21:H25)</f>
        <v>0</v>
      </c>
      <c r="I20" s="10">
        <f>SUM(I21:I25)</f>
        <v>144785</v>
      </c>
      <c r="J20" s="79">
        <f>SUM(J21:J25)</f>
        <v>30802</v>
      </c>
    </row>
    <row r="21" spans="2:12" ht="15.75" thickBot="1" x14ac:dyDescent="0.3">
      <c r="B21" s="41" t="s">
        <v>72</v>
      </c>
      <c r="C21" s="68"/>
      <c r="D21" s="11"/>
      <c r="E21" s="15" t="s">
        <v>10</v>
      </c>
      <c r="F21" s="27">
        <f>G21-C21-D21</f>
        <v>11731</v>
      </c>
      <c r="G21" s="17">
        <f>H21+I21</f>
        <v>11731</v>
      </c>
      <c r="H21" s="68"/>
      <c r="I21" s="68">
        <v>11731</v>
      </c>
      <c r="J21" s="90">
        <v>3160</v>
      </c>
    </row>
    <row r="22" spans="2:12" ht="26.25" thickBot="1" x14ac:dyDescent="0.3">
      <c r="B22" s="41" t="s">
        <v>73</v>
      </c>
      <c r="C22" s="68"/>
      <c r="D22" s="11"/>
      <c r="E22" s="15" t="s">
        <v>9</v>
      </c>
      <c r="F22" s="27">
        <f>G22-C22-D22</f>
        <v>33518</v>
      </c>
      <c r="G22" s="17">
        <f>H22+I22</f>
        <v>33518</v>
      </c>
      <c r="H22" s="68"/>
      <c r="I22" s="68">
        <f>33518</f>
        <v>33518</v>
      </c>
      <c r="J22" s="80">
        <v>0</v>
      </c>
    </row>
    <row r="23" spans="2:12" ht="15.75" thickBot="1" x14ac:dyDescent="0.3">
      <c r="B23" s="41" t="s">
        <v>74</v>
      </c>
      <c r="C23" s="11"/>
      <c r="D23" s="11"/>
      <c r="E23" s="15" t="s">
        <v>9</v>
      </c>
      <c r="F23" s="27">
        <f>G23-C23-D23</f>
        <v>6002</v>
      </c>
      <c r="G23" s="17">
        <f>H23+I23</f>
        <v>6002</v>
      </c>
      <c r="H23" s="68"/>
      <c r="I23" s="68">
        <v>6002</v>
      </c>
      <c r="J23" s="80"/>
    </row>
    <row r="24" spans="2:12" ht="39" thickBot="1" x14ac:dyDescent="0.3">
      <c r="B24" s="41" t="s">
        <v>127</v>
      </c>
      <c r="C24" s="11"/>
      <c r="D24" s="11"/>
      <c r="E24" s="15" t="s">
        <v>9</v>
      </c>
      <c r="F24" s="27">
        <f t="shared" ref="F24:F25" si="4">G24-C24-D24</f>
        <v>87706</v>
      </c>
      <c r="G24" s="17">
        <f>H24+I24</f>
        <v>87706</v>
      </c>
      <c r="H24" s="68"/>
      <c r="I24" s="68">
        <f>22102+6687+3614+10939+6179-2731+283+15585-874+335+10789+4590+1692+8516</f>
        <v>87706</v>
      </c>
      <c r="J24" s="84">
        <f>6572+440+9380+4106</f>
        <v>20498</v>
      </c>
      <c r="L24" s="1" t="s">
        <v>181</v>
      </c>
    </row>
    <row r="25" spans="2:12" ht="26.25" thickBot="1" x14ac:dyDescent="0.3">
      <c r="B25" s="41" t="s">
        <v>75</v>
      </c>
      <c r="C25" s="11"/>
      <c r="D25" s="11"/>
      <c r="E25" s="15" t="s">
        <v>9</v>
      </c>
      <c r="F25" s="27">
        <f t="shared" si="4"/>
        <v>5828</v>
      </c>
      <c r="G25" s="17">
        <f t="shared" ref="G25" si="5">H25+I25</f>
        <v>5828</v>
      </c>
      <c r="H25" s="11"/>
      <c r="I25" s="11">
        <f>1057+4771</f>
        <v>5828</v>
      </c>
      <c r="J25" s="90">
        <f>4511+2633</f>
        <v>7144</v>
      </c>
    </row>
    <row r="26" spans="2:12" ht="15.75" thickBot="1" x14ac:dyDescent="0.3">
      <c r="B26" s="8" t="s">
        <v>14</v>
      </c>
      <c r="C26" s="10">
        <f>SUM(C27:C29)</f>
        <v>0</v>
      </c>
      <c r="D26" s="10">
        <f>SUM(D27:D29)</f>
        <v>0</v>
      </c>
      <c r="E26" s="14" t="s">
        <v>9</v>
      </c>
      <c r="F26" s="26">
        <f>G26-C26-D26</f>
        <v>21965</v>
      </c>
      <c r="G26" s="56">
        <f>H26+I26</f>
        <v>21965</v>
      </c>
      <c r="H26" s="10">
        <f>SUM(H27:H29)</f>
        <v>0</v>
      </c>
      <c r="I26" s="10">
        <f t="shared" ref="I26:J26" si="6">SUM(I27:I29)</f>
        <v>21965</v>
      </c>
      <c r="J26" s="79">
        <f t="shared" si="6"/>
        <v>621</v>
      </c>
    </row>
    <row r="27" spans="2:12" ht="24.75" thickBot="1" x14ac:dyDescent="0.3">
      <c r="B27" s="9" t="s">
        <v>76</v>
      </c>
      <c r="C27" s="11"/>
      <c r="D27" s="11"/>
      <c r="E27" s="15" t="s">
        <v>41</v>
      </c>
      <c r="F27" s="27">
        <f>G27-C27-D27</f>
        <v>13104</v>
      </c>
      <c r="G27" s="17">
        <f>H27+I27</f>
        <v>13104</v>
      </c>
      <c r="H27" s="61"/>
      <c r="I27" s="68">
        <v>13104</v>
      </c>
      <c r="J27" s="90">
        <v>621</v>
      </c>
    </row>
    <row r="28" spans="2:12" ht="39" thickBot="1" x14ac:dyDescent="0.3">
      <c r="B28" s="9" t="s">
        <v>77</v>
      </c>
      <c r="C28" s="68"/>
      <c r="D28" s="11"/>
      <c r="E28" s="15" t="s">
        <v>10</v>
      </c>
      <c r="F28" s="27">
        <f>G28-C28-D28</f>
        <v>8861</v>
      </c>
      <c r="G28" s="17">
        <f>H28+I28</f>
        <v>8861</v>
      </c>
      <c r="H28" s="61"/>
      <c r="I28" s="68">
        <f>8218+643</f>
        <v>8861</v>
      </c>
      <c r="J28" s="80"/>
    </row>
    <row r="29" spans="2:12" ht="15.75" thickBot="1" x14ac:dyDescent="0.3">
      <c r="B29" s="9" t="s">
        <v>78</v>
      </c>
      <c r="C29" s="68"/>
      <c r="D29" s="11"/>
      <c r="E29" s="15" t="s">
        <v>10</v>
      </c>
      <c r="F29" s="69">
        <f t="shared" ref="F29" si="7">G29-C29-D29</f>
        <v>0</v>
      </c>
      <c r="G29" s="17">
        <f t="shared" ref="G29" si="8">H29+I29</f>
        <v>0</v>
      </c>
      <c r="H29" s="68"/>
      <c r="I29" s="68"/>
      <c r="J29" s="80"/>
    </row>
    <row r="30" spans="2:12" ht="34.35" customHeight="1" thickBot="1" x14ac:dyDescent="0.3">
      <c r="B30" s="8" t="s">
        <v>15</v>
      </c>
      <c r="C30" s="10">
        <f>SUM(C31:C34)</f>
        <v>204021</v>
      </c>
      <c r="D30" s="10">
        <f>SUM(D31:D34)</f>
        <v>0</v>
      </c>
      <c r="E30" s="14" t="s">
        <v>9</v>
      </c>
      <c r="F30" s="26">
        <f>G30-C30-D30</f>
        <v>27903</v>
      </c>
      <c r="G30" s="56">
        <f>H30+I30</f>
        <v>231924</v>
      </c>
      <c r="H30" s="10">
        <f>SUM(H31:H34)</f>
        <v>231924</v>
      </c>
      <c r="I30" s="10">
        <f>SUM(I31:I34)</f>
        <v>0</v>
      </c>
      <c r="J30" s="79">
        <f>SUM(J31:J34)</f>
        <v>0</v>
      </c>
    </row>
    <row r="31" spans="2:12" ht="26.25" thickBot="1" x14ac:dyDescent="0.3">
      <c r="B31" s="9" t="s">
        <v>133</v>
      </c>
      <c r="C31" s="152"/>
      <c r="D31" s="11"/>
      <c r="E31" s="15" t="s">
        <v>9</v>
      </c>
      <c r="F31" s="168">
        <f>(G31+G32)-C31</f>
        <v>4300</v>
      </c>
      <c r="G31" s="17">
        <f>H31+I31</f>
        <v>4300</v>
      </c>
      <c r="H31" s="68">
        <v>4300</v>
      </c>
      <c r="I31" s="11"/>
      <c r="J31" s="80"/>
    </row>
    <row r="32" spans="2:12" ht="39" thickBot="1" x14ac:dyDescent="0.3">
      <c r="B32" s="9" t="s">
        <v>79</v>
      </c>
      <c r="C32" s="153"/>
      <c r="D32" s="11"/>
      <c r="E32" s="15" t="s">
        <v>9</v>
      </c>
      <c r="F32" s="169"/>
      <c r="G32" s="17">
        <f t="shared" ref="G32" si="9">H32+I32</f>
        <v>0</v>
      </c>
      <c r="H32" s="87"/>
      <c r="I32" s="11"/>
      <c r="J32" s="80"/>
    </row>
    <row r="33" spans="2:10" ht="48" customHeight="1" thickBot="1" x14ac:dyDescent="0.3">
      <c r="B33" s="9" t="s">
        <v>128</v>
      </c>
      <c r="C33" s="68">
        <v>204021</v>
      </c>
      <c r="D33" s="11"/>
      <c r="E33" s="15" t="s">
        <v>9</v>
      </c>
      <c r="F33" s="27">
        <f>G33-C33-D33</f>
        <v>23563</v>
      </c>
      <c r="G33" s="17">
        <f>H33+I33</f>
        <v>227584</v>
      </c>
      <c r="H33" s="68">
        <f>204021+24751-1188</f>
        <v>227584</v>
      </c>
      <c r="I33" s="11"/>
      <c r="J33" s="80"/>
    </row>
    <row r="34" spans="2:10" ht="26.25" thickBot="1" x14ac:dyDescent="0.3">
      <c r="B34" s="9" t="s">
        <v>80</v>
      </c>
      <c r="C34" s="68"/>
      <c r="D34" s="11"/>
      <c r="E34" s="15" t="s">
        <v>9</v>
      </c>
      <c r="F34" s="27">
        <f t="shared" ref="F34" si="10">G34-C34-D34</f>
        <v>40</v>
      </c>
      <c r="G34" s="17">
        <f t="shared" ref="G34" si="11">H34+I34</f>
        <v>40</v>
      </c>
      <c r="H34" s="68">
        <v>40</v>
      </c>
      <c r="I34" s="11"/>
      <c r="J34" s="80"/>
    </row>
    <row r="35" spans="2:10" ht="26.25" thickBot="1" x14ac:dyDescent="0.3">
      <c r="B35" s="8" t="s">
        <v>16</v>
      </c>
      <c r="C35" s="10">
        <f>SUM(C36:C39)</f>
        <v>0</v>
      </c>
      <c r="D35" s="10">
        <f>SUM(D36:D39)</f>
        <v>17332</v>
      </c>
      <c r="E35" s="14" t="s">
        <v>9</v>
      </c>
      <c r="F35" s="26">
        <f>G35-C35-D35</f>
        <v>12223</v>
      </c>
      <c r="G35" s="56">
        <f>H35+I35</f>
        <v>29555</v>
      </c>
      <c r="H35" s="10">
        <f>SUM(H36:H39)</f>
        <v>20410</v>
      </c>
      <c r="I35" s="10">
        <f t="shared" ref="I35:J35" si="12">SUM(I36:I39)</f>
        <v>9145</v>
      </c>
      <c r="J35" s="79">
        <f t="shared" si="12"/>
        <v>5868</v>
      </c>
    </row>
    <row r="36" spans="2:10" ht="15.75" thickBot="1" x14ac:dyDescent="0.3">
      <c r="B36" s="9" t="s">
        <v>81</v>
      </c>
      <c r="C36" s="68"/>
      <c r="D36" s="11">
        <f>9675+545</f>
        <v>10220</v>
      </c>
      <c r="E36" s="67" t="s">
        <v>9</v>
      </c>
      <c r="F36" s="27">
        <f>G36-C36-D36</f>
        <v>-382</v>
      </c>
      <c r="G36" s="17">
        <f>H36+I36</f>
        <v>9838</v>
      </c>
      <c r="H36" s="68">
        <f>7920+1040+878</f>
        <v>9838</v>
      </c>
      <c r="I36" s="68"/>
      <c r="J36" s="80"/>
    </row>
    <row r="37" spans="2:10" ht="26.25" thickBot="1" x14ac:dyDescent="0.3">
      <c r="B37" s="9" t="s">
        <v>82</v>
      </c>
      <c r="C37" s="11"/>
      <c r="D37" s="11">
        <f>5600+1512</f>
        <v>7112</v>
      </c>
      <c r="E37" s="67" t="s">
        <v>10</v>
      </c>
      <c r="F37" s="27">
        <f>G37-C37-D37</f>
        <v>9145</v>
      </c>
      <c r="G37" s="17">
        <f>H37+I37</f>
        <v>16257</v>
      </c>
      <c r="H37" s="68">
        <v>7112</v>
      </c>
      <c r="I37" s="68">
        <v>9145</v>
      </c>
      <c r="J37" s="90">
        <v>5868</v>
      </c>
    </row>
    <row r="38" spans="2:10" ht="15.75" thickBot="1" x14ac:dyDescent="0.3">
      <c r="B38" s="9" t="s">
        <v>83</v>
      </c>
      <c r="C38" s="11"/>
      <c r="D38" s="11"/>
      <c r="E38" s="67" t="s">
        <v>9</v>
      </c>
      <c r="F38" s="27">
        <f t="shared" ref="F38:F39" si="13">G38-C38-D38</f>
        <v>2272</v>
      </c>
      <c r="G38" s="17">
        <f t="shared" ref="G38:G39" si="14">H38+I38</f>
        <v>2272</v>
      </c>
      <c r="H38" s="68">
        <v>2272</v>
      </c>
      <c r="I38" s="68"/>
      <c r="J38" s="80"/>
    </row>
    <row r="39" spans="2:10" ht="15.75" thickBot="1" x14ac:dyDescent="0.3">
      <c r="B39" s="9" t="s">
        <v>84</v>
      </c>
      <c r="C39" s="11"/>
      <c r="D39" s="11"/>
      <c r="E39" s="67" t="s">
        <v>9</v>
      </c>
      <c r="F39" s="27">
        <f t="shared" si="13"/>
        <v>1188</v>
      </c>
      <c r="G39" s="17">
        <f t="shared" si="14"/>
        <v>1188</v>
      </c>
      <c r="H39" s="68">
        <v>1188</v>
      </c>
      <c r="I39" s="68"/>
      <c r="J39" s="80"/>
    </row>
    <row r="40" spans="2:10" ht="15.75" thickBot="1" x14ac:dyDescent="0.3">
      <c r="B40" s="8" t="s">
        <v>17</v>
      </c>
      <c r="C40" s="10">
        <f>SUM(C41:C44)</f>
        <v>0</v>
      </c>
      <c r="D40" s="10">
        <f>SUM(D41:D44)</f>
        <v>0</v>
      </c>
      <c r="E40" s="14" t="s">
        <v>9</v>
      </c>
      <c r="F40" s="26">
        <f>G40-C40-D40</f>
        <v>147480</v>
      </c>
      <c r="G40" s="56">
        <f>H40+I40</f>
        <v>147480</v>
      </c>
      <c r="H40" s="10">
        <f>SUM(H41:H44)</f>
        <v>0</v>
      </c>
      <c r="I40" s="10">
        <f>SUM(I41:I44)</f>
        <v>147480</v>
      </c>
      <c r="J40" s="79">
        <f>SUM(J41:J44)</f>
        <v>6480</v>
      </c>
    </row>
    <row r="41" spans="2:10" ht="39" thickBot="1" x14ac:dyDescent="0.3">
      <c r="B41" s="9" t="s">
        <v>129</v>
      </c>
      <c r="C41" s="152"/>
      <c r="D41" s="11"/>
      <c r="E41" s="15" t="s">
        <v>9</v>
      </c>
      <c r="F41" s="27">
        <f>G41-C41-D41</f>
        <v>106057</v>
      </c>
      <c r="G41" s="17">
        <f>H41+I41</f>
        <v>106057</v>
      </c>
      <c r="H41" s="68"/>
      <c r="I41" s="68">
        <f>99757+6300</f>
        <v>106057</v>
      </c>
      <c r="J41" s="90">
        <v>3684</v>
      </c>
    </row>
    <row r="42" spans="2:10" ht="15.75" thickBot="1" x14ac:dyDescent="0.3">
      <c r="B42" s="9" t="s">
        <v>85</v>
      </c>
      <c r="C42" s="154"/>
      <c r="D42" s="11"/>
      <c r="E42" s="15" t="s">
        <v>9</v>
      </c>
      <c r="F42" s="27">
        <f>G42-C42-D42</f>
        <v>0</v>
      </c>
      <c r="G42" s="17">
        <f>H42+I42</f>
        <v>0</v>
      </c>
      <c r="H42" s="68"/>
      <c r="I42" s="68"/>
      <c r="J42" s="80"/>
    </row>
    <row r="43" spans="2:10" ht="26.25" thickBot="1" x14ac:dyDescent="0.3">
      <c r="B43" s="9" t="s">
        <v>86</v>
      </c>
      <c r="C43" s="154"/>
      <c r="D43" s="11"/>
      <c r="E43" s="15" t="s">
        <v>9</v>
      </c>
      <c r="F43" s="27">
        <f t="shared" ref="F43:F44" si="15">G43-C43-D43</f>
        <v>19917</v>
      </c>
      <c r="G43" s="17">
        <f t="shared" ref="G43:G44" si="16">H43+I43</f>
        <v>19917</v>
      </c>
      <c r="H43" s="68"/>
      <c r="I43" s="68">
        <v>19917</v>
      </c>
      <c r="J43" s="90">
        <v>396</v>
      </c>
    </row>
    <row r="44" spans="2:10" ht="15.75" thickBot="1" x14ac:dyDescent="0.3">
      <c r="B44" s="53" t="s">
        <v>87</v>
      </c>
      <c r="C44" s="153"/>
      <c r="D44" s="47"/>
      <c r="E44" s="15" t="s">
        <v>9</v>
      </c>
      <c r="F44" s="54">
        <f t="shared" si="15"/>
        <v>21506</v>
      </c>
      <c r="G44" s="55">
        <f t="shared" si="16"/>
        <v>21506</v>
      </c>
      <c r="H44" s="88"/>
      <c r="I44" s="88">
        <v>21506</v>
      </c>
      <c r="J44" s="91">
        <v>2400</v>
      </c>
    </row>
    <row r="45" spans="2:10" ht="9" customHeight="1" thickBot="1" x14ac:dyDescent="0.3">
      <c r="B45" s="48"/>
      <c r="C45" s="13"/>
      <c r="D45" s="49"/>
      <c r="E45" s="50"/>
      <c r="F45" s="51"/>
      <c r="G45" s="52"/>
      <c r="H45" s="49"/>
      <c r="I45" s="49"/>
      <c r="J45" s="51"/>
    </row>
    <row r="46" spans="2:10" ht="10.35" customHeight="1" thickBot="1" x14ac:dyDescent="0.3">
      <c r="B46" s="48"/>
      <c r="C46" s="13"/>
      <c r="D46" s="49"/>
      <c r="E46" s="50"/>
      <c r="F46" s="51"/>
      <c r="G46" s="52"/>
      <c r="H46" s="49"/>
      <c r="I46" s="49"/>
      <c r="J46" s="51"/>
    </row>
    <row r="47" spans="2:10" ht="19.350000000000001" customHeight="1" thickBot="1" x14ac:dyDescent="0.3">
      <c r="B47" s="174" t="s">
        <v>162</v>
      </c>
      <c r="C47" s="174"/>
      <c r="D47" s="174"/>
      <c r="E47" s="174"/>
      <c r="F47" s="174"/>
      <c r="G47" s="174"/>
      <c r="H47" s="174"/>
      <c r="I47" s="174"/>
      <c r="J47" s="174"/>
    </row>
    <row r="48" spans="2:10" ht="15" customHeight="1" x14ac:dyDescent="0.25">
      <c r="B48" s="175" t="s">
        <v>153</v>
      </c>
      <c r="C48" s="178" t="s">
        <v>24</v>
      </c>
      <c r="D48" s="178"/>
      <c r="E48" s="178"/>
      <c r="F48" s="178"/>
      <c r="G48" s="178"/>
      <c r="H48" s="178"/>
      <c r="I48" s="178"/>
      <c r="J48" s="24"/>
    </row>
    <row r="49" spans="2:10" x14ac:dyDescent="0.25">
      <c r="B49" s="176"/>
      <c r="C49" s="179"/>
      <c r="D49" s="179"/>
      <c r="E49" s="179"/>
      <c r="F49" s="179"/>
      <c r="G49" s="179"/>
      <c r="H49" s="179"/>
      <c r="I49" s="180" t="s">
        <v>5</v>
      </c>
      <c r="J49" s="180"/>
    </row>
    <row r="50" spans="2:10" ht="15.75" thickBot="1" x14ac:dyDescent="0.3">
      <c r="B50" s="177"/>
      <c r="C50" s="166" t="s">
        <v>7</v>
      </c>
      <c r="D50" s="166"/>
      <c r="E50" s="166"/>
      <c r="F50" s="166"/>
      <c r="G50" s="167" t="s">
        <v>8</v>
      </c>
      <c r="H50" s="167"/>
      <c r="I50" s="167"/>
      <c r="J50" s="25"/>
    </row>
    <row r="51" spans="2:10" ht="45.75" thickBot="1" x14ac:dyDescent="0.3">
      <c r="B51" s="7" t="s">
        <v>2</v>
      </c>
      <c r="C51" s="34" t="s">
        <v>3</v>
      </c>
      <c r="D51" s="34" t="s">
        <v>21</v>
      </c>
      <c r="E51" s="35" t="s">
        <v>22</v>
      </c>
      <c r="F51" s="36" t="s">
        <v>29</v>
      </c>
      <c r="G51" s="18" t="s">
        <v>23</v>
      </c>
      <c r="H51" s="37" t="s">
        <v>4</v>
      </c>
      <c r="I51" s="37" t="s">
        <v>6</v>
      </c>
      <c r="J51" s="78" t="s">
        <v>134</v>
      </c>
    </row>
    <row r="52" spans="2:10" ht="26.25" thickBot="1" x14ac:dyDescent="0.3">
      <c r="B52" s="8" t="s">
        <v>18</v>
      </c>
      <c r="C52" s="10">
        <f>SUM(C53:C56)</f>
        <v>0</v>
      </c>
      <c r="D52" s="10">
        <f>SUM(D53:D56)</f>
        <v>0</v>
      </c>
      <c r="E52" s="14" t="s">
        <v>36</v>
      </c>
      <c r="F52" s="26">
        <f>G52-C52-D52</f>
        <v>11200</v>
      </c>
      <c r="G52" s="56">
        <f>H52+I52</f>
        <v>11200</v>
      </c>
      <c r="H52" s="10">
        <f>SUM(H53:H56)</f>
        <v>11200</v>
      </c>
      <c r="I52" s="10">
        <f>SUM(I53:I56)</f>
        <v>0</v>
      </c>
      <c r="J52" s="79">
        <f>SUM(J53:J56)</f>
        <v>0</v>
      </c>
    </row>
    <row r="53" spans="2:10" ht="26.25" thickBot="1" x14ac:dyDescent="0.3">
      <c r="B53" s="9" t="s">
        <v>88</v>
      </c>
      <c r="C53" s="11"/>
      <c r="D53" s="11"/>
      <c r="E53" s="15" t="s">
        <v>19</v>
      </c>
      <c r="F53" s="27">
        <f>G53-C53-D53</f>
        <v>8000</v>
      </c>
      <c r="G53" s="17">
        <f>H53+I53</f>
        <v>8000</v>
      </c>
      <c r="H53" s="68">
        <v>8000</v>
      </c>
      <c r="I53" s="11"/>
      <c r="J53" s="80"/>
    </row>
    <row r="54" spans="2:10" ht="21" customHeight="1" thickBot="1" x14ac:dyDescent="0.3">
      <c r="B54" s="9" t="s">
        <v>89</v>
      </c>
      <c r="C54" s="11"/>
      <c r="D54" s="11"/>
      <c r="E54" s="15" t="s">
        <v>19</v>
      </c>
      <c r="F54" s="27">
        <f t="shared" ref="F54" si="17">G54-C54-D54</f>
        <v>2000</v>
      </c>
      <c r="G54" s="17">
        <f t="shared" ref="G54" si="18">H54+I54</f>
        <v>2000</v>
      </c>
      <c r="H54" s="68">
        <v>2000</v>
      </c>
      <c r="I54" s="11"/>
      <c r="J54" s="80"/>
    </row>
    <row r="55" spans="2:10" ht="26.25" thickBot="1" x14ac:dyDescent="0.3">
      <c r="B55" s="9" t="s">
        <v>90</v>
      </c>
      <c r="C55" s="11"/>
      <c r="D55" s="11"/>
      <c r="E55" s="15" t="s">
        <v>9</v>
      </c>
      <c r="F55" s="27">
        <f>G55-C55-D55</f>
        <v>0</v>
      </c>
      <c r="G55" s="17">
        <f>H55+I55</f>
        <v>0</v>
      </c>
      <c r="H55" s="68"/>
      <c r="I55" s="11"/>
      <c r="J55" s="80"/>
    </row>
    <row r="56" spans="2:10" ht="26.25" thickBot="1" x14ac:dyDescent="0.3">
      <c r="B56" s="9" t="s">
        <v>91</v>
      </c>
      <c r="C56" s="11"/>
      <c r="D56" s="11"/>
      <c r="E56" s="15" t="s">
        <v>9</v>
      </c>
      <c r="F56" s="27">
        <f t="shared" ref="F56" si="19">G56-C56-D56</f>
        <v>1200</v>
      </c>
      <c r="G56" s="17">
        <f t="shared" ref="G56" si="20">H56+I56</f>
        <v>1200</v>
      </c>
      <c r="H56" s="68">
        <f>100+500+300+300</f>
        <v>1200</v>
      </c>
      <c r="I56" s="11"/>
      <c r="J56" s="80"/>
    </row>
    <row r="57" spans="2:10" ht="26.25" thickBot="1" x14ac:dyDescent="0.3">
      <c r="B57" s="8" t="s">
        <v>140</v>
      </c>
      <c r="C57" s="10">
        <f>SUM(C58:C61)</f>
        <v>0</v>
      </c>
      <c r="D57" s="10">
        <f>SUM(D58:D61)</f>
        <v>0</v>
      </c>
      <c r="E57" s="14" t="s">
        <v>9</v>
      </c>
      <c r="F57" s="26">
        <f>G57-C57-D57</f>
        <v>10000</v>
      </c>
      <c r="G57" s="56">
        <f>H57+I57</f>
        <v>10000</v>
      </c>
      <c r="H57" s="89">
        <f>SUM(H58:H61)</f>
        <v>10000</v>
      </c>
      <c r="I57" s="10">
        <f t="shared" ref="I57:J57" si="21">SUM(I58:I61)</f>
        <v>0</v>
      </c>
      <c r="J57" s="79">
        <f t="shared" si="21"/>
        <v>0</v>
      </c>
    </row>
    <row r="58" spans="2:10" ht="26.25" thickBot="1" x14ac:dyDescent="0.3">
      <c r="B58" s="9" t="s">
        <v>139</v>
      </c>
      <c r="C58" s="11"/>
      <c r="D58" s="11"/>
      <c r="E58" s="15" t="s">
        <v>9</v>
      </c>
      <c r="F58" s="27">
        <f>G58-C58-D58</f>
        <v>0</v>
      </c>
      <c r="G58" s="17">
        <f>H58+I58</f>
        <v>0</v>
      </c>
      <c r="H58" s="11">
        <v>0</v>
      </c>
      <c r="I58" s="11"/>
      <c r="J58" s="90"/>
    </row>
    <row r="59" spans="2:10" ht="15.75" thickBot="1" x14ac:dyDescent="0.3">
      <c r="B59" s="9" t="s">
        <v>92</v>
      </c>
      <c r="C59" s="11"/>
      <c r="D59" s="11"/>
      <c r="E59" s="15" t="s">
        <v>9</v>
      </c>
      <c r="F59" s="27">
        <f>G59-C59-D59</f>
        <v>0</v>
      </c>
      <c r="G59" s="17">
        <f>H59+I59</f>
        <v>0</v>
      </c>
      <c r="H59" s="11">
        <v>0</v>
      </c>
      <c r="I59" s="11"/>
      <c r="J59" s="90"/>
    </row>
    <row r="60" spans="2:10" ht="32.1" customHeight="1" thickBot="1" x14ac:dyDescent="0.3">
      <c r="B60" s="9" t="s">
        <v>93</v>
      </c>
      <c r="C60" s="11"/>
      <c r="D60" s="11"/>
      <c r="E60" s="15" t="s">
        <v>9</v>
      </c>
      <c r="F60" s="27">
        <f t="shared" ref="F60:F62" si="22">G60-C60-D60</f>
        <v>0</v>
      </c>
      <c r="G60" s="17">
        <f t="shared" ref="G60:G61" si="23">H60+I60</f>
        <v>0</v>
      </c>
      <c r="H60" s="11">
        <v>0</v>
      </c>
      <c r="I60" s="11"/>
      <c r="J60" s="90"/>
    </row>
    <row r="61" spans="2:10" ht="21" customHeight="1" thickBot="1" x14ac:dyDescent="0.3">
      <c r="B61" s="9" t="s">
        <v>94</v>
      </c>
      <c r="C61" s="11"/>
      <c r="D61" s="11"/>
      <c r="E61" s="15" t="s">
        <v>9</v>
      </c>
      <c r="F61" s="27">
        <f>G61-C61-D61</f>
        <v>10000</v>
      </c>
      <c r="G61" s="17">
        <f t="shared" si="23"/>
        <v>10000</v>
      </c>
      <c r="H61" s="68">
        <v>10000</v>
      </c>
      <c r="I61" s="11"/>
      <c r="J61" s="82"/>
    </row>
    <row r="62" spans="2:10" ht="29.1" customHeight="1" thickBot="1" x14ac:dyDescent="0.3">
      <c r="B62" s="60" t="s">
        <v>30</v>
      </c>
      <c r="C62" s="21">
        <f>C57+C52+C40+C35+C30+C26+C20+C15+C11+C8</f>
        <v>205101</v>
      </c>
      <c r="D62" s="21">
        <f>D57+D52+D40+D35+D30+D26+D20+D15+D11+D8</f>
        <v>74522</v>
      </c>
      <c r="E62" s="43"/>
      <c r="F62" s="31">
        <f t="shared" si="22"/>
        <v>1121265</v>
      </c>
      <c r="G62" s="44">
        <f>G57+G52+G40+G35+G30+G26+G20+G15+G11+G8</f>
        <v>1400888</v>
      </c>
      <c r="H62" s="21">
        <f>H57+H52+H40+H35+H30+H26+H20+H15+H11+H8</f>
        <v>1058321</v>
      </c>
      <c r="I62" s="45">
        <f>I57+I52+I40+I35+I30+I26+I20+I15+I11+I8</f>
        <v>342567</v>
      </c>
      <c r="J62" s="46">
        <f>J57+J52+J40+J35+J30+J26+J20+J15+J11+J8</f>
        <v>93698</v>
      </c>
    </row>
    <row r="63" spans="2:10" ht="26.1" customHeight="1" thickBot="1" x14ac:dyDescent="0.3">
      <c r="B63" s="139" t="s">
        <v>136</v>
      </c>
      <c r="C63" s="139"/>
      <c r="D63" s="139"/>
      <c r="E63" s="139"/>
      <c r="F63" s="163"/>
      <c r="G63" s="74">
        <f>G62-C62-D62-F62</f>
        <v>0</v>
      </c>
      <c r="H63" s="164"/>
      <c r="I63" s="165"/>
      <c r="J63" s="165"/>
    </row>
    <row r="64" spans="2:10" ht="16.350000000000001" customHeight="1" thickBot="1" x14ac:dyDescent="0.3">
      <c r="B64" s="20" t="s">
        <v>34</v>
      </c>
      <c r="C64" s="181" t="s">
        <v>1</v>
      </c>
      <c r="D64" s="181"/>
      <c r="E64" s="181"/>
      <c r="F64" s="182"/>
      <c r="G64" s="144" t="s">
        <v>45</v>
      </c>
      <c r="H64" s="144"/>
      <c r="I64" s="144"/>
      <c r="J64" s="144"/>
    </row>
    <row r="65" spans="2:10" ht="36" customHeight="1" thickBot="1" x14ac:dyDescent="0.3">
      <c r="B65" s="7" t="s">
        <v>2</v>
      </c>
      <c r="C65" s="76" t="s">
        <v>105</v>
      </c>
      <c r="D65" s="34" t="s">
        <v>0</v>
      </c>
      <c r="E65" s="35" t="s">
        <v>48</v>
      </c>
      <c r="F65" s="36" t="s">
        <v>49</v>
      </c>
      <c r="G65" s="18" t="s">
        <v>59</v>
      </c>
      <c r="H65" s="157" t="s">
        <v>46</v>
      </c>
      <c r="I65" s="158"/>
      <c r="J65" s="158"/>
    </row>
    <row r="66" spans="2:10" ht="15.75" thickBot="1" x14ac:dyDescent="0.3">
      <c r="B66" s="8" t="s">
        <v>42</v>
      </c>
      <c r="C66" s="10">
        <f>SUM(C67:C70)</f>
        <v>0</v>
      </c>
      <c r="D66" s="10">
        <f>SUM(D67:D70)</f>
        <v>29096</v>
      </c>
      <c r="E66" s="14"/>
      <c r="F66" s="10">
        <f>SUM(F67:F70)</f>
        <v>-464765</v>
      </c>
      <c r="G66" s="86">
        <f>SUM(G67:G70)</f>
        <v>-435669</v>
      </c>
      <c r="H66" s="159"/>
      <c r="I66" s="160"/>
      <c r="J66" s="160"/>
    </row>
    <row r="67" spans="2:10" ht="45.75" thickBot="1" x14ac:dyDescent="0.3">
      <c r="B67" s="9" t="s">
        <v>95</v>
      </c>
      <c r="C67" s="11"/>
      <c r="D67" s="11"/>
      <c r="E67" s="66" t="s">
        <v>50</v>
      </c>
      <c r="F67" s="27">
        <v>10000</v>
      </c>
      <c r="G67" s="77">
        <f>C67+D67+F67</f>
        <v>10000</v>
      </c>
      <c r="H67" s="159"/>
      <c r="I67" s="160"/>
      <c r="J67" s="160"/>
    </row>
    <row r="68" spans="2:10" ht="45.75" thickBot="1" x14ac:dyDescent="0.3">
      <c r="B68" s="9" t="s">
        <v>96</v>
      </c>
      <c r="C68" s="11"/>
      <c r="D68" s="68">
        <f>589+22321+160+6026</f>
        <v>29096</v>
      </c>
      <c r="E68" s="66" t="s">
        <v>47</v>
      </c>
      <c r="F68" s="27"/>
      <c r="G68" s="77">
        <f>C68+D68+F68-F75</f>
        <v>29096</v>
      </c>
      <c r="H68" s="159"/>
      <c r="I68" s="160"/>
      <c r="J68" s="160"/>
    </row>
    <row r="69" spans="2:10" ht="45.75" thickBot="1" x14ac:dyDescent="0.3">
      <c r="B69" s="9" t="s">
        <v>97</v>
      </c>
      <c r="C69" s="11"/>
      <c r="D69" s="11"/>
      <c r="E69" s="66" t="s">
        <v>150</v>
      </c>
      <c r="F69" s="27"/>
      <c r="G69" s="77">
        <f>C69+D69+F69</f>
        <v>0</v>
      </c>
      <c r="H69" s="161"/>
      <c r="I69" s="162"/>
      <c r="J69" s="162"/>
    </row>
    <row r="70" spans="2:10" ht="44.1" customHeight="1" thickBot="1" x14ac:dyDescent="0.3">
      <c r="B70" s="9" t="s">
        <v>107</v>
      </c>
      <c r="C70" s="11"/>
      <c r="D70" s="68"/>
      <c r="E70" s="66" t="s">
        <v>148</v>
      </c>
      <c r="F70" s="83">
        <f>G95</f>
        <v>-474765</v>
      </c>
      <c r="G70" s="77">
        <f>C70+D70+F70-F73-F74-F78-F79-F80-F81-F82-F83-F84-F85-F86</f>
        <v>-474765</v>
      </c>
      <c r="H70" s="170" t="s">
        <v>149</v>
      </c>
      <c r="I70" s="171"/>
      <c r="J70" s="171"/>
    </row>
    <row r="71" spans="2:10" ht="34.35" customHeight="1" thickBot="1" x14ac:dyDescent="0.3">
      <c r="B71" s="70" t="s">
        <v>2</v>
      </c>
      <c r="C71" s="71" t="s">
        <v>3</v>
      </c>
      <c r="D71" s="71" t="s">
        <v>21</v>
      </c>
      <c r="E71" s="72" t="s">
        <v>22</v>
      </c>
      <c r="F71" s="73" t="s">
        <v>29</v>
      </c>
      <c r="G71" s="18" t="s">
        <v>23</v>
      </c>
      <c r="H71" s="172"/>
      <c r="I71" s="173"/>
      <c r="J71" s="173"/>
    </row>
    <row r="72" spans="2:10" ht="26.25" thickBot="1" x14ac:dyDescent="0.3">
      <c r="B72" s="8" t="s">
        <v>44</v>
      </c>
      <c r="C72" s="10">
        <f>SUM(C73:C76)</f>
        <v>0</v>
      </c>
      <c r="D72" s="10">
        <f>SUM(D73:D76)</f>
        <v>25000</v>
      </c>
      <c r="E72" s="14"/>
      <c r="F72" s="26">
        <f>SUM(F73:F76)</f>
        <v>0</v>
      </c>
      <c r="G72" s="56">
        <f>SUM(C72+D72+F72)</f>
        <v>25000</v>
      </c>
      <c r="H72" s="155" t="s">
        <v>131</v>
      </c>
      <c r="I72" s="156"/>
      <c r="J72" s="156"/>
    </row>
    <row r="73" spans="2:10" ht="27" customHeight="1" thickBot="1" x14ac:dyDescent="0.3">
      <c r="B73" s="9" t="s">
        <v>98</v>
      </c>
      <c r="C73" s="11"/>
      <c r="D73" s="11"/>
      <c r="E73" s="66" t="s">
        <v>51</v>
      </c>
      <c r="F73" s="69"/>
      <c r="G73" s="17">
        <f t="shared" ref="G73:G75" si="24">SUM(C73+D73+F73)</f>
        <v>0</v>
      </c>
      <c r="H73" s="126" t="s">
        <v>53</v>
      </c>
      <c r="I73" s="126" t="s">
        <v>64</v>
      </c>
      <c r="J73" s="126" t="s">
        <v>132</v>
      </c>
    </row>
    <row r="74" spans="2:10" ht="26.25" thickBot="1" x14ac:dyDescent="0.3">
      <c r="B74" s="9" t="s">
        <v>106</v>
      </c>
      <c r="C74" s="11"/>
      <c r="D74" s="11"/>
      <c r="E74" s="66" t="s">
        <v>51</v>
      </c>
      <c r="F74" s="69"/>
      <c r="G74" s="77">
        <f t="shared" si="24"/>
        <v>0</v>
      </c>
      <c r="H74" s="127"/>
      <c r="I74" s="127"/>
      <c r="J74" s="127"/>
    </row>
    <row r="75" spans="2:10" ht="26.25" thickBot="1" x14ac:dyDescent="0.3">
      <c r="B75" s="9" t="s">
        <v>99</v>
      </c>
      <c r="C75" s="11"/>
      <c r="D75" s="11"/>
      <c r="E75" s="66" t="s">
        <v>152</v>
      </c>
      <c r="F75" s="69"/>
      <c r="G75" s="77">
        <f t="shared" si="24"/>
        <v>0</v>
      </c>
      <c r="H75" s="127"/>
      <c r="I75" s="127"/>
      <c r="J75" s="127"/>
    </row>
    <row r="76" spans="2:10" ht="26.25" thickBot="1" x14ac:dyDescent="0.3">
      <c r="B76" s="9" t="s">
        <v>100</v>
      </c>
      <c r="C76" s="11"/>
      <c r="D76" s="11">
        <v>25000</v>
      </c>
      <c r="E76" s="66" t="s">
        <v>9</v>
      </c>
      <c r="F76" s="69"/>
      <c r="G76" s="77">
        <f>SUM(C76+D76+F76)</f>
        <v>25000</v>
      </c>
      <c r="H76" s="128"/>
      <c r="I76" s="128"/>
      <c r="J76" s="128"/>
    </row>
    <row r="77" spans="2:10" ht="26.25" thickBot="1" x14ac:dyDescent="0.3">
      <c r="B77" s="8" t="s">
        <v>57</v>
      </c>
      <c r="C77" s="10">
        <f>SUM(C79:C86)</f>
        <v>0</v>
      </c>
      <c r="D77" s="10">
        <f>SUM(D79:D86)</f>
        <v>0</v>
      </c>
      <c r="E77" s="14"/>
      <c r="F77" s="10">
        <f>SUM(F78:F86)</f>
        <v>0</v>
      </c>
      <c r="G77" s="56">
        <f>SUM(C77+D77+F77)</f>
        <v>0</v>
      </c>
      <c r="H77" s="62">
        <f>SUM(H79:H86)</f>
        <v>0</v>
      </c>
      <c r="I77" s="65">
        <f>SUM(I79:I86)</f>
        <v>0</v>
      </c>
      <c r="J77" s="65">
        <f>SUM(J79:J86)</f>
        <v>0</v>
      </c>
    </row>
    <row r="78" spans="2:10" ht="46.35" customHeight="1" thickBot="1" x14ac:dyDescent="0.3">
      <c r="B78" s="9" t="s">
        <v>52</v>
      </c>
      <c r="C78" s="11"/>
      <c r="D78" s="11"/>
      <c r="E78" s="123" t="s">
        <v>151</v>
      </c>
      <c r="F78" s="27"/>
      <c r="G78" s="17">
        <f t="shared" ref="G78:G86" si="25">C78+D78+F78</f>
        <v>0</v>
      </c>
      <c r="H78" s="63"/>
      <c r="I78" s="63"/>
      <c r="J78" s="64">
        <f>SUM(G78:I78)</f>
        <v>0</v>
      </c>
    </row>
    <row r="79" spans="2:10" ht="15" customHeight="1" thickBot="1" x14ac:dyDescent="0.3">
      <c r="B79" s="9" t="s">
        <v>157</v>
      </c>
      <c r="C79" s="11"/>
      <c r="D79" s="11"/>
      <c r="E79" s="124"/>
      <c r="F79" s="27"/>
      <c r="G79" s="17">
        <f t="shared" si="25"/>
        <v>0</v>
      </c>
      <c r="H79" s="63"/>
      <c r="I79" s="63"/>
      <c r="J79" s="64">
        <f>SUM(G79:I79)</f>
        <v>0</v>
      </c>
    </row>
    <row r="80" spans="2:10" ht="15.75" thickBot="1" x14ac:dyDescent="0.3">
      <c r="B80" s="9" t="s">
        <v>26</v>
      </c>
      <c r="C80" s="68"/>
      <c r="D80" s="11"/>
      <c r="E80" s="124"/>
      <c r="F80" s="27"/>
      <c r="G80" s="77">
        <f t="shared" si="25"/>
        <v>0</v>
      </c>
      <c r="H80" s="63"/>
      <c r="I80" s="63"/>
      <c r="J80" s="64">
        <f t="shared" ref="J80:J86" si="26">SUM(G80:I80)</f>
        <v>0</v>
      </c>
    </row>
    <row r="81" spans="2:10" ht="15.75" thickBot="1" x14ac:dyDescent="0.3">
      <c r="B81" s="9" t="s">
        <v>25</v>
      </c>
      <c r="C81" s="68"/>
      <c r="D81" s="11"/>
      <c r="E81" s="124"/>
      <c r="F81" s="27"/>
      <c r="G81" s="77">
        <f t="shared" si="25"/>
        <v>0</v>
      </c>
      <c r="H81" s="63"/>
      <c r="I81" s="63"/>
      <c r="J81" s="64">
        <f t="shared" si="26"/>
        <v>0</v>
      </c>
    </row>
    <row r="82" spans="2:10" ht="15.75" thickBot="1" x14ac:dyDescent="0.3">
      <c r="B82" s="9" t="s">
        <v>62</v>
      </c>
      <c r="C82" s="11"/>
      <c r="D82" s="11"/>
      <c r="E82" s="124"/>
      <c r="F82" s="27"/>
      <c r="G82" s="77">
        <f t="shared" si="25"/>
        <v>0</v>
      </c>
      <c r="H82" s="63"/>
      <c r="I82" s="63"/>
      <c r="J82" s="64">
        <f t="shared" si="26"/>
        <v>0</v>
      </c>
    </row>
    <row r="83" spans="2:10" ht="15.75" thickBot="1" x14ac:dyDescent="0.3">
      <c r="B83" s="9" t="s">
        <v>156</v>
      </c>
      <c r="C83" s="11"/>
      <c r="D83" s="11"/>
      <c r="E83" s="124"/>
      <c r="F83" s="27"/>
      <c r="G83" s="77">
        <f t="shared" si="25"/>
        <v>0</v>
      </c>
      <c r="H83" s="63"/>
      <c r="I83" s="63"/>
      <c r="J83" s="64">
        <f t="shared" si="26"/>
        <v>0</v>
      </c>
    </row>
    <row r="84" spans="2:10" ht="15.75" thickBot="1" x14ac:dyDescent="0.3">
      <c r="B84" s="9" t="s">
        <v>61</v>
      </c>
      <c r="C84" s="11"/>
      <c r="D84" s="11"/>
      <c r="E84" s="124"/>
      <c r="F84" s="27"/>
      <c r="G84" s="77">
        <f t="shared" si="25"/>
        <v>0</v>
      </c>
      <c r="H84" s="63"/>
      <c r="I84" s="63"/>
      <c r="J84" s="64">
        <f t="shared" si="26"/>
        <v>0</v>
      </c>
    </row>
    <row r="85" spans="2:10" ht="15.75" thickBot="1" x14ac:dyDescent="0.3">
      <c r="B85" s="9" t="s">
        <v>27</v>
      </c>
      <c r="C85" s="11"/>
      <c r="D85" s="11"/>
      <c r="E85" s="124"/>
      <c r="F85" s="27"/>
      <c r="G85" s="17">
        <f t="shared" si="25"/>
        <v>0</v>
      </c>
      <c r="H85" s="63"/>
      <c r="I85" s="63"/>
      <c r="J85" s="64">
        <f t="shared" si="26"/>
        <v>0</v>
      </c>
    </row>
    <row r="86" spans="2:10" ht="15.75" thickBot="1" x14ac:dyDescent="0.3">
      <c r="B86" s="9" t="s">
        <v>135</v>
      </c>
      <c r="C86" s="11"/>
      <c r="D86" s="11"/>
      <c r="E86" s="125"/>
      <c r="F86" s="27"/>
      <c r="G86" s="17">
        <f t="shared" si="25"/>
        <v>0</v>
      </c>
      <c r="H86" s="63"/>
      <c r="I86" s="63"/>
      <c r="J86" s="64">
        <f t="shared" si="26"/>
        <v>0</v>
      </c>
    </row>
    <row r="87" spans="2:10" ht="16.350000000000001" customHeight="1" thickBot="1" x14ac:dyDescent="0.3">
      <c r="B87" s="178" t="s">
        <v>43</v>
      </c>
      <c r="C87" s="136" t="s">
        <v>56</v>
      </c>
      <c r="D87" s="136"/>
      <c r="E87" s="136"/>
      <c r="F87" s="136"/>
      <c r="G87" s="40">
        <f>G62</f>
        <v>1400888</v>
      </c>
      <c r="H87" s="190">
        <f>SUM(G87:G90)</f>
        <v>990219</v>
      </c>
      <c r="I87" s="192" t="s">
        <v>141</v>
      </c>
      <c r="J87" s="192"/>
    </row>
    <row r="88" spans="2:10" ht="41.1" customHeight="1" thickBot="1" x14ac:dyDescent="0.3">
      <c r="B88" s="189"/>
      <c r="C88" s="136" t="s">
        <v>104</v>
      </c>
      <c r="D88" s="136"/>
      <c r="E88" s="136"/>
      <c r="F88" s="149"/>
      <c r="G88" s="40">
        <f>G66</f>
        <v>-435669</v>
      </c>
      <c r="H88" s="191"/>
      <c r="I88" s="193"/>
      <c r="J88" s="193"/>
    </row>
    <row r="89" spans="2:10" ht="16.350000000000001" customHeight="1" thickBot="1" x14ac:dyDescent="0.3">
      <c r="B89" s="189"/>
      <c r="C89" s="136" t="s">
        <v>55</v>
      </c>
      <c r="D89" s="136"/>
      <c r="E89" s="136"/>
      <c r="F89" s="149"/>
      <c r="G89" s="40">
        <f>G72</f>
        <v>25000</v>
      </c>
      <c r="H89" s="191"/>
      <c r="I89" s="194"/>
      <c r="J89" s="194"/>
    </row>
    <row r="90" spans="2:10" ht="20.25" customHeight="1" thickBot="1" x14ac:dyDescent="0.3">
      <c r="B90" s="166"/>
      <c r="C90" s="136" t="s">
        <v>60</v>
      </c>
      <c r="D90" s="136"/>
      <c r="E90" s="136"/>
      <c r="F90" s="136"/>
      <c r="G90" s="42">
        <f>G77</f>
        <v>0</v>
      </c>
      <c r="H90" s="191"/>
      <c r="I90" s="195">
        <f>G95</f>
        <v>-474765</v>
      </c>
      <c r="J90" s="195"/>
    </row>
    <row r="91" spans="2:10" ht="10.35" customHeight="1" x14ac:dyDescent="0.25">
      <c r="B91" s="5"/>
      <c r="C91" s="13"/>
      <c r="D91" s="13"/>
      <c r="E91" s="13"/>
      <c r="F91" s="28"/>
      <c r="G91" s="16"/>
      <c r="H91" s="13"/>
      <c r="I91" s="13"/>
      <c r="J91" s="28"/>
    </row>
    <row r="92" spans="2:10" ht="9" customHeight="1" thickBot="1" x14ac:dyDescent="0.3">
      <c r="B92" s="5"/>
      <c r="C92" s="13"/>
      <c r="D92" s="13"/>
      <c r="E92" s="13"/>
      <c r="F92" s="28"/>
      <c r="G92" s="16"/>
      <c r="H92" s="13"/>
      <c r="I92" s="13"/>
      <c r="J92" s="28"/>
    </row>
    <row r="93" spans="2:10" ht="25.35" customHeight="1" thickBot="1" x14ac:dyDescent="0.3">
      <c r="B93" s="174" t="s">
        <v>162</v>
      </c>
      <c r="C93" s="174"/>
      <c r="D93" s="174"/>
      <c r="E93" s="174"/>
      <c r="F93" s="174"/>
      <c r="G93" s="174"/>
      <c r="H93" s="174"/>
      <c r="I93" s="174"/>
      <c r="J93" s="174"/>
    </row>
    <row r="94" spans="2:10" ht="45.75" thickBot="1" x14ac:dyDescent="0.3">
      <c r="B94" s="7" t="s">
        <v>32</v>
      </c>
      <c r="C94" s="38" t="s">
        <v>20</v>
      </c>
      <c r="D94" s="37" t="s">
        <v>58</v>
      </c>
      <c r="E94" s="37" t="s">
        <v>39</v>
      </c>
      <c r="F94" s="39" t="s">
        <v>37</v>
      </c>
      <c r="G94" s="39" t="s">
        <v>103</v>
      </c>
      <c r="H94" s="32"/>
      <c r="I94" s="32"/>
      <c r="J94" s="32"/>
    </row>
    <row r="95" spans="2:10" ht="48.75" thickBot="1" x14ac:dyDescent="0.3">
      <c r="B95" s="59" t="s">
        <v>108</v>
      </c>
      <c r="C95" s="12" t="s">
        <v>10</v>
      </c>
      <c r="D95" s="75">
        <v>85000</v>
      </c>
      <c r="E95" s="23">
        <f>F16+F17+F18+F19+F21+F28+F29+F37</f>
        <v>432780</v>
      </c>
      <c r="F95" s="19">
        <f>D95-E95</f>
        <v>-347780</v>
      </c>
      <c r="G95" s="137">
        <f>F95+F96+F99</f>
        <v>-474765</v>
      </c>
      <c r="H95" s="33"/>
      <c r="I95" s="33"/>
      <c r="J95" s="33"/>
    </row>
    <row r="96" spans="2:10" ht="16.350000000000001" customHeight="1" thickBot="1" x14ac:dyDescent="0.3">
      <c r="B96" s="22" t="s">
        <v>109</v>
      </c>
      <c r="C96" s="187" t="s">
        <v>9</v>
      </c>
      <c r="D96" s="68">
        <f>150000-85000</f>
        <v>65000</v>
      </c>
      <c r="E96" s="187">
        <f>F9+F10+F12+F14+F22+F23+F24+F25+F27+F31+F33+F34+F36+F38+F39+F41+F42+F43+F44+F55+F56+F58+F59+F60+F61+F67+F76+F69</f>
        <v>688485</v>
      </c>
      <c r="F96" s="187">
        <f>D96+D97+D98-E96</f>
        <v>-123485</v>
      </c>
      <c r="G96" s="138"/>
      <c r="H96" s="33"/>
      <c r="I96" s="33"/>
      <c r="J96" s="33"/>
    </row>
    <row r="97" spans="2:10" ht="15.75" thickBot="1" x14ac:dyDescent="0.3">
      <c r="B97" s="22" t="s">
        <v>126</v>
      </c>
      <c r="C97" s="188"/>
      <c r="D97" s="68">
        <v>210000</v>
      </c>
      <c r="E97" s="188"/>
      <c r="F97" s="188"/>
      <c r="G97" s="138"/>
      <c r="H97" s="33"/>
      <c r="I97" s="33"/>
      <c r="J97" s="33"/>
    </row>
    <row r="98" spans="2:10" ht="15.75" thickBot="1" x14ac:dyDescent="0.3">
      <c r="B98" s="22" t="s">
        <v>125</v>
      </c>
      <c r="C98" s="188"/>
      <c r="D98" s="68">
        <v>290000</v>
      </c>
      <c r="E98" s="188"/>
      <c r="F98" s="188"/>
      <c r="G98" s="138"/>
      <c r="H98" s="33"/>
      <c r="I98" s="33"/>
      <c r="J98" s="33"/>
    </row>
    <row r="99" spans="2:10" ht="15.75" thickBot="1" x14ac:dyDescent="0.3">
      <c r="B99" s="22" t="s">
        <v>110</v>
      </c>
      <c r="C99" s="187" t="s">
        <v>19</v>
      </c>
      <c r="D99" s="11">
        <v>1500</v>
      </c>
      <c r="E99" s="187">
        <f>F53+F54</f>
        <v>10000</v>
      </c>
      <c r="F99" s="187">
        <f>D99+D100-E99</f>
        <v>-3500</v>
      </c>
      <c r="G99" s="138"/>
      <c r="H99" s="33"/>
      <c r="I99" s="33"/>
      <c r="J99" s="33"/>
    </row>
    <row r="100" spans="2:10" ht="15.75" thickBot="1" x14ac:dyDescent="0.3">
      <c r="B100" s="22" t="s">
        <v>31</v>
      </c>
      <c r="C100" s="188"/>
      <c r="D100" s="11">
        <v>5000</v>
      </c>
      <c r="E100" s="188"/>
      <c r="F100" s="188"/>
      <c r="G100" s="138"/>
      <c r="H100" s="33"/>
      <c r="I100" s="33"/>
      <c r="J100" s="33"/>
    </row>
    <row r="101" spans="2:10" ht="15.75" thickBot="1" x14ac:dyDescent="0.3">
      <c r="B101" s="186" t="s">
        <v>63</v>
      </c>
      <c r="C101" s="186"/>
      <c r="D101" s="85">
        <f>SUM(D95:D100)</f>
        <v>656500</v>
      </c>
      <c r="E101" s="187"/>
      <c r="F101" s="187"/>
      <c r="G101" s="187"/>
      <c r="H101" s="150" t="s">
        <v>144</v>
      </c>
      <c r="I101" s="151"/>
      <c r="J101" s="151"/>
    </row>
    <row r="102" spans="2:10" ht="15.75" thickBot="1" x14ac:dyDescent="0.3">
      <c r="B102" s="142" t="s">
        <v>33</v>
      </c>
      <c r="C102" s="142"/>
      <c r="D102" s="142"/>
      <c r="E102" s="143"/>
      <c r="F102" s="144" t="s">
        <v>65</v>
      </c>
      <c r="G102" s="144"/>
      <c r="H102" s="144"/>
      <c r="I102" s="144"/>
      <c r="J102" s="144"/>
    </row>
    <row r="103" spans="2:10" ht="15.75" thickBot="1" x14ac:dyDescent="0.3">
      <c r="B103" s="145" t="s">
        <v>111</v>
      </c>
      <c r="C103" s="145"/>
      <c r="D103" s="145"/>
      <c r="E103" s="57">
        <f>G8</f>
        <v>388509</v>
      </c>
      <c r="F103" s="130" t="s">
        <v>137</v>
      </c>
      <c r="G103" s="131"/>
      <c r="H103" s="131"/>
      <c r="I103" s="131"/>
      <c r="J103" s="131"/>
    </row>
    <row r="104" spans="2:10" ht="15.75" thickBot="1" x14ac:dyDescent="0.3">
      <c r="B104" s="145" t="s">
        <v>112</v>
      </c>
      <c r="C104" s="145"/>
      <c r="D104" s="145"/>
      <c r="E104" s="57">
        <f>G11</f>
        <v>12427</v>
      </c>
      <c r="F104" s="132"/>
      <c r="G104" s="133"/>
      <c r="H104" s="133"/>
      <c r="I104" s="133"/>
      <c r="J104" s="133"/>
    </row>
    <row r="105" spans="2:10" ht="15.75" thickBot="1" x14ac:dyDescent="0.3">
      <c r="B105" s="145" t="s">
        <v>113</v>
      </c>
      <c r="C105" s="145"/>
      <c r="D105" s="145"/>
      <c r="E105" s="57">
        <f>G15</f>
        <v>403043</v>
      </c>
      <c r="F105" s="132"/>
      <c r="G105" s="133"/>
      <c r="H105" s="133"/>
      <c r="I105" s="133"/>
      <c r="J105" s="133"/>
    </row>
    <row r="106" spans="2:10" ht="31.35" customHeight="1" thickBot="1" x14ac:dyDescent="0.3">
      <c r="B106" s="145" t="s">
        <v>114</v>
      </c>
      <c r="C106" s="145"/>
      <c r="D106" s="145"/>
      <c r="E106" s="57">
        <f>G20</f>
        <v>144785</v>
      </c>
      <c r="F106" s="132"/>
      <c r="G106" s="133"/>
      <c r="H106" s="133"/>
      <c r="I106" s="133"/>
      <c r="J106" s="133"/>
    </row>
    <row r="107" spans="2:10" ht="15.75" thickBot="1" x14ac:dyDescent="0.3">
      <c r="B107" s="145" t="s">
        <v>115</v>
      </c>
      <c r="C107" s="145"/>
      <c r="D107" s="145"/>
      <c r="E107" s="57">
        <f>G26</f>
        <v>21965</v>
      </c>
      <c r="F107" s="134"/>
      <c r="G107" s="135"/>
      <c r="H107" s="135"/>
      <c r="I107" s="135"/>
      <c r="J107" s="135"/>
    </row>
    <row r="108" spans="2:10" ht="15.75" thickBot="1" x14ac:dyDescent="0.3">
      <c r="B108" s="145" t="s">
        <v>116</v>
      </c>
      <c r="C108" s="145"/>
      <c r="D108" s="145"/>
      <c r="E108" s="57">
        <f>G30</f>
        <v>231924</v>
      </c>
      <c r="F108" s="129" t="s">
        <v>163</v>
      </c>
      <c r="G108" s="129"/>
      <c r="H108" s="129"/>
      <c r="I108" s="129"/>
      <c r="J108" s="129"/>
    </row>
    <row r="109" spans="2:10" ht="33" customHeight="1" thickBot="1" x14ac:dyDescent="0.3">
      <c r="B109" s="145" t="s">
        <v>117</v>
      </c>
      <c r="C109" s="145"/>
      <c r="D109" s="145"/>
      <c r="E109" s="57">
        <f>G35</f>
        <v>29555</v>
      </c>
      <c r="F109" s="148" t="s">
        <v>121</v>
      </c>
      <c r="G109" s="146"/>
      <c r="H109" s="146"/>
      <c r="I109" s="147">
        <f>E113</f>
        <v>1400888</v>
      </c>
      <c r="J109" s="147"/>
    </row>
    <row r="110" spans="2:10" ht="15.75" thickBot="1" x14ac:dyDescent="0.3">
      <c r="B110" s="145" t="s">
        <v>118</v>
      </c>
      <c r="C110" s="145"/>
      <c r="D110" s="145"/>
      <c r="E110" s="57">
        <f>G40</f>
        <v>147480</v>
      </c>
      <c r="F110" s="146" t="s">
        <v>122</v>
      </c>
      <c r="G110" s="146"/>
      <c r="H110" s="146"/>
      <c r="I110" s="147">
        <f>G66</f>
        <v>-435669</v>
      </c>
      <c r="J110" s="147"/>
    </row>
    <row r="111" spans="2:10" ht="26.45" customHeight="1" thickBot="1" x14ac:dyDescent="0.3">
      <c r="B111" s="145" t="s">
        <v>119</v>
      </c>
      <c r="C111" s="145"/>
      <c r="D111" s="145"/>
      <c r="E111" s="57">
        <f>G52</f>
        <v>11200</v>
      </c>
      <c r="F111" s="146" t="s">
        <v>123</v>
      </c>
      <c r="G111" s="146"/>
      <c r="H111" s="146"/>
      <c r="I111" s="147">
        <f>G72</f>
        <v>25000</v>
      </c>
      <c r="J111" s="147"/>
    </row>
    <row r="112" spans="2:10" ht="29.1" customHeight="1" thickBot="1" x14ac:dyDescent="0.3">
      <c r="B112" s="145" t="s">
        <v>120</v>
      </c>
      <c r="C112" s="145"/>
      <c r="D112" s="145"/>
      <c r="E112" s="57">
        <f>G57</f>
        <v>10000</v>
      </c>
      <c r="F112" s="146" t="s">
        <v>124</v>
      </c>
      <c r="G112" s="146"/>
      <c r="H112" s="146"/>
      <c r="I112" s="147">
        <f>G77</f>
        <v>0</v>
      </c>
      <c r="J112" s="147"/>
    </row>
    <row r="113" spans="2:10" ht="15.75" thickBot="1" x14ac:dyDescent="0.3">
      <c r="B113" s="139" t="s">
        <v>30</v>
      </c>
      <c r="C113" s="139"/>
      <c r="D113" s="139"/>
      <c r="E113" s="58">
        <f>SUM(E103:E112)</f>
        <v>1400888</v>
      </c>
      <c r="F113" s="140" t="s">
        <v>54</v>
      </c>
      <c r="G113" s="140"/>
      <c r="H113" s="140"/>
      <c r="I113" s="141">
        <f>SUM(I109:J112)</f>
        <v>990219</v>
      </c>
      <c r="J113" s="141"/>
    </row>
    <row r="114" spans="2:10" x14ac:dyDescent="0.25">
      <c r="B114" s="5"/>
      <c r="C114" s="13"/>
      <c r="D114" s="13"/>
      <c r="E114" s="13"/>
      <c r="F114" s="28"/>
      <c r="G114" s="16"/>
      <c r="H114" s="13"/>
      <c r="I114" s="13"/>
      <c r="J114" s="28"/>
    </row>
    <row r="115" spans="2:10" x14ac:dyDescent="0.25">
      <c r="B115" s="5"/>
      <c r="C115" s="13"/>
      <c r="D115" s="13"/>
      <c r="E115" s="13"/>
      <c r="F115" s="28"/>
      <c r="G115" s="16"/>
      <c r="H115" s="13"/>
      <c r="I115" s="13"/>
      <c r="J115" s="28"/>
    </row>
    <row r="116" spans="2:10" x14ac:dyDescent="0.25">
      <c r="B116" s="5"/>
      <c r="C116" s="13"/>
      <c r="D116" s="13"/>
      <c r="E116" s="13"/>
      <c r="F116" s="28"/>
      <c r="G116" s="16"/>
      <c r="H116" s="13"/>
      <c r="I116" s="13"/>
      <c r="J116" s="28"/>
    </row>
    <row r="117" spans="2:10" x14ac:dyDescent="0.25">
      <c r="B117" s="5"/>
      <c r="C117" s="13"/>
      <c r="D117" s="13"/>
      <c r="E117" s="13"/>
      <c r="F117" s="28"/>
      <c r="G117" s="16"/>
      <c r="H117" s="13"/>
      <c r="I117" s="13"/>
    </row>
    <row r="118" spans="2:10" x14ac:dyDescent="0.25">
      <c r="B118" s="5"/>
      <c r="C118" s="13"/>
      <c r="D118" s="13"/>
      <c r="E118" s="13"/>
      <c r="F118" s="28"/>
      <c r="G118" s="16"/>
      <c r="H118" s="13"/>
      <c r="I118" s="13"/>
      <c r="J118" s="28"/>
    </row>
    <row r="119" spans="2:10" x14ac:dyDescent="0.25">
      <c r="B119" s="5"/>
      <c r="C119" s="13"/>
      <c r="D119" s="13"/>
      <c r="F119" s="28"/>
      <c r="G119" s="16"/>
      <c r="H119" s="13"/>
      <c r="I119" s="13"/>
      <c r="J119" s="28"/>
    </row>
    <row r="120" spans="2:10" x14ac:dyDescent="0.25">
      <c r="B120" s="5"/>
      <c r="C120" s="13"/>
      <c r="D120" s="13"/>
      <c r="E120" s="13"/>
      <c r="F120" s="28"/>
      <c r="G120" s="16"/>
      <c r="H120" s="13"/>
      <c r="I120" s="13"/>
      <c r="J120" s="28"/>
    </row>
    <row r="121" spans="2:10" x14ac:dyDescent="0.25">
      <c r="B121" s="5"/>
      <c r="C121" s="13"/>
      <c r="D121" s="13"/>
      <c r="E121" s="13"/>
      <c r="F121" s="28"/>
      <c r="G121" s="16"/>
      <c r="H121" s="13"/>
      <c r="I121" s="13"/>
      <c r="J121" s="28"/>
    </row>
    <row r="122" spans="2:10" x14ac:dyDescent="0.25">
      <c r="B122" s="5"/>
      <c r="C122" s="13"/>
      <c r="D122" s="13"/>
      <c r="E122" s="13"/>
      <c r="F122" s="28"/>
      <c r="G122" s="16"/>
      <c r="H122" s="13"/>
      <c r="I122" s="13"/>
      <c r="J122" s="28"/>
    </row>
    <row r="123" spans="2:10" x14ac:dyDescent="0.25">
      <c r="B123" s="5"/>
      <c r="C123" s="13"/>
      <c r="D123" s="13"/>
      <c r="E123" s="13"/>
      <c r="F123" s="28"/>
      <c r="G123" s="16"/>
      <c r="H123" s="13"/>
      <c r="I123" s="13"/>
      <c r="J123" s="28"/>
    </row>
    <row r="124" spans="2:10" x14ac:dyDescent="0.25">
      <c r="B124" s="5"/>
      <c r="C124" s="13"/>
      <c r="D124" s="13"/>
      <c r="E124" s="13"/>
      <c r="F124" s="28"/>
      <c r="G124" s="16"/>
      <c r="H124" s="13"/>
      <c r="I124" s="13"/>
      <c r="J124" s="28"/>
    </row>
    <row r="125" spans="2:10" x14ac:dyDescent="0.25">
      <c r="B125" s="5"/>
      <c r="C125" s="13"/>
      <c r="D125" s="13"/>
      <c r="E125" s="13"/>
      <c r="F125" s="28"/>
      <c r="G125" s="16"/>
      <c r="H125" s="13"/>
      <c r="I125" s="13"/>
      <c r="J125" s="28"/>
    </row>
    <row r="126" spans="2:10" x14ac:dyDescent="0.25">
      <c r="B126" s="5"/>
      <c r="C126" s="13"/>
      <c r="D126" s="13"/>
      <c r="E126" s="13"/>
      <c r="F126" s="28"/>
      <c r="G126" s="16"/>
      <c r="H126" s="13"/>
      <c r="I126" s="13"/>
      <c r="J126" s="28"/>
    </row>
    <row r="127" spans="2:10" x14ac:dyDescent="0.25">
      <c r="B127" s="5"/>
      <c r="C127" s="13"/>
      <c r="D127" s="13"/>
      <c r="E127" s="2"/>
      <c r="F127" s="29"/>
      <c r="G127" s="3"/>
      <c r="H127" s="2"/>
      <c r="I127" s="2"/>
      <c r="J127" s="29"/>
    </row>
    <row r="128" spans="2:10" ht="15.75" thickBot="1" x14ac:dyDescent="0.3">
      <c r="B128" s="5"/>
      <c r="C128" s="13"/>
      <c r="D128" s="13"/>
      <c r="E128" s="2"/>
      <c r="F128" s="29"/>
      <c r="G128" s="3"/>
      <c r="H128" s="2"/>
      <c r="I128" s="2"/>
      <c r="J128" s="29"/>
    </row>
    <row r="129" spans="2:10" ht="15.75" thickBot="1" x14ac:dyDescent="0.3">
      <c r="B129" s="121" t="s">
        <v>145</v>
      </c>
      <c r="C129" s="122"/>
      <c r="D129" s="122"/>
      <c r="E129" s="70"/>
      <c r="F129" s="121" t="s">
        <v>146</v>
      </c>
      <c r="G129" s="122"/>
      <c r="H129" s="122"/>
      <c r="I129" s="122"/>
      <c r="J129" s="122"/>
    </row>
    <row r="130" spans="2:10" x14ac:dyDescent="0.25">
      <c r="B130" s="5"/>
      <c r="C130" s="13"/>
      <c r="D130" s="13"/>
      <c r="E130" s="2"/>
      <c r="F130" s="29"/>
      <c r="G130" s="3"/>
      <c r="H130" s="2"/>
      <c r="I130" s="2"/>
      <c r="J130" s="29"/>
    </row>
    <row r="131" spans="2:10" x14ac:dyDescent="0.25">
      <c r="B131" s="5"/>
      <c r="C131" s="13"/>
      <c r="D131" s="13"/>
      <c r="E131" s="2"/>
      <c r="F131" s="29"/>
      <c r="G131" s="3"/>
      <c r="H131" s="2"/>
      <c r="I131" s="2"/>
      <c r="J131" s="29"/>
    </row>
    <row r="132" spans="2:10" x14ac:dyDescent="0.25">
      <c r="B132" s="5"/>
      <c r="C132" s="13"/>
      <c r="D132" s="13"/>
      <c r="E132" s="2"/>
      <c r="F132" s="29"/>
      <c r="G132" s="3"/>
      <c r="H132" s="2"/>
      <c r="I132" s="2"/>
      <c r="J132" s="29"/>
    </row>
    <row r="133" spans="2:10" x14ac:dyDescent="0.25">
      <c r="B133" s="5"/>
      <c r="C133" s="13"/>
      <c r="D133" s="13"/>
      <c r="E133" s="2"/>
      <c r="F133" s="29"/>
      <c r="G133" s="3"/>
      <c r="H133" s="2"/>
      <c r="I133" s="2"/>
      <c r="J133" s="29"/>
    </row>
    <row r="134" spans="2:10" x14ac:dyDescent="0.25">
      <c r="B134" s="5"/>
      <c r="C134" s="13"/>
      <c r="D134" s="13"/>
      <c r="E134" s="2"/>
      <c r="F134" s="29"/>
      <c r="G134" s="3"/>
      <c r="H134" s="2"/>
      <c r="I134" s="2"/>
      <c r="J134" s="29"/>
    </row>
    <row r="135" spans="2:10" x14ac:dyDescent="0.25">
      <c r="B135" s="5"/>
      <c r="C135" s="13"/>
      <c r="D135" s="13"/>
      <c r="E135" s="2"/>
      <c r="F135" s="29"/>
      <c r="G135" s="3"/>
      <c r="H135" s="2"/>
      <c r="I135" s="2"/>
      <c r="J135" s="29"/>
    </row>
    <row r="136" spans="2:10" x14ac:dyDescent="0.25">
      <c r="B136" s="5"/>
      <c r="C136" s="13"/>
      <c r="D136" s="13"/>
      <c r="E136" s="2"/>
      <c r="F136" s="29"/>
      <c r="G136" s="3"/>
      <c r="H136" s="2"/>
      <c r="I136" s="2"/>
      <c r="J136" s="29"/>
    </row>
    <row r="137" spans="2:10" x14ac:dyDescent="0.25">
      <c r="B137" s="5"/>
      <c r="C137" s="13"/>
      <c r="D137" s="13"/>
      <c r="E137" s="2"/>
      <c r="F137" s="29"/>
      <c r="G137" s="3"/>
      <c r="H137" s="2"/>
      <c r="I137" s="2"/>
      <c r="J137" s="29"/>
    </row>
    <row r="138" spans="2:10" x14ac:dyDescent="0.25">
      <c r="B138" s="5"/>
      <c r="C138" s="13"/>
      <c r="D138" s="13"/>
      <c r="E138" s="2"/>
      <c r="F138" s="29"/>
      <c r="G138" s="3"/>
      <c r="H138" s="2"/>
      <c r="I138" s="2"/>
      <c r="J138" s="29"/>
    </row>
    <row r="139" spans="2:10" x14ac:dyDescent="0.25">
      <c r="B139" s="5"/>
      <c r="C139" s="13"/>
      <c r="D139" s="13"/>
      <c r="E139" s="2"/>
      <c r="F139" s="29"/>
      <c r="G139" s="3"/>
      <c r="H139" s="2"/>
      <c r="I139" s="2"/>
      <c r="J139" s="29"/>
    </row>
    <row r="140" spans="2:10" x14ac:dyDescent="0.25">
      <c r="B140" s="5"/>
      <c r="C140" s="13"/>
      <c r="D140" s="13"/>
      <c r="E140" s="2"/>
      <c r="F140" s="29"/>
      <c r="G140" s="3"/>
      <c r="H140" s="2"/>
      <c r="I140" s="2"/>
      <c r="J140" s="29"/>
    </row>
    <row r="141" spans="2:10" x14ac:dyDescent="0.25">
      <c r="B141" s="5"/>
      <c r="C141" s="13"/>
      <c r="D141" s="13"/>
      <c r="E141" s="2"/>
      <c r="F141" s="29"/>
      <c r="G141" s="3"/>
      <c r="H141" s="2"/>
      <c r="I141" s="2"/>
      <c r="J141" s="29"/>
    </row>
    <row r="142" spans="2:10" x14ac:dyDescent="0.25">
      <c r="B142" s="5"/>
      <c r="C142" s="13"/>
      <c r="D142" s="13"/>
      <c r="E142" s="2"/>
      <c r="F142" s="29"/>
      <c r="G142" s="3"/>
      <c r="H142" s="2"/>
      <c r="I142" s="2"/>
      <c r="J142" s="29"/>
    </row>
    <row r="143" spans="2:10" x14ac:dyDescent="0.25">
      <c r="B143" s="5"/>
      <c r="C143" s="13"/>
      <c r="D143" s="13"/>
      <c r="E143" s="2"/>
      <c r="F143" s="29"/>
      <c r="G143" s="3"/>
      <c r="H143" s="2"/>
      <c r="I143" s="2"/>
      <c r="J143" s="29"/>
    </row>
    <row r="144" spans="2:10" x14ac:dyDescent="0.25">
      <c r="B144" s="5"/>
      <c r="C144" s="13"/>
      <c r="D144" s="13"/>
      <c r="E144" s="2"/>
      <c r="F144" s="29"/>
      <c r="G144" s="3"/>
      <c r="H144" s="2"/>
      <c r="I144" s="2"/>
      <c r="J144" s="29"/>
    </row>
    <row r="145" spans="2:10" x14ac:dyDescent="0.25">
      <c r="B145" s="5"/>
      <c r="C145" s="13"/>
      <c r="D145" s="13"/>
      <c r="E145" s="2"/>
      <c r="F145" s="29"/>
      <c r="G145" s="3"/>
      <c r="H145" s="2"/>
      <c r="I145" s="2"/>
      <c r="J145" s="29"/>
    </row>
    <row r="146" spans="2:10" x14ac:dyDescent="0.25">
      <c r="B146" s="5"/>
      <c r="C146" s="13"/>
      <c r="D146" s="13"/>
      <c r="E146" s="2"/>
      <c r="F146" s="29"/>
      <c r="G146" s="3"/>
      <c r="H146" s="2"/>
      <c r="I146" s="2"/>
      <c r="J146" s="29"/>
    </row>
    <row r="147" spans="2:10" x14ac:dyDescent="0.25">
      <c r="B147" s="5"/>
      <c r="C147" s="13"/>
      <c r="D147" s="13"/>
      <c r="E147" s="2"/>
      <c r="F147" s="29"/>
      <c r="G147" s="3"/>
      <c r="H147" s="2"/>
      <c r="I147" s="2"/>
      <c r="J147" s="29"/>
    </row>
    <row r="148" spans="2:10" x14ac:dyDescent="0.25">
      <c r="B148" s="5"/>
      <c r="C148" s="13"/>
      <c r="D148" s="13"/>
      <c r="E148" s="2"/>
      <c r="F148" s="29"/>
      <c r="G148" s="3"/>
      <c r="H148" s="2"/>
      <c r="I148" s="2"/>
      <c r="J148" s="29"/>
    </row>
    <row r="149" spans="2:10" x14ac:dyDescent="0.25">
      <c r="B149" s="5"/>
      <c r="C149" s="13"/>
      <c r="D149" s="13"/>
      <c r="E149" s="2"/>
      <c r="F149" s="29"/>
      <c r="G149" s="3"/>
      <c r="H149" s="2"/>
      <c r="I149" s="2"/>
      <c r="J149" s="29"/>
    </row>
    <row r="150" spans="2:10" x14ac:dyDescent="0.25">
      <c r="B150" s="5"/>
      <c r="C150" s="13"/>
      <c r="D150" s="13"/>
      <c r="E150" s="2"/>
      <c r="F150" s="29"/>
      <c r="G150" s="3"/>
      <c r="H150" s="2"/>
      <c r="I150" s="2"/>
      <c r="J150" s="29"/>
    </row>
    <row r="151" spans="2:10" x14ac:dyDescent="0.25">
      <c r="B151" s="5"/>
      <c r="C151" s="13"/>
      <c r="D151" s="13"/>
      <c r="E151" s="2"/>
      <c r="F151" s="29"/>
      <c r="G151" s="3"/>
      <c r="H151" s="2"/>
      <c r="I151" s="2"/>
      <c r="J151" s="29"/>
    </row>
    <row r="152" spans="2:10" x14ac:dyDescent="0.25">
      <c r="B152" s="5"/>
      <c r="C152" s="13"/>
      <c r="D152" s="13"/>
      <c r="E152" s="2"/>
      <c r="F152" s="29"/>
      <c r="G152" s="3"/>
      <c r="H152" s="2"/>
      <c r="I152" s="2"/>
      <c r="J152" s="29"/>
    </row>
    <row r="153" spans="2:10" x14ac:dyDescent="0.25">
      <c r="B153" s="5"/>
      <c r="C153" s="13"/>
      <c r="D153" s="13"/>
      <c r="E153" s="2"/>
      <c r="F153" s="29"/>
      <c r="G153" s="3"/>
      <c r="H153" s="2"/>
      <c r="I153" s="2"/>
      <c r="J153" s="29"/>
    </row>
    <row r="154" spans="2:10" x14ac:dyDescent="0.25">
      <c r="B154" s="5"/>
      <c r="C154" s="13"/>
      <c r="D154" s="13"/>
      <c r="E154" s="2"/>
      <c r="F154" s="29"/>
      <c r="G154" s="3"/>
      <c r="H154" s="2"/>
      <c r="I154" s="2"/>
      <c r="J154" s="29"/>
    </row>
    <row r="155" spans="2:10" x14ac:dyDescent="0.25">
      <c r="B155" s="5"/>
      <c r="C155" s="13"/>
      <c r="D155" s="13"/>
      <c r="E155" s="2"/>
      <c r="F155" s="29"/>
      <c r="G155" s="3"/>
      <c r="H155" s="2"/>
      <c r="I155" s="2"/>
      <c r="J155" s="29"/>
    </row>
    <row r="156" spans="2:10" x14ac:dyDescent="0.25">
      <c r="B156" s="5"/>
      <c r="C156" s="13"/>
      <c r="D156" s="13"/>
      <c r="E156" s="2"/>
      <c r="F156" s="29"/>
      <c r="G156" s="3"/>
      <c r="H156" s="2"/>
      <c r="I156" s="2"/>
      <c r="J156" s="29"/>
    </row>
    <row r="157" spans="2:10" x14ac:dyDescent="0.25">
      <c r="B157" s="5"/>
      <c r="C157" s="13"/>
      <c r="D157" s="13"/>
      <c r="E157" s="2"/>
      <c r="F157" s="29"/>
      <c r="G157" s="3"/>
      <c r="H157" s="2"/>
      <c r="I157" s="2"/>
      <c r="J157" s="29"/>
    </row>
    <row r="158" spans="2:10" x14ac:dyDescent="0.25">
      <c r="B158" s="5"/>
      <c r="C158" s="13"/>
      <c r="D158" s="13"/>
      <c r="E158" s="2"/>
      <c r="F158" s="29"/>
      <c r="G158" s="3"/>
      <c r="H158" s="2"/>
      <c r="I158" s="2"/>
      <c r="J158" s="29"/>
    </row>
    <row r="159" spans="2:10" x14ac:dyDescent="0.25">
      <c r="B159" s="5"/>
      <c r="C159" s="13"/>
      <c r="D159" s="13"/>
      <c r="E159" s="2"/>
      <c r="F159" s="29"/>
      <c r="G159" s="3"/>
      <c r="H159" s="2"/>
      <c r="I159" s="2"/>
      <c r="J159" s="29"/>
    </row>
    <row r="160" spans="2:10" x14ac:dyDescent="0.25">
      <c r="B160" s="5"/>
      <c r="C160" s="13"/>
      <c r="D160" s="13"/>
      <c r="E160" s="2"/>
      <c r="F160" s="29"/>
      <c r="G160" s="3"/>
      <c r="H160" s="2"/>
      <c r="I160" s="2"/>
      <c r="J160" s="29"/>
    </row>
    <row r="161" spans="2:10" x14ac:dyDescent="0.25">
      <c r="B161" s="5"/>
      <c r="C161" s="13"/>
      <c r="D161" s="13"/>
      <c r="E161" s="2"/>
      <c r="F161" s="29"/>
      <c r="G161" s="3"/>
      <c r="H161" s="2"/>
      <c r="I161" s="2"/>
      <c r="J161" s="29"/>
    </row>
    <row r="162" spans="2:10" x14ac:dyDescent="0.25">
      <c r="B162" s="5"/>
      <c r="C162" s="13"/>
      <c r="D162" s="13"/>
      <c r="E162" s="2"/>
      <c r="F162" s="29"/>
      <c r="G162" s="3"/>
      <c r="H162" s="2"/>
      <c r="I162" s="2"/>
      <c r="J162" s="29"/>
    </row>
    <row r="163" spans="2:10" x14ac:dyDescent="0.25">
      <c r="B163" s="5"/>
      <c r="C163" s="13"/>
      <c r="D163" s="13"/>
      <c r="E163" s="2"/>
      <c r="F163" s="29"/>
      <c r="G163" s="3"/>
      <c r="H163" s="2"/>
      <c r="I163" s="2"/>
      <c r="J163" s="29"/>
    </row>
    <row r="164" spans="2:10" x14ac:dyDescent="0.25">
      <c r="B164" s="5"/>
      <c r="C164" s="13"/>
      <c r="D164" s="13"/>
      <c r="E164" s="2"/>
      <c r="F164" s="29"/>
      <c r="G164" s="3"/>
      <c r="H164" s="2"/>
      <c r="I164" s="2"/>
      <c r="J164" s="29"/>
    </row>
    <row r="165" spans="2:10" x14ac:dyDescent="0.25">
      <c r="B165" s="5"/>
      <c r="C165" s="13"/>
      <c r="D165" s="13"/>
      <c r="E165" s="2"/>
      <c r="F165" s="29"/>
      <c r="G165" s="3"/>
      <c r="H165" s="2"/>
      <c r="I165" s="2"/>
      <c r="J165" s="29"/>
    </row>
    <row r="166" spans="2:10" x14ac:dyDescent="0.25">
      <c r="B166" s="5"/>
      <c r="C166" s="13"/>
      <c r="D166" s="13"/>
      <c r="E166" s="2"/>
      <c r="F166" s="29"/>
      <c r="G166" s="3"/>
      <c r="H166" s="2"/>
      <c r="I166" s="2"/>
      <c r="J166" s="29"/>
    </row>
    <row r="167" spans="2:10" x14ac:dyDescent="0.25">
      <c r="B167" s="5"/>
      <c r="C167" s="13"/>
      <c r="D167" s="13"/>
      <c r="E167" s="2"/>
      <c r="F167" s="29"/>
      <c r="G167" s="3"/>
      <c r="H167" s="2"/>
      <c r="I167" s="2"/>
      <c r="J167" s="29"/>
    </row>
    <row r="168" spans="2:10" x14ac:dyDescent="0.25">
      <c r="B168" s="5"/>
      <c r="C168" s="13"/>
      <c r="D168" s="13"/>
      <c r="E168" s="2"/>
      <c r="F168" s="29"/>
      <c r="G168" s="3"/>
      <c r="H168" s="2"/>
      <c r="I168" s="2"/>
      <c r="J168" s="29"/>
    </row>
    <row r="169" spans="2:10" x14ac:dyDescent="0.25">
      <c r="B169" s="5"/>
      <c r="C169" s="13"/>
      <c r="D169" s="13"/>
      <c r="E169" s="2"/>
      <c r="F169" s="29"/>
      <c r="G169" s="3"/>
      <c r="H169" s="2"/>
      <c r="I169" s="2"/>
      <c r="J169" s="29"/>
    </row>
    <row r="170" spans="2:10" x14ac:dyDescent="0.25">
      <c r="B170" s="5"/>
      <c r="C170" s="13"/>
      <c r="D170" s="13"/>
      <c r="E170" s="2"/>
      <c r="F170" s="29"/>
      <c r="G170" s="3"/>
      <c r="H170" s="2"/>
      <c r="I170" s="2"/>
      <c r="J170" s="29"/>
    </row>
    <row r="171" spans="2:10" x14ac:dyDescent="0.25">
      <c r="B171" s="5"/>
      <c r="C171" s="13"/>
      <c r="D171" s="13"/>
      <c r="E171" s="2"/>
      <c r="F171" s="29"/>
      <c r="G171" s="3"/>
      <c r="H171" s="2"/>
      <c r="I171" s="2"/>
      <c r="J171" s="29"/>
    </row>
    <row r="172" spans="2:10" x14ac:dyDescent="0.25">
      <c r="B172" s="5"/>
      <c r="C172" s="13"/>
      <c r="D172" s="13"/>
      <c r="E172" s="2"/>
      <c r="F172" s="29"/>
      <c r="G172" s="3"/>
      <c r="H172" s="2"/>
      <c r="I172" s="2"/>
      <c r="J172" s="29"/>
    </row>
    <row r="173" spans="2:10" x14ac:dyDescent="0.25">
      <c r="B173" s="5"/>
      <c r="C173" s="13"/>
      <c r="D173" s="13"/>
      <c r="E173" s="2"/>
      <c r="F173" s="29"/>
      <c r="G173" s="3"/>
      <c r="H173" s="2"/>
      <c r="I173" s="2"/>
      <c r="J173" s="29"/>
    </row>
    <row r="174" spans="2:10" x14ac:dyDescent="0.25">
      <c r="B174" s="5"/>
      <c r="C174" s="13"/>
      <c r="D174" s="13"/>
      <c r="E174" s="2"/>
      <c r="F174" s="29"/>
      <c r="G174" s="3"/>
      <c r="H174" s="2"/>
      <c r="I174" s="2"/>
      <c r="J174" s="29"/>
    </row>
    <row r="175" spans="2:10" x14ac:dyDescent="0.25">
      <c r="B175" s="5"/>
      <c r="C175" s="13"/>
      <c r="D175" s="13"/>
      <c r="E175" s="2"/>
      <c r="F175" s="29"/>
      <c r="G175" s="3"/>
      <c r="H175" s="2"/>
      <c r="I175" s="2"/>
      <c r="J175" s="29"/>
    </row>
    <row r="176" spans="2:10" x14ac:dyDescent="0.25">
      <c r="B176" s="5"/>
      <c r="C176" s="13"/>
      <c r="D176" s="13"/>
      <c r="E176" s="2"/>
      <c r="F176" s="29"/>
      <c r="G176" s="3"/>
      <c r="H176" s="2"/>
      <c r="I176" s="2"/>
      <c r="J176" s="29"/>
    </row>
    <row r="177" spans="2:10" x14ac:dyDescent="0.25">
      <c r="B177" s="5"/>
      <c r="C177" s="13"/>
      <c r="D177" s="13"/>
      <c r="E177" s="2"/>
      <c r="F177" s="29"/>
      <c r="G177" s="3"/>
      <c r="H177" s="2"/>
      <c r="I177" s="2"/>
      <c r="J177" s="29"/>
    </row>
    <row r="178" spans="2:10" x14ac:dyDescent="0.25">
      <c r="B178" s="5"/>
      <c r="C178" s="13"/>
      <c r="D178" s="13"/>
      <c r="E178" s="2"/>
      <c r="F178" s="29"/>
      <c r="G178" s="3"/>
      <c r="H178" s="2"/>
      <c r="I178" s="2"/>
      <c r="J178" s="29"/>
    </row>
    <row r="179" spans="2:10" x14ac:dyDescent="0.25">
      <c r="B179" s="5"/>
      <c r="C179" s="13"/>
      <c r="D179" s="13"/>
      <c r="E179" s="2"/>
      <c r="F179" s="29"/>
      <c r="G179" s="3"/>
      <c r="H179" s="2"/>
      <c r="I179" s="2"/>
      <c r="J179" s="29"/>
    </row>
    <row r="180" spans="2:10" x14ac:dyDescent="0.25">
      <c r="B180" s="5"/>
      <c r="C180" s="13"/>
      <c r="D180" s="13"/>
      <c r="E180" s="2"/>
      <c r="F180" s="29"/>
      <c r="G180" s="3"/>
      <c r="H180" s="2"/>
      <c r="I180" s="2"/>
      <c r="J180" s="29"/>
    </row>
    <row r="181" spans="2:10" x14ac:dyDescent="0.25">
      <c r="B181" s="5"/>
      <c r="C181" s="13"/>
      <c r="D181" s="13"/>
      <c r="E181" s="2"/>
      <c r="F181" s="29"/>
      <c r="G181" s="3"/>
      <c r="H181" s="2"/>
      <c r="I181" s="2"/>
      <c r="J181" s="29"/>
    </row>
    <row r="182" spans="2:10" x14ac:dyDescent="0.25">
      <c r="B182" s="5"/>
      <c r="C182" s="13"/>
      <c r="D182" s="13"/>
      <c r="E182" s="2"/>
      <c r="F182" s="29"/>
      <c r="G182" s="3"/>
      <c r="H182" s="2"/>
      <c r="I182" s="2"/>
      <c r="J182" s="29"/>
    </row>
    <row r="183" spans="2:10" x14ac:dyDescent="0.25">
      <c r="B183" s="5"/>
      <c r="C183" s="13"/>
      <c r="D183" s="13"/>
      <c r="E183" s="2"/>
      <c r="F183" s="29"/>
      <c r="G183" s="3"/>
      <c r="H183" s="2"/>
      <c r="I183" s="2"/>
      <c r="J183" s="29"/>
    </row>
    <row r="184" spans="2:10" x14ac:dyDescent="0.25">
      <c r="B184" s="5"/>
      <c r="C184" s="13"/>
      <c r="D184" s="13"/>
      <c r="E184" s="2"/>
      <c r="F184" s="29"/>
      <c r="G184" s="3"/>
      <c r="H184" s="2"/>
      <c r="I184" s="2"/>
      <c r="J184" s="29"/>
    </row>
    <row r="185" spans="2:10" x14ac:dyDescent="0.25">
      <c r="B185" s="5"/>
      <c r="C185" s="13"/>
      <c r="D185" s="13"/>
      <c r="E185" s="2"/>
      <c r="F185" s="29"/>
      <c r="G185" s="3"/>
      <c r="H185" s="2"/>
      <c r="I185" s="2"/>
      <c r="J185" s="29"/>
    </row>
    <row r="186" spans="2:10" x14ac:dyDescent="0.25">
      <c r="B186" s="5"/>
      <c r="C186" s="13"/>
      <c r="D186" s="13"/>
      <c r="E186" s="2"/>
      <c r="F186" s="29"/>
      <c r="G186" s="3"/>
      <c r="H186" s="2"/>
      <c r="I186" s="2"/>
      <c r="J186" s="29"/>
    </row>
    <row r="187" spans="2:10" x14ac:dyDescent="0.25">
      <c r="B187" s="5"/>
      <c r="C187" s="13"/>
      <c r="D187" s="13"/>
      <c r="E187" s="2"/>
      <c r="F187" s="29"/>
      <c r="G187" s="3"/>
      <c r="H187" s="2"/>
      <c r="I187" s="2"/>
      <c r="J187" s="29"/>
    </row>
    <row r="188" spans="2:10" x14ac:dyDescent="0.25">
      <c r="B188" s="5"/>
      <c r="C188" s="13"/>
      <c r="D188" s="13"/>
      <c r="E188" s="2"/>
      <c r="F188" s="29"/>
      <c r="G188" s="3"/>
      <c r="H188" s="2"/>
      <c r="I188" s="2"/>
      <c r="J188" s="29"/>
    </row>
    <row r="189" spans="2:10" x14ac:dyDescent="0.25">
      <c r="B189" s="5"/>
      <c r="C189" s="13"/>
      <c r="D189" s="13"/>
      <c r="E189" s="2"/>
      <c r="F189" s="29"/>
      <c r="G189" s="3"/>
      <c r="H189" s="2"/>
      <c r="I189" s="2"/>
      <c r="J189" s="29"/>
    </row>
    <row r="190" spans="2:10" x14ac:dyDescent="0.25">
      <c r="B190" s="5"/>
      <c r="C190" s="13"/>
      <c r="D190" s="13"/>
      <c r="E190" s="2"/>
      <c r="F190" s="29"/>
      <c r="G190" s="3"/>
      <c r="H190" s="2"/>
      <c r="I190" s="2"/>
      <c r="J190" s="29"/>
    </row>
    <row r="191" spans="2:10" x14ac:dyDescent="0.25">
      <c r="B191" s="5"/>
      <c r="C191" s="13"/>
      <c r="D191" s="13"/>
      <c r="E191" s="2"/>
      <c r="F191" s="29"/>
      <c r="G191" s="3"/>
      <c r="H191" s="2"/>
      <c r="I191" s="2"/>
      <c r="J191" s="29"/>
    </row>
    <row r="192" spans="2:10" x14ac:dyDescent="0.25">
      <c r="B192" s="5"/>
      <c r="C192" s="13"/>
      <c r="D192" s="13"/>
      <c r="E192" s="2"/>
      <c r="F192" s="29"/>
      <c r="G192" s="3"/>
      <c r="H192" s="2"/>
      <c r="I192" s="2"/>
      <c r="J192" s="29"/>
    </row>
    <row r="193" spans="2:10" x14ac:dyDescent="0.25">
      <c r="B193" s="5"/>
      <c r="C193" s="13"/>
      <c r="D193" s="13"/>
      <c r="E193" s="2"/>
      <c r="F193" s="29"/>
      <c r="G193" s="3"/>
      <c r="H193" s="2"/>
      <c r="I193" s="2"/>
      <c r="J193" s="29"/>
    </row>
    <row r="194" spans="2:10" x14ac:dyDescent="0.25">
      <c r="B194" s="5"/>
      <c r="C194" s="13"/>
      <c r="D194" s="13"/>
      <c r="E194" s="2"/>
      <c r="F194" s="29"/>
      <c r="G194" s="3"/>
      <c r="H194" s="2"/>
      <c r="I194" s="2"/>
      <c r="J194" s="29"/>
    </row>
    <row r="195" spans="2:10" x14ac:dyDescent="0.25">
      <c r="B195" s="5"/>
      <c r="C195" s="13"/>
      <c r="D195" s="13"/>
      <c r="E195" s="2"/>
      <c r="F195" s="29"/>
      <c r="G195" s="2"/>
      <c r="H195" s="2"/>
      <c r="I195" s="2"/>
      <c r="J195" s="29"/>
    </row>
    <row r="196" spans="2:10" x14ac:dyDescent="0.25">
      <c r="B196" s="5"/>
      <c r="C196" s="13"/>
      <c r="D196" s="13"/>
      <c r="E196" s="2"/>
      <c r="F196" s="29"/>
      <c r="G196" s="2"/>
      <c r="H196" s="2"/>
      <c r="I196" s="2"/>
      <c r="J196" s="29"/>
    </row>
    <row r="197" spans="2:10" x14ac:dyDescent="0.25">
      <c r="B197" s="5"/>
      <c r="C197" s="13"/>
      <c r="D197" s="13"/>
      <c r="E197" s="2"/>
      <c r="F197" s="29"/>
      <c r="G197" s="2"/>
      <c r="H197" s="2"/>
      <c r="I197" s="2"/>
      <c r="J197" s="29"/>
    </row>
    <row r="198" spans="2:10" x14ac:dyDescent="0.25">
      <c r="B198" s="5"/>
      <c r="C198" s="13"/>
      <c r="D198" s="13"/>
      <c r="E198" s="2"/>
      <c r="F198" s="29"/>
      <c r="G198" s="2"/>
      <c r="H198" s="2"/>
      <c r="I198" s="2"/>
      <c r="J198" s="29"/>
    </row>
    <row r="199" spans="2:10" x14ac:dyDescent="0.25">
      <c r="B199" s="5"/>
      <c r="C199" s="13"/>
      <c r="D199" s="13"/>
      <c r="E199" s="2"/>
      <c r="F199" s="29"/>
      <c r="G199" s="2"/>
      <c r="H199" s="2"/>
      <c r="I199" s="2"/>
      <c r="J199" s="29"/>
    </row>
    <row r="200" spans="2:10" x14ac:dyDescent="0.25">
      <c r="B200" s="5"/>
      <c r="C200" s="13"/>
      <c r="D200" s="13"/>
      <c r="E200" s="2"/>
      <c r="F200" s="29"/>
      <c r="G200" s="2"/>
      <c r="H200" s="2"/>
      <c r="I200" s="2"/>
      <c r="J200" s="29"/>
    </row>
    <row r="201" spans="2:10" x14ac:dyDescent="0.25">
      <c r="B201" s="5"/>
      <c r="C201" s="13"/>
      <c r="D201" s="13"/>
      <c r="E201" s="2"/>
      <c r="F201" s="29"/>
      <c r="G201" s="2"/>
      <c r="H201" s="2"/>
      <c r="I201" s="2"/>
      <c r="J201" s="29"/>
    </row>
    <row r="202" spans="2:10" x14ac:dyDescent="0.25">
      <c r="B202" s="5"/>
      <c r="C202" s="13"/>
      <c r="D202" s="13"/>
      <c r="E202" s="2"/>
      <c r="F202" s="29"/>
      <c r="G202" s="2"/>
      <c r="H202" s="2"/>
      <c r="I202" s="2"/>
      <c r="J202" s="29"/>
    </row>
    <row r="203" spans="2:10" x14ac:dyDescent="0.25">
      <c r="B203" s="5"/>
      <c r="C203" s="13"/>
      <c r="D203" s="13"/>
      <c r="E203" s="2"/>
      <c r="F203" s="29"/>
      <c r="G203" s="2"/>
      <c r="H203" s="2"/>
      <c r="I203" s="2"/>
      <c r="J203" s="29"/>
    </row>
    <row r="204" spans="2:10" x14ac:dyDescent="0.25">
      <c r="B204" s="5"/>
      <c r="C204" s="13"/>
      <c r="D204" s="13"/>
      <c r="E204" s="2"/>
      <c r="F204" s="29"/>
      <c r="G204" s="2"/>
      <c r="H204" s="2"/>
      <c r="I204" s="2"/>
      <c r="J204" s="29"/>
    </row>
    <row r="205" spans="2:10" x14ac:dyDescent="0.25">
      <c r="B205" s="5"/>
      <c r="C205" s="13"/>
      <c r="D205" s="13"/>
      <c r="E205" s="2"/>
      <c r="F205" s="29"/>
      <c r="G205" s="2"/>
      <c r="H205" s="2"/>
      <c r="I205" s="2"/>
      <c r="J205" s="29"/>
    </row>
    <row r="206" spans="2:10" x14ac:dyDescent="0.25">
      <c r="B206" s="5"/>
      <c r="C206" s="13"/>
      <c r="D206" s="13"/>
      <c r="E206" s="2"/>
      <c r="F206" s="29"/>
      <c r="G206" s="2"/>
      <c r="H206" s="2"/>
      <c r="I206" s="2"/>
      <c r="J206" s="29"/>
    </row>
    <row r="207" spans="2:10" x14ac:dyDescent="0.25">
      <c r="B207" s="5"/>
      <c r="C207" s="13"/>
      <c r="D207" s="13"/>
      <c r="E207" s="2"/>
      <c r="F207" s="29"/>
      <c r="G207" s="2"/>
      <c r="H207" s="2"/>
      <c r="I207" s="2"/>
      <c r="J207" s="29"/>
    </row>
    <row r="208" spans="2:10" x14ac:dyDescent="0.25">
      <c r="B208" s="5"/>
      <c r="C208" s="13"/>
      <c r="D208" s="13"/>
      <c r="E208" s="2"/>
      <c r="F208" s="29"/>
      <c r="G208" s="2"/>
      <c r="H208" s="2"/>
      <c r="I208" s="2"/>
      <c r="J208" s="29"/>
    </row>
    <row r="209" spans="2:10" x14ac:dyDescent="0.25">
      <c r="B209" s="5"/>
      <c r="C209" s="13"/>
      <c r="D209" s="13"/>
      <c r="E209" s="2"/>
      <c r="F209" s="29"/>
      <c r="G209" s="2"/>
      <c r="H209" s="2"/>
      <c r="I209" s="2"/>
      <c r="J209" s="29"/>
    </row>
    <row r="210" spans="2:10" x14ac:dyDescent="0.25">
      <c r="B210" s="5"/>
      <c r="C210" s="13"/>
      <c r="D210" s="13"/>
      <c r="E210" s="2"/>
      <c r="F210" s="29"/>
      <c r="G210" s="2"/>
      <c r="H210" s="2"/>
      <c r="I210" s="2"/>
      <c r="J210" s="29"/>
    </row>
    <row r="211" spans="2:10" x14ac:dyDescent="0.25">
      <c r="B211" s="5"/>
      <c r="C211" s="13"/>
      <c r="D211" s="13"/>
      <c r="E211" s="2"/>
      <c r="F211" s="29"/>
      <c r="G211" s="2"/>
      <c r="H211" s="2"/>
      <c r="I211" s="2"/>
      <c r="J211" s="29"/>
    </row>
    <row r="212" spans="2:10" x14ac:dyDescent="0.25">
      <c r="B212" s="5"/>
      <c r="C212" s="13"/>
      <c r="D212" s="13"/>
      <c r="E212" s="2"/>
      <c r="F212" s="29"/>
      <c r="G212" s="2"/>
      <c r="H212" s="2"/>
      <c r="I212" s="2"/>
      <c r="J212" s="29"/>
    </row>
    <row r="213" spans="2:10" x14ac:dyDescent="0.25">
      <c r="B213" s="5"/>
      <c r="C213" s="13"/>
      <c r="D213" s="13"/>
      <c r="E213" s="2"/>
      <c r="F213" s="29"/>
      <c r="G213" s="2"/>
      <c r="H213" s="2"/>
      <c r="I213" s="2"/>
      <c r="J213" s="29"/>
    </row>
    <row r="214" spans="2:10" x14ac:dyDescent="0.25">
      <c r="B214" s="5"/>
      <c r="C214" s="13"/>
      <c r="D214" s="13"/>
      <c r="E214" s="2"/>
      <c r="F214" s="29"/>
      <c r="G214" s="2"/>
      <c r="H214" s="2"/>
      <c r="I214" s="2"/>
      <c r="J214" s="29"/>
    </row>
    <row r="215" spans="2:10" x14ac:dyDescent="0.25">
      <c r="B215" s="5"/>
      <c r="C215" s="13"/>
      <c r="D215" s="13"/>
      <c r="E215" s="2"/>
      <c r="F215" s="29"/>
      <c r="G215" s="2"/>
      <c r="H215" s="2"/>
      <c r="I215" s="2"/>
      <c r="J215" s="29"/>
    </row>
    <row r="216" spans="2:10" x14ac:dyDescent="0.25">
      <c r="B216" s="5"/>
      <c r="C216" s="13"/>
      <c r="D216" s="13"/>
      <c r="E216" s="2"/>
      <c r="F216" s="29"/>
      <c r="G216" s="2"/>
      <c r="H216" s="2"/>
      <c r="I216" s="2"/>
      <c r="J216" s="29"/>
    </row>
    <row r="217" spans="2:10" x14ac:dyDescent="0.25">
      <c r="B217" s="5"/>
      <c r="C217" s="13"/>
      <c r="D217" s="13"/>
      <c r="E217" s="2"/>
      <c r="F217" s="29"/>
      <c r="G217" s="2"/>
      <c r="H217" s="2"/>
      <c r="I217" s="2"/>
      <c r="J217" s="29"/>
    </row>
    <row r="218" spans="2:10" x14ac:dyDescent="0.25">
      <c r="B218" s="5"/>
      <c r="C218" s="13"/>
      <c r="D218" s="13"/>
      <c r="E218" s="2"/>
      <c r="F218" s="29"/>
      <c r="G218" s="2"/>
      <c r="H218" s="2"/>
      <c r="I218" s="2"/>
      <c r="J218" s="29"/>
    </row>
    <row r="219" spans="2:10" x14ac:dyDescent="0.25">
      <c r="B219" s="5"/>
      <c r="C219" s="13"/>
      <c r="D219" s="13"/>
      <c r="E219" s="2"/>
      <c r="F219" s="29"/>
      <c r="G219" s="2"/>
      <c r="H219" s="2"/>
      <c r="I219" s="2"/>
      <c r="J219" s="29"/>
    </row>
    <row r="220" spans="2:10" x14ac:dyDescent="0.25">
      <c r="B220" s="5"/>
      <c r="C220" s="13"/>
      <c r="D220" s="13"/>
      <c r="E220" s="2"/>
      <c r="F220" s="29"/>
      <c r="G220" s="2"/>
      <c r="H220" s="2"/>
      <c r="I220" s="2"/>
      <c r="J220" s="29"/>
    </row>
    <row r="221" spans="2:10" x14ac:dyDescent="0.25">
      <c r="B221" s="5"/>
      <c r="C221" s="13"/>
      <c r="D221" s="13"/>
      <c r="E221" s="2"/>
      <c r="F221" s="29"/>
      <c r="G221" s="2"/>
      <c r="H221" s="2"/>
      <c r="I221" s="2"/>
      <c r="J221" s="29"/>
    </row>
    <row r="222" spans="2:10" x14ac:dyDescent="0.25">
      <c r="B222" s="5"/>
      <c r="C222" s="13"/>
      <c r="D222" s="13"/>
      <c r="E222" s="2"/>
      <c r="F222" s="29"/>
      <c r="G222" s="2"/>
      <c r="H222" s="2"/>
      <c r="I222" s="2"/>
      <c r="J222" s="29"/>
    </row>
    <row r="223" spans="2:10" x14ac:dyDescent="0.25">
      <c r="B223" s="5"/>
      <c r="C223" s="13"/>
      <c r="D223" s="13"/>
      <c r="E223" s="2"/>
      <c r="F223" s="29"/>
      <c r="G223" s="2"/>
      <c r="H223" s="2"/>
      <c r="I223" s="2"/>
      <c r="J223" s="29"/>
    </row>
    <row r="224" spans="2:10" x14ac:dyDescent="0.25">
      <c r="B224" s="5"/>
      <c r="C224" s="2"/>
      <c r="D224" s="2"/>
      <c r="E224" s="2"/>
      <c r="F224" s="29"/>
      <c r="G224" s="2"/>
      <c r="H224" s="2"/>
      <c r="I224" s="2"/>
      <c r="J224" s="29"/>
    </row>
    <row r="225" spans="2:10" x14ac:dyDescent="0.25">
      <c r="B225" s="5"/>
      <c r="C225" s="2"/>
      <c r="D225" s="2"/>
      <c r="E225" s="2"/>
      <c r="F225" s="29"/>
      <c r="G225" s="2"/>
      <c r="H225" s="2"/>
      <c r="I225" s="2"/>
      <c r="J225" s="29"/>
    </row>
    <row r="226" spans="2:10" x14ac:dyDescent="0.25">
      <c r="B226" s="5"/>
      <c r="C226" s="2"/>
      <c r="D226" s="2"/>
      <c r="E226" s="2"/>
      <c r="F226" s="29"/>
      <c r="G226" s="2"/>
      <c r="H226" s="2"/>
      <c r="I226" s="2"/>
      <c r="J226" s="29"/>
    </row>
    <row r="227" spans="2:10" x14ac:dyDescent="0.25">
      <c r="B227" s="5"/>
      <c r="C227" s="2"/>
      <c r="D227" s="2"/>
      <c r="E227" s="2"/>
      <c r="F227" s="29"/>
      <c r="G227" s="2"/>
      <c r="H227" s="2"/>
      <c r="I227" s="2"/>
      <c r="J227" s="29"/>
    </row>
    <row r="228" spans="2:10" x14ac:dyDescent="0.25">
      <c r="B228" s="5"/>
      <c r="C228" s="2"/>
      <c r="D228" s="2"/>
      <c r="E228" s="2"/>
      <c r="F228" s="29"/>
      <c r="G228" s="2"/>
      <c r="H228" s="2"/>
      <c r="I228" s="2"/>
      <c r="J228" s="29"/>
    </row>
    <row r="229" spans="2:10" x14ac:dyDescent="0.25">
      <c r="B229" s="5"/>
      <c r="C229" s="2"/>
      <c r="D229" s="2"/>
      <c r="E229" s="2"/>
      <c r="F229" s="29"/>
      <c r="G229" s="2"/>
      <c r="H229" s="2"/>
      <c r="I229" s="2"/>
      <c r="J229" s="29"/>
    </row>
    <row r="230" spans="2:10" x14ac:dyDescent="0.25">
      <c r="B230" s="5"/>
      <c r="C230" s="2"/>
      <c r="D230" s="2"/>
      <c r="E230" s="2"/>
      <c r="F230" s="29"/>
      <c r="G230" s="2"/>
      <c r="H230" s="2"/>
      <c r="I230" s="2"/>
      <c r="J230" s="29"/>
    </row>
    <row r="231" spans="2:10" x14ac:dyDescent="0.25">
      <c r="B231" s="5"/>
      <c r="C231" s="2"/>
      <c r="D231" s="2"/>
      <c r="E231" s="2"/>
      <c r="F231" s="29"/>
      <c r="G231" s="2"/>
      <c r="H231" s="2"/>
      <c r="I231" s="2"/>
      <c r="J231" s="29"/>
    </row>
    <row r="232" spans="2:10" x14ac:dyDescent="0.25">
      <c r="B232" s="5"/>
      <c r="C232" s="2"/>
      <c r="D232" s="2"/>
      <c r="E232" s="2"/>
      <c r="F232" s="29"/>
      <c r="G232" s="2"/>
      <c r="H232" s="2"/>
      <c r="I232" s="2"/>
      <c r="J232" s="29"/>
    </row>
    <row r="233" spans="2:10" x14ac:dyDescent="0.25">
      <c r="B233" s="5"/>
      <c r="C233" s="2"/>
      <c r="D233" s="2"/>
      <c r="E233" s="2"/>
      <c r="F233" s="29"/>
      <c r="G233" s="2"/>
      <c r="H233" s="2"/>
      <c r="I233" s="2"/>
      <c r="J233" s="29"/>
    </row>
    <row r="234" spans="2:10" x14ac:dyDescent="0.25">
      <c r="B234" s="5"/>
      <c r="C234" s="2"/>
      <c r="D234" s="2"/>
      <c r="E234" s="2"/>
      <c r="F234" s="29"/>
      <c r="G234" s="2"/>
      <c r="H234" s="2"/>
      <c r="I234" s="2"/>
      <c r="J234" s="29"/>
    </row>
    <row r="235" spans="2:10" x14ac:dyDescent="0.25">
      <c r="B235" s="5"/>
      <c r="C235" s="2"/>
      <c r="D235" s="2"/>
      <c r="E235" s="2"/>
      <c r="F235" s="29"/>
      <c r="G235" s="2"/>
      <c r="H235" s="2"/>
      <c r="I235" s="2"/>
      <c r="J235" s="29"/>
    </row>
    <row r="236" spans="2:10" x14ac:dyDescent="0.25">
      <c r="B236" s="5"/>
      <c r="C236" s="2"/>
      <c r="D236" s="2"/>
      <c r="E236" s="2"/>
      <c r="F236" s="29"/>
      <c r="G236" s="2"/>
      <c r="H236" s="2"/>
      <c r="I236" s="2"/>
      <c r="J236" s="29"/>
    </row>
    <row r="237" spans="2:10" x14ac:dyDescent="0.25">
      <c r="B237" s="5"/>
      <c r="C237" s="2"/>
      <c r="D237" s="2"/>
      <c r="E237" s="2"/>
      <c r="F237" s="29"/>
      <c r="G237" s="2"/>
      <c r="H237" s="2"/>
      <c r="I237" s="2"/>
      <c r="J237" s="29"/>
    </row>
    <row r="238" spans="2:10" x14ac:dyDescent="0.25">
      <c r="B238" s="5"/>
      <c r="C238" s="2"/>
      <c r="D238" s="2"/>
      <c r="E238" s="2"/>
      <c r="F238" s="29"/>
      <c r="G238" s="2"/>
      <c r="H238" s="2"/>
      <c r="I238" s="2"/>
      <c r="J238" s="29"/>
    </row>
    <row r="239" spans="2:10" x14ac:dyDescent="0.25">
      <c r="B239" s="5"/>
      <c r="C239" s="2"/>
      <c r="D239" s="2"/>
      <c r="E239" s="2"/>
      <c r="F239" s="29"/>
      <c r="G239" s="2"/>
      <c r="H239" s="2"/>
      <c r="I239" s="2"/>
      <c r="J239" s="29"/>
    </row>
    <row r="240" spans="2:10" x14ac:dyDescent="0.25">
      <c r="B240" s="5"/>
      <c r="C240" s="2"/>
      <c r="D240" s="2"/>
      <c r="E240" s="2"/>
      <c r="F240" s="29"/>
      <c r="G240" s="2"/>
      <c r="H240" s="2"/>
      <c r="I240" s="2"/>
      <c r="J240" s="29"/>
    </row>
    <row r="241" spans="2:10" x14ac:dyDescent="0.25">
      <c r="B241" s="5"/>
      <c r="C241" s="2"/>
      <c r="D241" s="2"/>
      <c r="E241" s="2"/>
      <c r="F241" s="29"/>
      <c r="G241" s="2"/>
      <c r="H241" s="2"/>
      <c r="I241" s="2"/>
      <c r="J241" s="29"/>
    </row>
    <row r="242" spans="2:10" x14ac:dyDescent="0.25">
      <c r="B242" s="5"/>
      <c r="C242" s="2"/>
      <c r="D242" s="2"/>
      <c r="E242" s="2"/>
      <c r="F242" s="29"/>
      <c r="G242" s="2"/>
      <c r="H242" s="2"/>
      <c r="I242" s="2"/>
      <c r="J242" s="29"/>
    </row>
    <row r="243" spans="2:10" x14ac:dyDescent="0.25">
      <c r="B243" s="5"/>
      <c r="C243" s="2"/>
      <c r="D243" s="2"/>
      <c r="E243" s="2"/>
      <c r="F243" s="29"/>
      <c r="G243" s="2"/>
      <c r="H243" s="2"/>
      <c r="I243" s="2"/>
      <c r="J243" s="29"/>
    </row>
    <row r="244" spans="2:10" x14ac:dyDescent="0.25">
      <c r="B244" s="5"/>
      <c r="C244" s="2"/>
      <c r="D244" s="2"/>
      <c r="E244" s="2"/>
      <c r="F244" s="29"/>
      <c r="G244" s="2"/>
      <c r="H244" s="2"/>
      <c r="I244" s="2"/>
      <c r="J244" s="29"/>
    </row>
    <row r="245" spans="2:10" x14ac:dyDescent="0.25">
      <c r="B245" s="5"/>
      <c r="C245" s="2"/>
      <c r="D245" s="2"/>
      <c r="E245" s="2"/>
      <c r="F245" s="29"/>
      <c r="G245" s="2"/>
      <c r="H245" s="2"/>
      <c r="I245" s="2"/>
      <c r="J245" s="29"/>
    </row>
    <row r="246" spans="2:10" x14ac:dyDescent="0.25">
      <c r="B246" s="5"/>
      <c r="C246" s="2"/>
      <c r="D246" s="2"/>
      <c r="E246" s="2"/>
      <c r="F246" s="29"/>
      <c r="G246" s="2"/>
      <c r="H246" s="2"/>
      <c r="I246" s="2"/>
      <c r="J246" s="29"/>
    </row>
    <row r="247" spans="2:10" x14ac:dyDescent="0.25">
      <c r="B247" s="5"/>
      <c r="C247" s="2"/>
      <c r="D247" s="2"/>
      <c r="E247" s="2"/>
      <c r="F247" s="29"/>
      <c r="G247" s="2"/>
      <c r="H247" s="2"/>
      <c r="I247" s="2"/>
      <c r="J247" s="29"/>
    </row>
    <row r="248" spans="2:10" x14ac:dyDescent="0.25">
      <c r="B248" s="5"/>
      <c r="C248" s="2"/>
      <c r="D248" s="2"/>
      <c r="E248" s="2"/>
      <c r="F248" s="29"/>
      <c r="G248" s="2"/>
      <c r="H248" s="2"/>
      <c r="I248" s="2"/>
      <c r="J248" s="29"/>
    </row>
    <row r="249" spans="2:10" x14ac:dyDescent="0.25">
      <c r="B249" s="5"/>
      <c r="C249" s="2"/>
      <c r="D249" s="2"/>
      <c r="E249" s="2"/>
      <c r="F249" s="29"/>
      <c r="G249" s="2"/>
      <c r="H249" s="2"/>
      <c r="I249" s="2"/>
      <c r="J249" s="29"/>
    </row>
    <row r="250" spans="2:10" x14ac:dyDescent="0.25">
      <c r="B250" s="5"/>
      <c r="C250" s="2"/>
      <c r="D250" s="2"/>
      <c r="E250" s="2"/>
      <c r="F250" s="29"/>
      <c r="G250" s="2"/>
      <c r="H250" s="2"/>
      <c r="I250" s="2"/>
      <c r="J250" s="29"/>
    </row>
    <row r="251" spans="2:10" x14ac:dyDescent="0.25">
      <c r="B251" s="5"/>
      <c r="C251" s="2"/>
      <c r="D251" s="2"/>
      <c r="E251" s="2"/>
      <c r="F251" s="29"/>
      <c r="G251" s="2"/>
      <c r="H251" s="2"/>
      <c r="I251" s="2"/>
      <c r="J251" s="29"/>
    </row>
    <row r="252" spans="2:10" x14ac:dyDescent="0.25">
      <c r="B252" s="5"/>
      <c r="C252" s="2"/>
      <c r="D252" s="2"/>
      <c r="E252" s="2"/>
      <c r="F252" s="29"/>
      <c r="G252" s="2"/>
      <c r="H252" s="2"/>
      <c r="I252" s="2"/>
      <c r="J252" s="29"/>
    </row>
    <row r="253" spans="2:10" x14ac:dyDescent="0.25">
      <c r="B253" s="5"/>
      <c r="C253" s="2"/>
      <c r="D253" s="2"/>
      <c r="E253" s="2"/>
      <c r="F253" s="29"/>
      <c r="G253" s="2"/>
      <c r="H253" s="2"/>
      <c r="I253" s="2"/>
      <c r="J253" s="29"/>
    </row>
    <row r="254" spans="2:10" x14ac:dyDescent="0.25">
      <c r="B254" s="5"/>
      <c r="C254" s="2"/>
      <c r="D254" s="2"/>
      <c r="E254" s="2"/>
      <c r="F254" s="29"/>
      <c r="G254" s="2"/>
      <c r="H254" s="2"/>
      <c r="I254" s="2"/>
      <c r="J254" s="29"/>
    </row>
    <row r="255" spans="2:10" x14ac:dyDescent="0.25">
      <c r="B255" s="5"/>
      <c r="C255" s="2"/>
      <c r="D255" s="2"/>
      <c r="E255" s="2"/>
      <c r="F255" s="29"/>
      <c r="G255" s="2"/>
      <c r="H255" s="2"/>
      <c r="I255" s="2"/>
      <c r="J255" s="29"/>
    </row>
    <row r="256" spans="2:10" x14ac:dyDescent="0.25">
      <c r="B256" s="5"/>
      <c r="C256" s="2"/>
      <c r="D256" s="2"/>
      <c r="E256" s="2"/>
      <c r="F256" s="29"/>
      <c r="G256" s="2"/>
      <c r="H256" s="2"/>
      <c r="I256" s="2"/>
      <c r="J256" s="29"/>
    </row>
    <row r="257" spans="2:10" x14ac:dyDescent="0.25">
      <c r="B257" s="5"/>
      <c r="C257" s="2"/>
      <c r="D257" s="2"/>
      <c r="E257" s="2"/>
      <c r="F257" s="29"/>
      <c r="G257" s="2"/>
      <c r="H257" s="2"/>
      <c r="I257" s="2"/>
      <c r="J257" s="29"/>
    </row>
    <row r="258" spans="2:10" x14ac:dyDescent="0.25">
      <c r="B258" s="5"/>
      <c r="C258" s="2"/>
      <c r="D258" s="2"/>
      <c r="E258" s="2"/>
      <c r="F258" s="29"/>
      <c r="G258" s="2"/>
      <c r="H258" s="2"/>
      <c r="I258" s="2"/>
      <c r="J258" s="29"/>
    </row>
    <row r="259" spans="2:10" x14ac:dyDescent="0.25">
      <c r="B259" s="5"/>
      <c r="C259" s="2"/>
      <c r="D259" s="2"/>
      <c r="E259" s="2"/>
      <c r="F259" s="29"/>
      <c r="G259" s="2"/>
      <c r="H259" s="2"/>
      <c r="I259" s="2"/>
      <c r="J259" s="29"/>
    </row>
    <row r="260" spans="2:10" x14ac:dyDescent="0.25">
      <c r="B260" s="5"/>
      <c r="C260" s="2"/>
      <c r="D260" s="2"/>
      <c r="E260" s="2"/>
      <c r="F260" s="29"/>
      <c r="G260" s="2"/>
      <c r="H260" s="2"/>
      <c r="I260" s="2"/>
      <c r="J260" s="29"/>
    </row>
    <row r="261" spans="2:10" x14ac:dyDescent="0.25">
      <c r="B261" s="5"/>
      <c r="C261" s="2"/>
      <c r="D261" s="2"/>
      <c r="E261" s="2"/>
      <c r="F261" s="29"/>
      <c r="G261" s="2"/>
      <c r="H261" s="2"/>
      <c r="I261" s="2"/>
      <c r="J261" s="29"/>
    </row>
    <row r="262" spans="2:10" x14ac:dyDescent="0.25">
      <c r="B262" s="5"/>
      <c r="C262" s="2"/>
      <c r="D262" s="2"/>
      <c r="E262" s="2"/>
      <c r="F262" s="29"/>
      <c r="G262" s="2"/>
      <c r="H262" s="2"/>
      <c r="I262" s="2"/>
      <c r="J262" s="29"/>
    </row>
    <row r="263" spans="2:10" x14ac:dyDescent="0.25">
      <c r="B263" s="5"/>
      <c r="C263" s="2"/>
      <c r="D263" s="2"/>
      <c r="E263" s="2"/>
      <c r="F263" s="29"/>
      <c r="G263" s="2"/>
      <c r="H263" s="2"/>
      <c r="I263" s="2"/>
      <c r="J263" s="29"/>
    </row>
    <row r="264" spans="2:10" x14ac:dyDescent="0.25">
      <c r="B264" s="5"/>
      <c r="C264" s="2"/>
      <c r="D264" s="2"/>
      <c r="E264" s="2"/>
      <c r="F264" s="29"/>
      <c r="G264" s="2"/>
      <c r="H264" s="2"/>
      <c r="I264" s="2"/>
      <c r="J264" s="29"/>
    </row>
    <row r="265" spans="2:10" x14ac:dyDescent="0.25">
      <c r="B265" s="5"/>
      <c r="C265" s="2"/>
      <c r="D265" s="2"/>
      <c r="E265" s="2"/>
      <c r="F265" s="29"/>
      <c r="G265" s="2"/>
      <c r="H265" s="2"/>
      <c r="I265" s="2"/>
      <c r="J265" s="29"/>
    </row>
    <row r="266" spans="2:10" x14ac:dyDescent="0.25">
      <c r="B266" s="5"/>
      <c r="C266" s="2"/>
      <c r="D266" s="2"/>
      <c r="E266" s="2"/>
      <c r="F266" s="29"/>
      <c r="G266" s="2"/>
      <c r="H266" s="2"/>
      <c r="I266" s="2"/>
      <c r="J266" s="29"/>
    </row>
    <row r="267" spans="2:10" x14ac:dyDescent="0.25">
      <c r="B267" s="5"/>
      <c r="C267" s="2"/>
      <c r="D267" s="2"/>
      <c r="E267" s="2"/>
      <c r="F267" s="29"/>
      <c r="G267" s="2"/>
      <c r="H267" s="2"/>
      <c r="I267" s="2"/>
      <c r="J267" s="29"/>
    </row>
    <row r="268" spans="2:10" x14ac:dyDescent="0.25">
      <c r="B268" s="5"/>
      <c r="C268" s="2"/>
      <c r="D268" s="2"/>
      <c r="E268" s="2"/>
      <c r="F268" s="29"/>
      <c r="G268" s="2"/>
      <c r="H268" s="2"/>
      <c r="I268" s="2"/>
      <c r="J268" s="29"/>
    </row>
    <row r="269" spans="2:10" x14ac:dyDescent="0.25">
      <c r="B269" s="5"/>
      <c r="C269" s="2"/>
      <c r="D269" s="2"/>
      <c r="E269" s="2"/>
      <c r="F269" s="29"/>
      <c r="G269" s="2"/>
      <c r="H269" s="2"/>
      <c r="I269" s="2"/>
      <c r="J269" s="29"/>
    </row>
    <row r="270" spans="2:10" x14ac:dyDescent="0.25">
      <c r="B270" s="5"/>
      <c r="C270" s="2"/>
      <c r="D270" s="2"/>
      <c r="E270" s="2"/>
      <c r="F270" s="29"/>
      <c r="G270" s="2"/>
      <c r="H270" s="2"/>
      <c r="I270" s="2"/>
      <c r="J270" s="29"/>
    </row>
    <row r="271" spans="2:10" x14ac:dyDescent="0.25">
      <c r="B271" s="5"/>
      <c r="C271" s="2"/>
      <c r="D271" s="2"/>
      <c r="E271" s="2"/>
      <c r="F271" s="29"/>
      <c r="G271" s="2"/>
      <c r="H271" s="2"/>
      <c r="I271" s="2"/>
      <c r="J271" s="29"/>
    </row>
    <row r="272" spans="2:10" x14ac:dyDescent="0.25">
      <c r="B272" s="5"/>
      <c r="C272" s="2"/>
      <c r="D272" s="2"/>
      <c r="E272" s="2"/>
      <c r="F272" s="29"/>
      <c r="G272" s="2"/>
      <c r="H272" s="2"/>
      <c r="I272" s="2"/>
      <c r="J272" s="29"/>
    </row>
    <row r="273" spans="2:10" x14ac:dyDescent="0.25">
      <c r="B273" s="5"/>
      <c r="C273" s="2"/>
      <c r="D273" s="2"/>
      <c r="E273" s="2"/>
      <c r="F273" s="29"/>
      <c r="G273" s="2"/>
      <c r="H273" s="2"/>
      <c r="I273" s="2"/>
      <c r="J273" s="29"/>
    </row>
    <row r="274" spans="2:10" x14ac:dyDescent="0.25">
      <c r="B274" s="5"/>
      <c r="C274" s="2"/>
      <c r="D274" s="2"/>
      <c r="E274" s="2"/>
      <c r="F274" s="29"/>
      <c r="G274" s="2"/>
      <c r="H274" s="2"/>
      <c r="I274" s="2"/>
      <c r="J274" s="29"/>
    </row>
    <row r="275" spans="2:10" x14ac:dyDescent="0.25">
      <c r="B275" s="5"/>
      <c r="C275" s="2"/>
      <c r="D275" s="2"/>
      <c r="E275" s="2"/>
      <c r="F275" s="29"/>
      <c r="G275" s="2"/>
      <c r="H275" s="2"/>
      <c r="I275" s="2"/>
      <c r="J275" s="29"/>
    </row>
    <row r="276" spans="2:10" x14ac:dyDescent="0.25">
      <c r="B276" s="5"/>
      <c r="C276" s="2"/>
      <c r="D276" s="2"/>
      <c r="E276" s="2"/>
      <c r="F276" s="29"/>
      <c r="G276" s="2"/>
      <c r="H276" s="2"/>
      <c r="I276" s="2"/>
      <c r="J276" s="29"/>
    </row>
    <row r="277" spans="2:10" x14ac:dyDescent="0.25">
      <c r="B277" s="5"/>
      <c r="C277" s="2"/>
      <c r="D277" s="2"/>
      <c r="E277" s="2"/>
      <c r="F277" s="29"/>
      <c r="G277" s="2"/>
      <c r="H277" s="2"/>
      <c r="I277" s="2"/>
      <c r="J277" s="29"/>
    </row>
    <row r="278" spans="2:10" x14ac:dyDescent="0.25">
      <c r="B278" s="5"/>
      <c r="C278" s="2"/>
      <c r="D278" s="2"/>
      <c r="E278" s="2"/>
      <c r="F278" s="29"/>
      <c r="G278" s="2"/>
      <c r="H278" s="2"/>
      <c r="I278" s="2"/>
      <c r="J278" s="29"/>
    </row>
    <row r="279" spans="2:10" x14ac:dyDescent="0.25">
      <c r="B279" s="5"/>
      <c r="C279" s="2"/>
      <c r="D279" s="2"/>
      <c r="E279" s="2"/>
      <c r="F279" s="29"/>
      <c r="G279" s="2"/>
      <c r="H279" s="2"/>
      <c r="I279" s="2"/>
      <c r="J279" s="29"/>
    </row>
    <row r="280" spans="2:10" x14ac:dyDescent="0.25">
      <c r="B280" s="5"/>
      <c r="C280" s="2"/>
      <c r="D280" s="2"/>
      <c r="E280" s="2"/>
      <c r="F280" s="29"/>
      <c r="G280" s="2"/>
      <c r="H280" s="2"/>
      <c r="I280" s="2"/>
      <c r="J280" s="29"/>
    </row>
    <row r="281" spans="2:10" x14ac:dyDescent="0.25">
      <c r="B281" s="5"/>
      <c r="C281" s="2"/>
      <c r="D281" s="2"/>
      <c r="E281" s="2"/>
      <c r="F281" s="29"/>
      <c r="G281" s="2"/>
      <c r="H281" s="2"/>
      <c r="I281" s="2"/>
      <c r="J281" s="29"/>
    </row>
    <row r="282" spans="2:10" x14ac:dyDescent="0.25">
      <c r="B282" s="5"/>
      <c r="C282" s="2"/>
      <c r="D282" s="2"/>
      <c r="E282" s="2"/>
      <c r="F282" s="29"/>
      <c r="G282" s="2"/>
      <c r="H282" s="2"/>
      <c r="I282" s="2"/>
      <c r="J282" s="29"/>
    </row>
    <row r="283" spans="2:10" x14ac:dyDescent="0.25">
      <c r="B283" s="5"/>
      <c r="C283" s="2"/>
      <c r="D283" s="2"/>
      <c r="E283" s="2"/>
      <c r="F283" s="29"/>
      <c r="G283" s="2"/>
      <c r="H283" s="2"/>
      <c r="I283" s="2"/>
      <c r="J283" s="29"/>
    </row>
    <row r="284" spans="2:10" x14ac:dyDescent="0.25">
      <c r="B284" s="5"/>
      <c r="C284" s="2"/>
      <c r="D284" s="2"/>
      <c r="E284" s="2"/>
      <c r="F284" s="29"/>
      <c r="G284" s="2"/>
      <c r="H284" s="2"/>
      <c r="I284" s="2"/>
      <c r="J284" s="29"/>
    </row>
    <row r="285" spans="2:10" x14ac:dyDescent="0.25">
      <c r="B285" s="5"/>
      <c r="C285" s="2"/>
      <c r="D285" s="2"/>
      <c r="E285" s="2"/>
      <c r="F285" s="29"/>
      <c r="G285" s="2"/>
      <c r="H285" s="2"/>
      <c r="I285" s="2"/>
      <c r="J285" s="29"/>
    </row>
    <row r="286" spans="2:10" x14ac:dyDescent="0.25">
      <c r="B286" s="5"/>
      <c r="C286" s="2"/>
      <c r="D286" s="2"/>
      <c r="E286" s="2"/>
      <c r="F286" s="29"/>
      <c r="G286" s="2"/>
      <c r="H286" s="2"/>
      <c r="I286" s="2"/>
      <c r="J286" s="29"/>
    </row>
    <row r="287" spans="2:10" x14ac:dyDescent="0.25">
      <c r="B287" s="5"/>
      <c r="C287" s="2"/>
      <c r="D287" s="2"/>
      <c r="E287" s="2"/>
      <c r="F287" s="29"/>
      <c r="G287" s="2"/>
      <c r="H287" s="2"/>
      <c r="I287" s="2"/>
      <c r="J287" s="29"/>
    </row>
    <row r="288" spans="2:10" x14ac:dyDescent="0.25">
      <c r="B288" s="5"/>
      <c r="C288" s="2"/>
      <c r="D288" s="2"/>
      <c r="E288" s="2"/>
      <c r="F288" s="29"/>
      <c r="G288" s="2"/>
      <c r="H288" s="2"/>
      <c r="I288" s="2"/>
      <c r="J288" s="29"/>
    </row>
    <row r="289" spans="2:10" x14ac:dyDescent="0.25">
      <c r="B289" s="5"/>
      <c r="C289" s="2"/>
      <c r="D289" s="2"/>
      <c r="E289" s="2"/>
      <c r="F289" s="29"/>
      <c r="G289" s="2"/>
      <c r="H289" s="2"/>
      <c r="I289" s="2"/>
      <c r="J289" s="29"/>
    </row>
    <row r="290" spans="2:10" x14ac:dyDescent="0.25">
      <c r="B290" s="5"/>
      <c r="C290" s="2"/>
      <c r="D290" s="2"/>
      <c r="E290" s="2"/>
      <c r="F290" s="29"/>
      <c r="G290" s="2"/>
      <c r="H290" s="2"/>
      <c r="I290" s="2"/>
      <c r="J290" s="29"/>
    </row>
    <row r="291" spans="2:10" x14ac:dyDescent="0.25">
      <c r="B291" s="5"/>
      <c r="C291" s="2"/>
      <c r="D291" s="2"/>
      <c r="E291" s="2"/>
      <c r="F291" s="29"/>
      <c r="G291" s="2"/>
      <c r="H291" s="2"/>
      <c r="I291" s="2"/>
      <c r="J291" s="29"/>
    </row>
    <row r="292" spans="2:10" x14ac:dyDescent="0.25">
      <c r="B292" s="5"/>
      <c r="C292" s="2"/>
      <c r="D292" s="2"/>
      <c r="E292" s="2"/>
      <c r="F292" s="29"/>
      <c r="G292" s="2"/>
      <c r="H292" s="2"/>
      <c r="I292" s="2"/>
      <c r="J292" s="29"/>
    </row>
    <row r="293" spans="2:10" x14ac:dyDescent="0.25">
      <c r="B293" s="5"/>
      <c r="C293" s="2"/>
      <c r="D293" s="2"/>
      <c r="E293" s="2"/>
      <c r="F293" s="29"/>
      <c r="G293" s="2"/>
      <c r="H293" s="2"/>
      <c r="I293" s="2"/>
      <c r="J293" s="29"/>
    </row>
    <row r="294" spans="2:10" x14ac:dyDescent="0.25">
      <c r="B294" s="5"/>
      <c r="C294" s="2"/>
      <c r="D294" s="2"/>
      <c r="E294" s="2"/>
      <c r="F294" s="29"/>
      <c r="G294" s="2"/>
      <c r="H294" s="2"/>
      <c r="I294" s="2"/>
      <c r="J294" s="29"/>
    </row>
    <row r="295" spans="2:10" x14ac:dyDescent="0.25">
      <c r="B295" s="5"/>
      <c r="C295" s="2"/>
      <c r="D295" s="2"/>
      <c r="E295" s="2"/>
      <c r="F295" s="29"/>
      <c r="G295" s="2"/>
      <c r="H295" s="2"/>
      <c r="I295" s="2"/>
      <c r="J295" s="29"/>
    </row>
    <row r="296" spans="2:10" x14ac:dyDescent="0.25">
      <c r="B296" s="5"/>
      <c r="C296" s="2"/>
      <c r="D296" s="2"/>
      <c r="E296" s="2"/>
      <c r="F296" s="29"/>
      <c r="G296" s="2"/>
      <c r="H296" s="2"/>
      <c r="I296" s="2"/>
      <c r="J296" s="29"/>
    </row>
    <row r="297" spans="2:10" x14ac:dyDescent="0.25">
      <c r="B297" s="5"/>
      <c r="C297" s="2"/>
      <c r="D297" s="2"/>
      <c r="E297" s="2"/>
      <c r="F297" s="29"/>
      <c r="G297" s="2"/>
      <c r="H297" s="2"/>
      <c r="I297" s="2"/>
      <c r="J297" s="29"/>
    </row>
    <row r="298" spans="2:10" x14ac:dyDescent="0.25">
      <c r="B298" s="5"/>
      <c r="C298" s="2"/>
      <c r="D298" s="2"/>
      <c r="E298" s="2"/>
      <c r="F298" s="29"/>
      <c r="G298" s="2"/>
      <c r="H298" s="2"/>
      <c r="I298" s="2"/>
      <c r="J298" s="29"/>
    </row>
    <row r="299" spans="2:10" x14ac:dyDescent="0.25">
      <c r="B299" s="5"/>
      <c r="C299" s="2"/>
      <c r="D299" s="2"/>
      <c r="E299" s="2"/>
      <c r="F299" s="29"/>
      <c r="G299" s="2"/>
      <c r="H299" s="2"/>
      <c r="I299" s="2"/>
      <c r="J299" s="29"/>
    </row>
    <row r="300" spans="2:10" x14ac:dyDescent="0.25">
      <c r="B300" s="5"/>
      <c r="C300" s="2"/>
      <c r="D300" s="2"/>
      <c r="E300" s="2"/>
      <c r="F300" s="29"/>
      <c r="G300" s="2"/>
      <c r="H300" s="2"/>
      <c r="I300" s="2"/>
      <c r="J300" s="29"/>
    </row>
    <row r="301" spans="2:10" x14ac:dyDescent="0.25">
      <c r="B301" s="5"/>
      <c r="C301" s="2"/>
      <c r="D301" s="2"/>
      <c r="E301" s="2"/>
      <c r="F301" s="29"/>
      <c r="G301" s="2"/>
      <c r="H301" s="2"/>
      <c r="I301" s="2"/>
      <c r="J301" s="29"/>
    </row>
    <row r="302" spans="2:10" x14ac:dyDescent="0.25">
      <c r="B302" s="5"/>
      <c r="C302" s="2"/>
      <c r="D302" s="2"/>
      <c r="E302" s="2"/>
      <c r="F302" s="29"/>
      <c r="G302" s="2"/>
      <c r="H302" s="2"/>
      <c r="I302" s="2"/>
      <c r="J302" s="29"/>
    </row>
    <row r="303" spans="2:10" x14ac:dyDescent="0.25">
      <c r="B303" s="5"/>
      <c r="C303" s="2"/>
      <c r="D303" s="2"/>
      <c r="E303" s="2"/>
      <c r="F303" s="29"/>
      <c r="G303" s="2"/>
      <c r="H303" s="2"/>
      <c r="I303" s="2"/>
      <c r="J303" s="29"/>
    </row>
    <row r="304" spans="2:10" x14ac:dyDescent="0.25">
      <c r="B304" s="5"/>
      <c r="C304" s="2"/>
      <c r="D304" s="2"/>
      <c r="E304" s="2"/>
      <c r="F304" s="29"/>
      <c r="G304" s="2"/>
      <c r="H304" s="2"/>
      <c r="I304" s="2"/>
      <c r="J304" s="29"/>
    </row>
    <row r="305" spans="2:10" x14ac:dyDescent="0.25">
      <c r="B305" s="5"/>
      <c r="C305" s="2"/>
      <c r="D305" s="2"/>
      <c r="E305" s="2"/>
      <c r="F305" s="29"/>
      <c r="G305" s="2"/>
      <c r="H305" s="2"/>
      <c r="I305" s="2"/>
      <c r="J305" s="29"/>
    </row>
    <row r="306" spans="2:10" x14ac:dyDescent="0.25">
      <c r="B306" s="5"/>
      <c r="C306" s="2"/>
      <c r="D306" s="2"/>
      <c r="E306" s="2"/>
      <c r="F306" s="29"/>
      <c r="G306" s="2"/>
      <c r="H306" s="2"/>
      <c r="I306" s="2"/>
      <c r="J306" s="29"/>
    </row>
    <row r="307" spans="2:10" x14ac:dyDescent="0.25">
      <c r="B307" s="5"/>
      <c r="C307" s="2"/>
      <c r="D307" s="2"/>
      <c r="E307" s="2"/>
      <c r="F307" s="29"/>
      <c r="G307" s="2"/>
      <c r="H307" s="2"/>
      <c r="I307" s="2"/>
      <c r="J307" s="29"/>
    </row>
    <row r="308" spans="2:10" x14ac:dyDescent="0.25">
      <c r="B308" s="5"/>
      <c r="C308" s="2"/>
      <c r="D308" s="2"/>
      <c r="E308" s="2"/>
      <c r="F308" s="29"/>
      <c r="G308" s="2"/>
      <c r="H308" s="2"/>
      <c r="I308" s="2"/>
      <c r="J308" s="29"/>
    </row>
    <row r="309" spans="2:10" x14ac:dyDescent="0.25">
      <c r="B309" s="5"/>
      <c r="C309" s="2"/>
      <c r="D309" s="2"/>
      <c r="E309" s="2"/>
      <c r="F309" s="29"/>
      <c r="G309" s="2"/>
      <c r="H309" s="2"/>
      <c r="I309" s="2"/>
      <c r="J309" s="29"/>
    </row>
    <row r="310" spans="2:10" x14ac:dyDescent="0.25">
      <c r="B310" s="5"/>
      <c r="C310" s="2"/>
      <c r="D310" s="2"/>
      <c r="E310" s="2"/>
      <c r="F310" s="29"/>
      <c r="G310" s="2"/>
      <c r="H310" s="2"/>
      <c r="I310" s="2"/>
      <c r="J310" s="29"/>
    </row>
    <row r="311" spans="2:10" x14ac:dyDescent="0.25">
      <c r="B311" s="5"/>
      <c r="C311" s="2"/>
      <c r="D311" s="2"/>
      <c r="E311" s="2"/>
      <c r="F311" s="29"/>
      <c r="G311" s="2"/>
      <c r="H311" s="2"/>
      <c r="I311" s="2"/>
      <c r="J311" s="29"/>
    </row>
    <row r="312" spans="2:10" x14ac:dyDescent="0.25">
      <c r="B312" s="5"/>
      <c r="C312" s="2"/>
      <c r="D312" s="2"/>
      <c r="E312" s="2"/>
      <c r="F312" s="29"/>
      <c r="G312" s="2"/>
      <c r="H312" s="2"/>
      <c r="I312" s="2"/>
      <c r="J312" s="29"/>
    </row>
    <row r="313" spans="2:10" x14ac:dyDescent="0.25">
      <c r="B313" s="5"/>
      <c r="C313" s="2"/>
      <c r="D313" s="2"/>
      <c r="E313" s="2"/>
      <c r="F313" s="29"/>
      <c r="G313" s="2"/>
      <c r="H313" s="2"/>
      <c r="I313" s="2"/>
      <c r="J313" s="29"/>
    </row>
    <row r="314" spans="2:10" x14ac:dyDescent="0.25">
      <c r="B314" s="5"/>
      <c r="C314" s="2"/>
      <c r="D314" s="2"/>
      <c r="E314" s="2"/>
      <c r="F314" s="29"/>
      <c r="G314" s="2"/>
      <c r="H314" s="2"/>
      <c r="I314" s="2"/>
      <c r="J314" s="29"/>
    </row>
    <row r="315" spans="2:10" x14ac:dyDescent="0.25">
      <c r="B315" s="5"/>
      <c r="C315" s="2"/>
      <c r="D315" s="2"/>
      <c r="E315" s="2"/>
      <c r="F315" s="29"/>
      <c r="G315" s="2"/>
      <c r="H315" s="2"/>
      <c r="I315" s="2"/>
      <c r="J315" s="29"/>
    </row>
    <row r="316" spans="2:10" x14ac:dyDescent="0.25">
      <c r="B316" s="5"/>
      <c r="C316" s="2"/>
      <c r="D316" s="2"/>
      <c r="E316" s="2"/>
      <c r="F316" s="29"/>
      <c r="G316" s="2"/>
      <c r="H316" s="2"/>
      <c r="I316" s="2"/>
      <c r="J316" s="29"/>
    </row>
    <row r="317" spans="2:10" x14ac:dyDescent="0.25">
      <c r="B317" s="5"/>
      <c r="C317" s="2"/>
      <c r="D317" s="2"/>
      <c r="E317" s="2"/>
      <c r="F317" s="29"/>
      <c r="G317" s="2"/>
      <c r="H317" s="2"/>
      <c r="I317" s="2"/>
      <c r="J317" s="29"/>
    </row>
    <row r="318" spans="2:10" x14ac:dyDescent="0.25">
      <c r="B318" s="5"/>
      <c r="C318" s="2"/>
      <c r="D318" s="2"/>
      <c r="E318" s="2"/>
      <c r="F318" s="29"/>
      <c r="G318" s="2"/>
      <c r="H318" s="2"/>
      <c r="I318" s="2"/>
      <c r="J318" s="29"/>
    </row>
    <row r="319" spans="2:10" x14ac:dyDescent="0.25">
      <c r="B319" s="5"/>
      <c r="C319" s="2"/>
      <c r="D319" s="2"/>
      <c r="E319" s="2"/>
      <c r="F319" s="29"/>
      <c r="G319" s="2"/>
      <c r="H319" s="2"/>
      <c r="I319" s="2"/>
      <c r="J319" s="29"/>
    </row>
    <row r="320" spans="2:10" x14ac:dyDescent="0.25">
      <c r="B320" s="5"/>
      <c r="C320" s="2"/>
      <c r="D320" s="2"/>
      <c r="E320" s="2"/>
      <c r="F320" s="29"/>
      <c r="G320" s="2"/>
      <c r="H320" s="2"/>
      <c r="I320" s="2"/>
      <c r="J320" s="29"/>
    </row>
    <row r="321" spans="2:10" x14ac:dyDescent="0.25">
      <c r="B321" s="5"/>
      <c r="C321" s="2"/>
      <c r="D321" s="2"/>
      <c r="E321" s="2"/>
      <c r="F321" s="29"/>
      <c r="G321" s="2"/>
      <c r="H321" s="2"/>
      <c r="I321" s="2"/>
      <c r="J321" s="29"/>
    </row>
    <row r="322" spans="2:10" x14ac:dyDescent="0.25">
      <c r="B322" s="5"/>
      <c r="C322" s="2"/>
      <c r="D322" s="2"/>
      <c r="E322" s="2"/>
      <c r="F322" s="29"/>
      <c r="G322" s="2"/>
      <c r="H322" s="2"/>
      <c r="I322" s="2"/>
      <c r="J322" s="29"/>
    </row>
    <row r="323" spans="2:10" x14ac:dyDescent="0.25">
      <c r="B323" s="5"/>
      <c r="C323" s="2"/>
      <c r="D323" s="2"/>
      <c r="E323" s="2"/>
      <c r="F323" s="29"/>
      <c r="G323" s="2"/>
      <c r="H323" s="2"/>
      <c r="I323" s="2"/>
      <c r="J323" s="29"/>
    </row>
    <row r="324" spans="2:10" x14ac:dyDescent="0.25">
      <c r="B324" s="5"/>
      <c r="C324" s="2"/>
      <c r="D324" s="2"/>
      <c r="E324" s="2"/>
      <c r="F324" s="29"/>
      <c r="G324" s="2"/>
      <c r="H324" s="2"/>
      <c r="I324" s="2"/>
      <c r="J324" s="29"/>
    </row>
    <row r="325" spans="2:10" x14ac:dyDescent="0.25">
      <c r="B325" s="5"/>
      <c r="C325" s="2"/>
      <c r="D325" s="2"/>
      <c r="E325" s="2"/>
      <c r="F325" s="29"/>
      <c r="G325" s="2"/>
      <c r="H325" s="2"/>
      <c r="I325" s="2"/>
      <c r="J325" s="29"/>
    </row>
    <row r="326" spans="2:10" x14ac:dyDescent="0.25">
      <c r="B326" s="5"/>
      <c r="C326" s="2"/>
      <c r="D326" s="2"/>
      <c r="E326" s="2"/>
      <c r="F326" s="29"/>
      <c r="G326" s="2"/>
      <c r="H326" s="2"/>
      <c r="I326" s="2"/>
      <c r="J326" s="29"/>
    </row>
    <row r="327" spans="2:10" x14ac:dyDescent="0.25">
      <c r="B327" s="5"/>
      <c r="C327" s="2"/>
      <c r="D327" s="2"/>
      <c r="E327" s="2"/>
      <c r="F327" s="29"/>
      <c r="G327" s="2"/>
      <c r="H327" s="2"/>
      <c r="I327" s="2"/>
      <c r="J327" s="29"/>
    </row>
    <row r="328" spans="2:10" x14ac:dyDescent="0.25">
      <c r="B328" s="5"/>
      <c r="C328" s="2"/>
      <c r="D328" s="2"/>
      <c r="E328" s="2"/>
      <c r="F328" s="29"/>
      <c r="G328" s="2"/>
      <c r="H328" s="2"/>
      <c r="I328" s="2"/>
      <c r="J328" s="29"/>
    </row>
    <row r="329" spans="2:10" x14ac:dyDescent="0.25">
      <c r="B329" s="5"/>
      <c r="C329" s="2"/>
      <c r="D329" s="2"/>
      <c r="E329" s="2"/>
      <c r="F329" s="29"/>
      <c r="G329" s="2"/>
      <c r="H329" s="2"/>
      <c r="I329" s="2"/>
      <c r="J329" s="29"/>
    </row>
    <row r="330" spans="2:10" x14ac:dyDescent="0.25">
      <c r="B330" s="5"/>
      <c r="C330" s="2"/>
      <c r="D330" s="2"/>
      <c r="E330" s="2"/>
      <c r="F330" s="29"/>
      <c r="G330" s="2"/>
      <c r="H330" s="2"/>
      <c r="I330" s="2"/>
      <c r="J330" s="29"/>
    </row>
    <row r="331" spans="2:10" x14ac:dyDescent="0.25">
      <c r="B331" s="5"/>
      <c r="C331" s="2"/>
      <c r="D331" s="2"/>
      <c r="E331" s="2"/>
      <c r="F331" s="29"/>
      <c r="G331" s="2"/>
      <c r="H331" s="2"/>
      <c r="I331" s="2"/>
      <c r="J331" s="29"/>
    </row>
    <row r="332" spans="2:10" x14ac:dyDescent="0.25">
      <c r="B332" s="5"/>
      <c r="C332" s="2"/>
      <c r="D332" s="2"/>
      <c r="E332" s="2"/>
      <c r="F332" s="29"/>
      <c r="G332" s="2"/>
      <c r="H332" s="2"/>
      <c r="I332" s="2"/>
      <c r="J332" s="29"/>
    </row>
    <row r="333" spans="2:10" x14ac:dyDescent="0.25">
      <c r="B333" s="5"/>
      <c r="C333" s="2"/>
      <c r="D333" s="2"/>
      <c r="E333" s="2"/>
      <c r="F333" s="29"/>
      <c r="G333" s="2"/>
      <c r="H333" s="2"/>
      <c r="I333" s="2"/>
      <c r="J333" s="29"/>
    </row>
    <row r="334" spans="2:10" x14ac:dyDescent="0.25">
      <c r="B334" s="5"/>
      <c r="C334" s="2"/>
      <c r="D334" s="2"/>
      <c r="E334" s="2"/>
      <c r="F334" s="29"/>
      <c r="G334" s="2"/>
      <c r="H334" s="2"/>
      <c r="I334" s="2"/>
      <c r="J334" s="29"/>
    </row>
    <row r="335" spans="2:10" x14ac:dyDescent="0.25">
      <c r="B335" s="5"/>
      <c r="C335" s="2"/>
      <c r="D335" s="2"/>
      <c r="E335" s="2"/>
      <c r="F335" s="29"/>
      <c r="G335" s="2"/>
      <c r="H335" s="2"/>
      <c r="I335" s="2"/>
      <c r="J335" s="29"/>
    </row>
    <row r="336" spans="2:10" x14ac:dyDescent="0.25">
      <c r="B336" s="5"/>
      <c r="C336" s="2"/>
      <c r="D336" s="2"/>
      <c r="E336" s="2"/>
      <c r="F336" s="29"/>
      <c r="G336" s="2"/>
      <c r="H336" s="2"/>
      <c r="I336" s="2"/>
      <c r="J336" s="29"/>
    </row>
    <row r="337" spans="2:10" x14ac:dyDescent="0.25">
      <c r="B337" s="5"/>
      <c r="C337" s="2"/>
      <c r="D337" s="2"/>
      <c r="E337" s="2"/>
      <c r="F337" s="29"/>
      <c r="G337" s="2"/>
      <c r="H337" s="2"/>
      <c r="I337" s="2"/>
      <c r="J337" s="29"/>
    </row>
    <row r="338" spans="2:10" x14ac:dyDescent="0.25">
      <c r="B338" s="5"/>
      <c r="C338" s="2"/>
      <c r="D338" s="2"/>
      <c r="E338" s="2"/>
      <c r="F338" s="29"/>
      <c r="G338" s="2"/>
      <c r="H338" s="2"/>
      <c r="I338" s="2"/>
      <c r="J338" s="29"/>
    </row>
    <row r="339" spans="2:10" x14ac:dyDescent="0.25">
      <c r="B339" s="5"/>
      <c r="C339" s="2"/>
      <c r="D339" s="2"/>
      <c r="E339" s="2"/>
      <c r="F339" s="29"/>
      <c r="G339" s="2"/>
      <c r="H339" s="2"/>
      <c r="I339" s="2"/>
      <c r="J339" s="29"/>
    </row>
    <row r="340" spans="2:10" x14ac:dyDescent="0.25">
      <c r="B340" s="5"/>
      <c r="C340" s="2"/>
      <c r="D340" s="2"/>
      <c r="E340" s="2"/>
      <c r="F340" s="29"/>
      <c r="G340" s="2"/>
      <c r="H340" s="2"/>
      <c r="I340" s="2"/>
      <c r="J340" s="29"/>
    </row>
    <row r="341" spans="2:10" x14ac:dyDescent="0.25">
      <c r="B341" s="5"/>
      <c r="C341" s="2"/>
      <c r="D341" s="2"/>
      <c r="E341" s="2"/>
      <c r="F341" s="29"/>
      <c r="G341" s="2"/>
      <c r="H341" s="2"/>
      <c r="I341" s="2"/>
      <c r="J341" s="29"/>
    </row>
    <row r="342" spans="2:10" x14ac:dyDescent="0.25">
      <c r="B342" s="5"/>
      <c r="C342" s="2"/>
      <c r="D342" s="2"/>
      <c r="E342" s="2"/>
      <c r="F342" s="29"/>
      <c r="G342" s="2"/>
      <c r="H342" s="2"/>
      <c r="I342" s="2"/>
      <c r="J342" s="29"/>
    </row>
    <row r="343" spans="2:10" x14ac:dyDescent="0.25">
      <c r="B343" s="5"/>
      <c r="C343" s="2"/>
      <c r="D343" s="2"/>
      <c r="E343" s="2"/>
      <c r="F343" s="29"/>
      <c r="G343" s="2"/>
      <c r="H343" s="2"/>
      <c r="I343" s="2"/>
      <c r="J343" s="29"/>
    </row>
    <row r="344" spans="2:10" x14ac:dyDescent="0.25">
      <c r="B344" s="5"/>
      <c r="C344" s="2"/>
      <c r="D344" s="2"/>
      <c r="E344" s="2"/>
      <c r="F344" s="29"/>
      <c r="G344" s="2"/>
      <c r="H344" s="2"/>
      <c r="I344" s="2"/>
      <c r="J344" s="29"/>
    </row>
    <row r="345" spans="2:10" x14ac:dyDescent="0.25">
      <c r="B345" s="5"/>
      <c r="C345" s="2"/>
      <c r="D345" s="2"/>
      <c r="E345" s="2"/>
      <c r="F345" s="29"/>
      <c r="G345" s="2"/>
      <c r="H345" s="2"/>
      <c r="I345" s="2"/>
      <c r="J345" s="29"/>
    </row>
    <row r="346" spans="2:10" x14ac:dyDescent="0.25">
      <c r="B346" s="5"/>
      <c r="C346" s="2"/>
      <c r="D346" s="2"/>
      <c r="E346" s="2"/>
      <c r="F346" s="29"/>
      <c r="G346" s="2"/>
      <c r="H346" s="2"/>
      <c r="I346" s="2"/>
      <c r="J346" s="29"/>
    </row>
    <row r="347" spans="2:10" x14ac:dyDescent="0.25">
      <c r="B347" s="5"/>
      <c r="C347" s="2"/>
      <c r="D347" s="2"/>
      <c r="E347" s="2"/>
      <c r="F347" s="29"/>
      <c r="G347" s="2"/>
      <c r="H347" s="2"/>
      <c r="I347" s="2"/>
      <c r="J347" s="29"/>
    </row>
    <row r="348" spans="2:10" x14ac:dyDescent="0.25">
      <c r="B348" s="5"/>
      <c r="C348" s="2"/>
      <c r="D348" s="2"/>
      <c r="E348" s="2"/>
      <c r="F348" s="29"/>
      <c r="G348" s="2"/>
      <c r="H348" s="2"/>
      <c r="I348" s="2"/>
      <c r="J348" s="29"/>
    </row>
    <row r="349" spans="2:10" x14ac:dyDescent="0.25">
      <c r="B349" s="5"/>
      <c r="C349" s="2"/>
      <c r="D349" s="2"/>
      <c r="E349" s="2"/>
      <c r="F349" s="29"/>
      <c r="G349" s="2"/>
      <c r="H349" s="2"/>
      <c r="I349" s="2"/>
      <c r="J349" s="29"/>
    </row>
    <row r="350" spans="2:10" x14ac:dyDescent="0.25">
      <c r="B350" s="5"/>
      <c r="C350" s="2"/>
      <c r="D350" s="2"/>
      <c r="E350" s="2"/>
      <c r="F350" s="29"/>
      <c r="G350" s="2"/>
      <c r="H350" s="2"/>
      <c r="I350" s="2"/>
      <c r="J350" s="29"/>
    </row>
    <row r="351" spans="2:10" x14ac:dyDescent="0.25">
      <c r="B351" s="5"/>
      <c r="C351" s="2"/>
      <c r="D351" s="2"/>
      <c r="E351" s="2"/>
      <c r="F351" s="29"/>
      <c r="G351" s="2"/>
      <c r="H351" s="2"/>
      <c r="I351" s="2"/>
      <c r="J351" s="29"/>
    </row>
    <row r="352" spans="2:10" x14ac:dyDescent="0.25">
      <c r="B352" s="5"/>
      <c r="C352" s="2"/>
      <c r="D352" s="2"/>
      <c r="E352" s="2"/>
      <c r="F352" s="29"/>
      <c r="G352" s="2"/>
      <c r="H352" s="2"/>
      <c r="I352" s="2"/>
      <c r="J352" s="29"/>
    </row>
    <row r="353" spans="2:10" x14ac:dyDescent="0.25">
      <c r="B353" s="5"/>
      <c r="C353" s="2"/>
      <c r="D353" s="2"/>
      <c r="E353" s="2"/>
      <c r="F353" s="29"/>
      <c r="G353" s="2"/>
      <c r="H353" s="2"/>
      <c r="I353" s="2"/>
      <c r="J353" s="29"/>
    </row>
    <row r="354" spans="2:10" x14ac:dyDescent="0.25">
      <c r="B354" s="5"/>
      <c r="C354" s="2"/>
      <c r="D354" s="2"/>
      <c r="E354" s="2"/>
      <c r="F354" s="29"/>
      <c r="G354" s="2"/>
      <c r="H354" s="2"/>
      <c r="I354" s="2"/>
      <c r="J354" s="29"/>
    </row>
    <row r="355" spans="2:10" x14ac:dyDescent="0.25">
      <c r="B355" s="5"/>
      <c r="C355" s="2"/>
      <c r="D355" s="2"/>
      <c r="E355" s="2"/>
      <c r="F355" s="29"/>
      <c r="G355" s="2"/>
      <c r="H355" s="2"/>
      <c r="I355" s="2"/>
      <c r="J355" s="29"/>
    </row>
    <row r="356" spans="2:10" x14ac:dyDescent="0.25">
      <c r="B356" s="5"/>
      <c r="C356" s="2"/>
      <c r="D356" s="2"/>
      <c r="E356" s="2"/>
      <c r="F356" s="29"/>
      <c r="G356" s="2"/>
      <c r="H356" s="2"/>
      <c r="I356" s="2"/>
      <c r="J356" s="29"/>
    </row>
    <row r="357" spans="2:10" x14ac:dyDescent="0.25">
      <c r="B357" s="5"/>
      <c r="C357" s="2"/>
      <c r="D357" s="2"/>
      <c r="E357" s="2"/>
      <c r="F357" s="29"/>
      <c r="G357" s="2"/>
      <c r="H357" s="2"/>
      <c r="I357" s="2"/>
      <c r="J357" s="29"/>
    </row>
    <row r="358" spans="2:10" x14ac:dyDescent="0.25">
      <c r="B358" s="5"/>
      <c r="C358" s="2"/>
      <c r="D358" s="2"/>
      <c r="E358" s="2"/>
      <c r="F358" s="29"/>
      <c r="G358" s="2"/>
      <c r="H358" s="2"/>
      <c r="I358" s="2"/>
      <c r="J358" s="29"/>
    </row>
    <row r="359" spans="2:10" x14ac:dyDescent="0.25">
      <c r="B359" s="5"/>
      <c r="C359" s="2"/>
      <c r="D359" s="2"/>
      <c r="E359" s="2"/>
      <c r="F359" s="29"/>
      <c r="G359" s="2"/>
      <c r="H359" s="2"/>
      <c r="I359" s="2"/>
      <c r="J359" s="29"/>
    </row>
    <row r="360" spans="2:10" x14ac:dyDescent="0.25">
      <c r="B360" s="5"/>
      <c r="C360" s="2"/>
      <c r="D360" s="2"/>
      <c r="E360" s="2"/>
      <c r="F360" s="29"/>
      <c r="G360" s="2"/>
      <c r="H360" s="2"/>
      <c r="I360" s="2"/>
      <c r="J360" s="29"/>
    </row>
    <row r="361" spans="2:10" x14ac:dyDescent="0.25">
      <c r="B361" s="5"/>
      <c r="C361" s="2"/>
      <c r="D361" s="2"/>
      <c r="E361" s="2"/>
      <c r="F361" s="29"/>
      <c r="G361" s="2"/>
      <c r="H361" s="2"/>
      <c r="I361" s="2"/>
      <c r="J361" s="29"/>
    </row>
    <row r="362" spans="2:10" x14ac:dyDescent="0.25">
      <c r="B362" s="5"/>
      <c r="C362" s="2"/>
      <c r="D362" s="2"/>
      <c r="E362" s="2"/>
      <c r="F362" s="29"/>
      <c r="G362" s="2"/>
      <c r="H362" s="2"/>
      <c r="I362" s="2"/>
      <c r="J362" s="29"/>
    </row>
    <row r="363" spans="2:10" x14ac:dyDescent="0.25">
      <c r="B363" s="5"/>
      <c r="C363" s="2"/>
      <c r="D363" s="2"/>
      <c r="E363" s="2"/>
      <c r="F363" s="29"/>
      <c r="G363" s="2"/>
      <c r="H363" s="2"/>
      <c r="I363" s="2"/>
      <c r="J363" s="29"/>
    </row>
    <row r="364" spans="2:10" x14ac:dyDescent="0.25">
      <c r="B364" s="5"/>
      <c r="C364" s="2"/>
      <c r="D364" s="2"/>
      <c r="E364" s="2"/>
      <c r="F364" s="29"/>
      <c r="G364" s="2"/>
      <c r="H364" s="2"/>
      <c r="I364" s="2"/>
      <c r="J364" s="29"/>
    </row>
    <row r="365" spans="2:10" x14ac:dyDescent="0.25">
      <c r="B365" s="5"/>
      <c r="C365" s="2"/>
      <c r="D365" s="2"/>
      <c r="E365" s="2"/>
      <c r="F365" s="29"/>
      <c r="G365" s="2"/>
      <c r="H365" s="2"/>
      <c r="I365" s="2"/>
      <c r="J365" s="29"/>
    </row>
    <row r="366" spans="2:10" x14ac:dyDescent="0.25">
      <c r="B366" s="5"/>
      <c r="C366" s="2"/>
      <c r="D366" s="2"/>
      <c r="E366" s="2"/>
      <c r="F366" s="29"/>
      <c r="G366" s="2"/>
      <c r="H366" s="2"/>
      <c r="I366" s="2"/>
      <c r="J366" s="29"/>
    </row>
    <row r="367" spans="2:10" x14ac:dyDescent="0.25">
      <c r="B367" s="5"/>
      <c r="C367" s="2"/>
      <c r="D367" s="2"/>
      <c r="E367" s="2"/>
      <c r="F367" s="29"/>
      <c r="G367" s="2"/>
      <c r="H367" s="2"/>
      <c r="I367" s="2"/>
      <c r="J367" s="29"/>
    </row>
    <row r="368" spans="2:10" x14ac:dyDescent="0.25">
      <c r="B368" s="5"/>
      <c r="C368" s="2"/>
      <c r="D368" s="2"/>
      <c r="E368" s="2"/>
      <c r="F368" s="29"/>
      <c r="G368" s="2"/>
      <c r="H368" s="2"/>
      <c r="I368" s="2"/>
      <c r="J368" s="29"/>
    </row>
    <row r="369" spans="2:10" x14ac:dyDescent="0.25">
      <c r="B369" s="5"/>
      <c r="C369" s="2"/>
      <c r="D369" s="2"/>
      <c r="E369" s="2"/>
      <c r="F369" s="29"/>
      <c r="G369" s="2"/>
      <c r="H369" s="2"/>
      <c r="I369" s="2"/>
      <c r="J369" s="29"/>
    </row>
    <row r="370" spans="2:10" x14ac:dyDescent="0.25">
      <c r="B370" s="5"/>
      <c r="C370" s="2"/>
      <c r="D370" s="2"/>
      <c r="E370" s="2"/>
      <c r="F370" s="29"/>
      <c r="G370" s="2"/>
      <c r="H370" s="2"/>
      <c r="I370" s="2"/>
      <c r="J370" s="29"/>
    </row>
    <row r="371" spans="2:10" x14ac:dyDescent="0.25">
      <c r="B371" s="5"/>
      <c r="C371" s="2"/>
      <c r="D371" s="2"/>
      <c r="E371" s="2"/>
      <c r="F371" s="29"/>
      <c r="G371" s="2"/>
      <c r="H371" s="2"/>
      <c r="I371" s="2"/>
      <c r="J371" s="29"/>
    </row>
    <row r="372" spans="2:10" x14ac:dyDescent="0.25">
      <c r="B372" s="5"/>
      <c r="C372" s="2"/>
      <c r="D372" s="2"/>
      <c r="E372" s="2"/>
      <c r="F372" s="29"/>
      <c r="G372" s="2"/>
      <c r="H372" s="2"/>
      <c r="I372" s="2"/>
      <c r="J372" s="29"/>
    </row>
    <row r="373" spans="2:10" x14ac:dyDescent="0.25">
      <c r="B373" s="5"/>
      <c r="C373" s="2"/>
      <c r="D373" s="2"/>
      <c r="E373" s="2"/>
      <c r="F373" s="29"/>
      <c r="G373" s="2"/>
      <c r="H373" s="2"/>
      <c r="I373" s="2"/>
      <c r="J373" s="29"/>
    </row>
    <row r="374" spans="2:10" x14ac:dyDescent="0.25">
      <c r="B374" s="5"/>
      <c r="C374" s="2"/>
      <c r="D374" s="2"/>
      <c r="E374" s="2"/>
      <c r="F374" s="29"/>
      <c r="G374" s="2"/>
      <c r="H374" s="2"/>
      <c r="I374" s="2"/>
      <c r="J374" s="29"/>
    </row>
    <row r="375" spans="2:10" x14ac:dyDescent="0.25">
      <c r="B375" s="5"/>
      <c r="C375" s="2"/>
      <c r="D375" s="2"/>
      <c r="E375" s="2"/>
      <c r="F375" s="29"/>
      <c r="G375" s="2"/>
      <c r="H375" s="2"/>
      <c r="I375" s="2"/>
      <c r="J375" s="29"/>
    </row>
    <row r="376" spans="2:10" x14ac:dyDescent="0.25">
      <c r="B376" s="5"/>
      <c r="C376" s="2"/>
      <c r="D376" s="2"/>
      <c r="E376" s="2"/>
      <c r="F376" s="29"/>
      <c r="G376" s="2"/>
      <c r="H376" s="2"/>
      <c r="I376" s="2"/>
      <c r="J376" s="29"/>
    </row>
    <row r="377" spans="2:10" x14ac:dyDescent="0.25">
      <c r="B377" s="5"/>
      <c r="C377" s="2"/>
      <c r="D377" s="2"/>
      <c r="E377" s="2"/>
      <c r="F377" s="29"/>
      <c r="G377" s="2"/>
      <c r="H377" s="2"/>
      <c r="I377" s="2"/>
      <c r="J377" s="29"/>
    </row>
    <row r="378" spans="2:10" x14ac:dyDescent="0.25">
      <c r="B378" s="5"/>
      <c r="C378" s="2"/>
      <c r="D378" s="2"/>
      <c r="E378" s="2"/>
      <c r="F378" s="29"/>
      <c r="G378" s="2"/>
      <c r="H378" s="2"/>
      <c r="I378" s="2"/>
      <c r="J378" s="29"/>
    </row>
    <row r="379" spans="2:10" x14ac:dyDescent="0.25">
      <c r="B379" s="5"/>
      <c r="C379" s="2"/>
      <c r="D379" s="2"/>
      <c r="E379" s="2"/>
      <c r="F379" s="29"/>
      <c r="G379" s="2"/>
      <c r="H379" s="2"/>
      <c r="I379" s="2"/>
      <c r="J379" s="29"/>
    </row>
    <row r="380" spans="2:10" x14ac:dyDescent="0.25">
      <c r="B380" s="5"/>
      <c r="C380" s="2"/>
      <c r="D380" s="2"/>
      <c r="E380" s="2"/>
      <c r="F380" s="29"/>
      <c r="G380" s="2"/>
      <c r="H380" s="2"/>
      <c r="I380" s="2"/>
      <c r="J380" s="29"/>
    </row>
    <row r="381" spans="2:10" x14ac:dyDescent="0.25">
      <c r="B381" s="5"/>
      <c r="C381" s="2"/>
      <c r="D381" s="2"/>
      <c r="E381" s="2"/>
      <c r="F381" s="29"/>
      <c r="G381" s="2"/>
      <c r="H381" s="2"/>
      <c r="I381" s="2"/>
      <c r="J381" s="29"/>
    </row>
    <row r="382" spans="2:10" x14ac:dyDescent="0.25">
      <c r="B382" s="5"/>
      <c r="C382" s="2"/>
      <c r="D382" s="2"/>
      <c r="E382" s="2"/>
      <c r="F382" s="29"/>
      <c r="G382" s="2"/>
      <c r="H382" s="2"/>
      <c r="I382" s="2"/>
      <c r="J382" s="29"/>
    </row>
    <row r="383" spans="2:10" x14ac:dyDescent="0.25">
      <c r="B383" s="5"/>
      <c r="C383" s="2"/>
      <c r="D383" s="2"/>
      <c r="E383" s="2"/>
      <c r="F383" s="29"/>
      <c r="G383" s="2"/>
      <c r="H383" s="2"/>
      <c r="I383" s="2"/>
      <c r="J383" s="29"/>
    </row>
    <row r="384" spans="2:10" x14ac:dyDescent="0.25">
      <c r="B384" s="5"/>
      <c r="C384" s="2"/>
      <c r="D384" s="2"/>
      <c r="E384" s="2"/>
      <c r="F384" s="29"/>
      <c r="G384" s="2"/>
      <c r="H384" s="2"/>
      <c r="I384" s="2"/>
      <c r="J384" s="29"/>
    </row>
    <row r="385" spans="2:10" x14ac:dyDescent="0.25">
      <c r="B385" s="5"/>
      <c r="C385" s="2"/>
      <c r="D385" s="2"/>
      <c r="E385" s="2"/>
      <c r="F385" s="29"/>
      <c r="G385" s="2"/>
      <c r="H385" s="2"/>
      <c r="I385" s="2"/>
      <c r="J385" s="29"/>
    </row>
    <row r="386" spans="2:10" x14ac:dyDescent="0.25">
      <c r="B386" s="5"/>
      <c r="C386" s="2"/>
      <c r="D386" s="2"/>
      <c r="E386" s="2"/>
      <c r="F386" s="29"/>
      <c r="G386" s="2"/>
      <c r="H386" s="2"/>
      <c r="I386" s="2"/>
      <c r="J386" s="29"/>
    </row>
    <row r="387" spans="2:10" x14ac:dyDescent="0.25">
      <c r="B387" s="5"/>
      <c r="C387" s="2"/>
      <c r="D387" s="2"/>
      <c r="E387" s="2"/>
      <c r="F387" s="29"/>
      <c r="G387" s="2"/>
      <c r="H387" s="2"/>
      <c r="I387" s="2"/>
      <c r="J387" s="29"/>
    </row>
    <row r="388" spans="2:10" x14ac:dyDescent="0.25">
      <c r="B388" s="5"/>
      <c r="C388" s="2"/>
      <c r="D388" s="2"/>
      <c r="E388" s="2"/>
      <c r="F388" s="29"/>
      <c r="G388" s="2"/>
      <c r="H388" s="2"/>
      <c r="I388" s="2"/>
      <c r="J388" s="29"/>
    </row>
    <row r="389" spans="2:10" x14ac:dyDescent="0.25">
      <c r="B389" s="5"/>
      <c r="C389" s="2"/>
      <c r="D389" s="2"/>
      <c r="E389" s="2"/>
      <c r="F389" s="29"/>
      <c r="G389" s="2"/>
      <c r="H389" s="2"/>
      <c r="I389" s="2"/>
      <c r="J389" s="29"/>
    </row>
    <row r="390" spans="2:10" x14ac:dyDescent="0.25">
      <c r="B390" s="5"/>
      <c r="C390" s="2"/>
      <c r="D390" s="2"/>
      <c r="E390" s="2"/>
      <c r="F390" s="29"/>
      <c r="G390" s="2"/>
      <c r="H390" s="2"/>
      <c r="I390" s="2"/>
      <c r="J390" s="29"/>
    </row>
    <row r="391" spans="2:10" x14ac:dyDescent="0.25">
      <c r="B391" s="5"/>
      <c r="C391" s="2"/>
      <c r="D391" s="2"/>
      <c r="E391" s="2"/>
      <c r="F391" s="29"/>
      <c r="G391" s="2"/>
      <c r="H391" s="2"/>
      <c r="I391" s="2"/>
      <c r="J391" s="29"/>
    </row>
    <row r="392" spans="2:10" x14ac:dyDescent="0.25">
      <c r="B392" s="5"/>
      <c r="C392" s="2"/>
      <c r="D392" s="2"/>
      <c r="E392" s="2"/>
      <c r="F392" s="29"/>
      <c r="G392" s="2"/>
      <c r="H392" s="2"/>
      <c r="I392" s="2"/>
      <c r="J392" s="29"/>
    </row>
    <row r="393" spans="2:10" x14ac:dyDescent="0.25">
      <c r="B393" s="5"/>
      <c r="C393" s="2"/>
      <c r="D393" s="2"/>
      <c r="E393" s="2"/>
      <c r="F393" s="29"/>
      <c r="G393" s="2"/>
      <c r="H393" s="2"/>
      <c r="I393" s="2"/>
      <c r="J393" s="29"/>
    </row>
    <row r="394" spans="2:10" x14ac:dyDescent="0.25">
      <c r="B394" s="5"/>
      <c r="C394" s="2"/>
      <c r="D394" s="2"/>
      <c r="E394" s="2"/>
      <c r="F394" s="29"/>
      <c r="G394" s="2"/>
      <c r="H394" s="2"/>
      <c r="I394" s="2"/>
      <c r="J394" s="29"/>
    </row>
    <row r="395" spans="2:10" x14ac:dyDescent="0.25">
      <c r="B395" s="5"/>
      <c r="C395" s="2"/>
      <c r="D395" s="2"/>
      <c r="E395" s="2"/>
      <c r="F395" s="29"/>
      <c r="G395" s="2"/>
      <c r="H395" s="2"/>
      <c r="I395" s="2"/>
      <c r="J395" s="29"/>
    </row>
    <row r="396" spans="2:10" x14ac:dyDescent="0.25">
      <c r="B396" s="5"/>
      <c r="C396" s="2"/>
      <c r="D396" s="2"/>
      <c r="E396" s="2"/>
      <c r="F396" s="29"/>
      <c r="G396" s="2"/>
      <c r="H396" s="2"/>
      <c r="I396" s="2"/>
      <c r="J396" s="29"/>
    </row>
    <row r="397" spans="2:10" x14ac:dyDescent="0.25">
      <c r="B397" s="5"/>
      <c r="C397" s="2"/>
      <c r="D397" s="2"/>
      <c r="E397" s="2"/>
      <c r="F397" s="29"/>
      <c r="G397" s="2"/>
      <c r="H397" s="2"/>
      <c r="I397" s="2"/>
      <c r="J397" s="29"/>
    </row>
    <row r="398" spans="2:10" x14ac:dyDescent="0.25">
      <c r="B398" s="5"/>
      <c r="C398" s="2"/>
      <c r="D398" s="2"/>
      <c r="E398" s="2"/>
      <c r="F398" s="29"/>
      <c r="G398" s="2"/>
      <c r="H398" s="2"/>
      <c r="I398" s="2"/>
      <c r="J398" s="29"/>
    </row>
    <row r="399" spans="2:10" x14ac:dyDescent="0.25">
      <c r="B399" s="5"/>
      <c r="C399" s="2"/>
      <c r="D399" s="2"/>
      <c r="E399" s="2"/>
      <c r="F399" s="29"/>
      <c r="G399" s="2"/>
      <c r="H399" s="2"/>
      <c r="I399" s="2"/>
      <c r="J399" s="29"/>
    </row>
    <row r="400" spans="2:10" x14ac:dyDescent="0.25">
      <c r="B400" s="5"/>
      <c r="C400" s="2"/>
      <c r="D400" s="2"/>
      <c r="E400" s="2"/>
      <c r="F400" s="29"/>
      <c r="G400" s="2"/>
      <c r="H400" s="2"/>
      <c r="I400" s="2"/>
      <c r="J400" s="29"/>
    </row>
    <row r="401" spans="2:10" x14ac:dyDescent="0.25">
      <c r="B401" s="5"/>
      <c r="C401" s="2"/>
      <c r="D401" s="2"/>
      <c r="E401" s="2"/>
      <c r="F401" s="29"/>
      <c r="G401" s="2"/>
      <c r="H401" s="2"/>
      <c r="I401" s="2"/>
      <c r="J401" s="29"/>
    </row>
    <row r="402" spans="2:10" x14ac:dyDescent="0.25">
      <c r="B402" s="5"/>
      <c r="C402" s="2"/>
      <c r="D402" s="2"/>
      <c r="E402" s="2"/>
      <c r="F402" s="29"/>
      <c r="G402" s="2"/>
      <c r="H402" s="2"/>
      <c r="I402" s="2"/>
      <c r="J402" s="29"/>
    </row>
    <row r="403" spans="2:10" x14ac:dyDescent="0.25">
      <c r="B403" s="5"/>
      <c r="C403" s="2"/>
      <c r="D403" s="2"/>
      <c r="E403" s="2"/>
      <c r="F403" s="29"/>
      <c r="G403" s="2"/>
      <c r="H403" s="2"/>
      <c r="I403" s="2"/>
      <c r="J403" s="29"/>
    </row>
    <row r="404" spans="2:10" x14ac:dyDescent="0.25">
      <c r="B404" s="5"/>
      <c r="C404" s="2"/>
      <c r="D404" s="2"/>
      <c r="E404" s="2"/>
      <c r="F404" s="29"/>
      <c r="G404" s="2"/>
      <c r="H404" s="2"/>
      <c r="I404" s="2"/>
      <c r="J404" s="29"/>
    </row>
    <row r="405" spans="2:10" x14ac:dyDescent="0.25">
      <c r="B405" s="5"/>
      <c r="C405" s="2"/>
      <c r="D405" s="2"/>
      <c r="E405" s="2"/>
      <c r="F405" s="29"/>
      <c r="G405" s="2"/>
      <c r="H405" s="2"/>
      <c r="I405" s="2"/>
      <c r="J405" s="29"/>
    </row>
    <row r="406" spans="2:10" x14ac:dyDescent="0.25">
      <c r="B406" s="5"/>
      <c r="C406" s="2"/>
      <c r="D406" s="2"/>
      <c r="E406" s="2"/>
      <c r="F406" s="29"/>
      <c r="G406" s="2"/>
      <c r="H406" s="2"/>
      <c r="I406" s="2"/>
      <c r="J406" s="29"/>
    </row>
    <row r="407" spans="2:10" x14ac:dyDescent="0.25">
      <c r="B407" s="5"/>
      <c r="C407" s="2"/>
      <c r="D407" s="2"/>
      <c r="E407" s="2"/>
      <c r="F407" s="29"/>
      <c r="G407" s="2"/>
      <c r="H407" s="2"/>
      <c r="I407" s="2"/>
      <c r="J407" s="29"/>
    </row>
    <row r="408" spans="2:10" x14ac:dyDescent="0.25">
      <c r="B408" s="5"/>
      <c r="C408" s="2"/>
      <c r="D408" s="2"/>
      <c r="E408" s="2"/>
      <c r="F408" s="29"/>
      <c r="G408" s="2"/>
      <c r="H408" s="2"/>
      <c r="I408" s="2"/>
      <c r="J408" s="29"/>
    </row>
    <row r="409" spans="2:10" x14ac:dyDescent="0.25">
      <c r="B409" s="5"/>
      <c r="C409" s="2"/>
      <c r="D409" s="2"/>
      <c r="E409" s="2"/>
      <c r="F409" s="29"/>
      <c r="G409" s="2"/>
      <c r="H409" s="2"/>
      <c r="I409" s="2"/>
      <c r="J409" s="29"/>
    </row>
    <row r="410" spans="2:10" x14ac:dyDescent="0.25">
      <c r="B410" s="5"/>
      <c r="C410" s="2"/>
      <c r="D410" s="2"/>
      <c r="E410" s="2"/>
      <c r="F410" s="29"/>
      <c r="G410" s="2"/>
      <c r="H410" s="2"/>
      <c r="I410" s="2"/>
      <c r="J410" s="29"/>
    </row>
    <row r="411" spans="2:10" x14ac:dyDescent="0.25">
      <c r="B411" s="5"/>
      <c r="C411" s="2"/>
      <c r="D411" s="2"/>
      <c r="E411" s="2"/>
      <c r="F411" s="29"/>
      <c r="G411" s="2"/>
      <c r="H411" s="2"/>
      <c r="I411" s="2"/>
      <c r="J411" s="29"/>
    </row>
    <row r="412" spans="2:10" x14ac:dyDescent="0.25">
      <c r="B412" s="5"/>
      <c r="C412" s="2"/>
      <c r="D412" s="2"/>
      <c r="E412" s="2"/>
      <c r="F412" s="29"/>
      <c r="G412" s="2"/>
      <c r="H412" s="2"/>
      <c r="I412" s="2"/>
      <c r="J412" s="29"/>
    </row>
    <row r="413" spans="2:10" x14ac:dyDescent="0.25">
      <c r="B413" s="5"/>
      <c r="C413" s="2"/>
      <c r="D413" s="2"/>
      <c r="E413" s="2"/>
      <c r="F413" s="29"/>
      <c r="G413" s="2"/>
      <c r="H413" s="2"/>
      <c r="I413" s="2"/>
      <c r="J413" s="29"/>
    </row>
    <row r="414" spans="2:10" x14ac:dyDescent="0.25">
      <c r="B414" s="5"/>
      <c r="C414" s="2"/>
      <c r="D414" s="2"/>
      <c r="E414" s="2"/>
      <c r="F414" s="29"/>
      <c r="G414" s="2"/>
      <c r="H414" s="2"/>
      <c r="I414" s="2"/>
      <c r="J414" s="29"/>
    </row>
    <row r="415" spans="2:10" x14ac:dyDescent="0.25">
      <c r="B415" s="5"/>
      <c r="C415" s="2"/>
      <c r="D415" s="2"/>
      <c r="E415" s="2"/>
      <c r="F415" s="29"/>
      <c r="G415" s="2"/>
      <c r="H415" s="2"/>
      <c r="I415" s="2"/>
      <c r="J415" s="29"/>
    </row>
    <row r="416" spans="2:10" x14ac:dyDescent="0.25">
      <c r="B416" s="5"/>
      <c r="C416" s="2"/>
      <c r="D416" s="2"/>
      <c r="E416" s="2"/>
      <c r="F416" s="29"/>
      <c r="G416" s="2"/>
      <c r="H416" s="2"/>
      <c r="I416" s="2"/>
      <c r="J416" s="29"/>
    </row>
    <row r="417" spans="2:10" x14ac:dyDescent="0.25">
      <c r="B417" s="5"/>
      <c r="C417" s="2"/>
      <c r="D417" s="2"/>
      <c r="E417" s="2"/>
      <c r="F417" s="29"/>
      <c r="G417" s="2"/>
      <c r="H417" s="2"/>
      <c r="I417" s="2"/>
      <c r="J417" s="29"/>
    </row>
    <row r="418" spans="2:10" x14ac:dyDescent="0.25">
      <c r="B418" s="5"/>
      <c r="C418" s="2"/>
      <c r="D418" s="2"/>
      <c r="E418" s="2"/>
      <c r="F418" s="29"/>
      <c r="G418" s="2"/>
      <c r="H418" s="2"/>
      <c r="I418" s="2"/>
      <c r="J418" s="29"/>
    </row>
    <row r="419" spans="2:10" x14ac:dyDescent="0.25">
      <c r="B419" s="5"/>
      <c r="C419" s="2"/>
      <c r="D419" s="2"/>
      <c r="E419" s="2"/>
      <c r="F419" s="29"/>
      <c r="G419" s="2"/>
      <c r="H419" s="2"/>
      <c r="I419" s="2"/>
      <c r="J419" s="29"/>
    </row>
    <row r="420" spans="2:10" x14ac:dyDescent="0.25">
      <c r="B420" s="5"/>
      <c r="C420" s="2"/>
      <c r="D420" s="2"/>
      <c r="E420" s="2"/>
      <c r="F420" s="29"/>
      <c r="G420" s="2"/>
      <c r="H420" s="2"/>
      <c r="I420" s="2"/>
      <c r="J420" s="29"/>
    </row>
    <row r="421" spans="2:10" x14ac:dyDescent="0.25">
      <c r="B421" s="5"/>
      <c r="C421" s="2"/>
      <c r="D421" s="2"/>
      <c r="E421" s="2"/>
      <c r="F421" s="29"/>
      <c r="G421" s="2"/>
      <c r="H421" s="2"/>
      <c r="I421" s="2"/>
      <c r="J421" s="29"/>
    </row>
    <row r="422" spans="2:10" x14ac:dyDescent="0.25">
      <c r="B422" s="5"/>
      <c r="C422" s="2"/>
      <c r="D422" s="2"/>
      <c r="E422" s="2"/>
      <c r="F422" s="29"/>
      <c r="G422" s="2"/>
      <c r="H422" s="2"/>
      <c r="I422" s="2"/>
      <c r="J422" s="29"/>
    </row>
    <row r="423" spans="2:10" x14ac:dyDescent="0.25">
      <c r="B423" s="5"/>
      <c r="C423" s="2"/>
      <c r="D423" s="2"/>
      <c r="E423" s="2"/>
      <c r="F423" s="29"/>
      <c r="G423" s="2"/>
      <c r="H423" s="2"/>
      <c r="I423" s="2"/>
      <c r="J423" s="29"/>
    </row>
    <row r="424" spans="2:10" x14ac:dyDescent="0.25">
      <c r="B424" s="5"/>
      <c r="C424" s="2"/>
      <c r="D424" s="2"/>
      <c r="E424" s="2"/>
      <c r="F424" s="29"/>
      <c r="G424" s="2"/>
      <c r="H424" s="2"/>
      <c r="I424" s="2"/>
      <c r="J424" s="29"/>
    </row>
    <row r="425" spans="2:10" x14ac:dyDescent="0.25">
      <c r="B425" s="5"/>
      <c r="C425" s="2"/>
      <c r="D425" s="2"/>
      <c r="E425" s="2"/>
      <c r="F425" s="29"/>
      <c r="G425" s="2"/>
      <c r="H425" s="2"/>
      <c r="I425" s="2"/>
      <c r="J425" s="29"/>
    </row>
    <row r="426" spans="2:10" x14ac:dyDescent="0.25">
      <c r="B426" s="5"/>
      <c r="C426" s="2"/>
      <c r="D426" s="2"/>
      <c r="E426" s="2"/>
      <c r="F426" s="29"/>
      <c r="G426" s="2"/>
      <c r="H426" s="2"/>
      <c r="I426" s="2"/>
      <c r="J426" s="29"/>
    </row>
    <row r="427" spans="2:10" x14ac:dyDescent="0.25">
      <c r="B427" s="5"/>
      <c r="C427" s="2"/>
      <c r="D427" s="2"/>
      <c r="E427" s="2"/>
      <c r="F427" s="29"/>
      <c r="G427" s="2"/>
      <c r="H427" s="2"/>
      <c r="I427" s="2"/>
      <c r="J427" s="29"/>
    </row>
    <row r="428" spans="2:10" x14ac:dyDescent="0.25">
      <c r="B428" s="5"/>
      <c r="C428" s="2"/>
      <c r="D428" s="2"/>
      <c r="E428" s="2"/>
      <c r="F428" s="29"/>
      <c r="G428" s="2"/>
      <c r="H428" s="2"/>
      <c r="I428" s="2"/>
      <c r="J428" s="29"/>
    </row>
    <row r="429" spans="2:10" x14ac:dyDescent="0.25">
      <c r="B429" s="5"/>
      <c r="C429" s="2"/>
      <c r="D429" s="2"/>
      <c r="E429" s="2"/>
      <c r="F429" s="29"/>
      <c r="G429" s="2"/>
      <c r="H429" s="2"/>
      <c r="I429" s="2"/>
      <c r="J429" s="29"/>
    </row>
    <row r="430" spans="2:10" x14ac:dyDescent="0.25">
      <c r="B430" s="5"/>
      <c r="C430" s="2"/>
      <c r="D430" s="2"/>
      <c r="E430" s="2"/>
      <c r="F430" s="29"/>
      <c r="G430" s="2"/>
      <c r="H430" s="2"/>
      <c r="I430" s="2"/>
      <c r="J430" s="29"/>
    </row>
    <row r="431" spans="2:10" x14ac:dyDescent="0.25">
      <c r="B431" s="5"/>
      <c r="C431" s="2"/>
      <c r="D431" s="2"/>
      <c r="E431" s="2"/>
      <c r="F431" s="29"/>
      <c r="G431" s="2"/>
      <c r="H431" s="2"/>
      <c r="I431" s="2"/>
      <c r="J431" s="29"/>
    </row>
    <row r="432" spans="2:10" x14ac:dyDescent="0.25">
      <c r="B432" s="5"/>
      <c r="C432" s="2"/>
      <c r="D432" s="2"/>
      <c r="E432" s="2"/>
      <c r="F432" s="29"/>
      <c r="G432" s="2"/>
      <c r="H432" s="2"/>
      <c r="I432" s="2"/>
      <c r="J432" s="29"/>
    </row>
    <row r="433" spans="2:10" x14ac:dyDescent="0.25">
      <c r="B433" s="5"/>
      <c r="C433" s="2"/>
      <c r="D433" s="2"/>
      <c r="E433" s="2"/>
      <c r="F433" s="29"/>
      <c r="G433" s="2"/>
      <c r="H433" s="2"/>
      <c r="I433" s="2"/>
      <c r="J433" s="29"/>
    </row>
    <row r="434" spans="2:10" x14ac:dyDescent="0.25">
      <c r="B434" s="5"/>
      <c r="C434" s="2"/>
      <c r="D434" s="2"/>
      <c r="E434" s="2"/>
      <c r="F434" s="29"/>
      <c r="G434" s="2"/>
      <c r="H434" s="2"/>
      <c r="I434" s="2"/>
      <c r="J434" s="29"/>
    </row>
    <row r="435" spans="2:10" x14ac:dyDescent="0.25">
      <c r="B435" s="5"/>
      <c r="C435" s="2"/>
      <c r="D435" s="2"/>
      <c r="E435" s="2"/>
      <c r="F435" s="29"/>
      <c r="G435" s="2"/>
      <c r="H435" s="2"/>
      <c r="I435" s="2"/>
      <c r="J435" s="29"/>
    </row>
    <row r="436" spans="2:10" x14ac:dyDescent="0.25">
      <c r="B436" s="5"/>
      <c r="C436" s="2"/>
      <c r="D436" s="2"/>
      <c r="E436" s="2"/>
      <c r="F436" s="29"/>
      <c r="G436" s="2"/>
      <c r="H436" s="2"/>
      <c r="I436" s="2"/>
      <c r="J436" s="29"/>
    </row>
    <row r="437" spans="2:10" x14ac:dyDescent="0.25">
      <c r="B437" s="5"/>
      <c r="C437" s="2"/>
      <c r="D437" s="2"/>
      <c r="E437" s="2"/>
      <c r="F437" s="29"/>
      <c r="G437" s="2"/>
      <c r="H437" s="2"/>
      <c r="I437" s="2"/>
      <c r="J437" s="29"/>
    </row>
    <row r="438" spans="2:10" x14ac:dyDescent="0.25">
      <c r="B438" s="5"/>
      <c r="C438" s="2"/>
      <c r="D438" s="2"/>
      <c r="E438" s="2"/>
      <c r="F438" s="29"/>
      <c r="G438" s="2"/>
      <c r="H438" s="2"/>
      <c r="I438" s="2"/>
      <c r="J438" s="29"/>
    </row>
    <row r="439" spans="2:10" x14ac:dyDescent="0.25">
      <c r="B439" s="5"/>
      <c r="C439" s="2"/>
      <c r="D439" s="2"/>
      <c r="E439" s="2"/>
      <c r="F439" s="29"/>
      <c r="G439" s="2"/>
      <c r="H439" s="2"/>
      <c r="I439" s="2"/>
      <c r="J439" s="29"/>
    </row>
    <row r="440" spans="2:10" x14ac:dyDescent="0.25">
      <c r="B440" s="5"/>
      <c r="C440" s="2"/>
      <c r="D440" s="2"/>
      <c r="E440" s="2"/>
      <c r="F440" s="29"/>
      <c r="G440" s="2"/>
      <c r="H440" s="2"/>
      <c r="I440" s="2"/>
      <c r="J440" s="29"/>
    </row>
    <row r="441" spans="2:10" x14ac:dyDescent="0.25">
      <c r="B441" s="5"/>
      <c r="C441" s="2"/>
      <c r="D441" s="2"/>
      <c r="E441" s="2"/>
      <c r="F441" s="29"/>
      <c r="G441" s="2"/>
      <c r="H441" s="2"/>
      <c r="I441" s="2"/>
      <c r="J441" s="29"/>
    </row>
    <row r="442" spans="2:10" x14ac:dyDescent="0.25">
      <c r="B442" s="5"/>
      <c r="C442" s="2"/>
      <c r="D442" s="2"/>
      <c r="E442" s="2"/>
      <c r="F442" s="29"/>
      <c r="G442" s="2"/>
      <c r="H442" s="2"/>
      <c r="I442" s="2"/>
      <c r="J442" s="29"/>
    </row>
    <row r="443" spans="2:10" x14ac:dyDescent="0.25">
      <c r="B443" s="5"/>
      <c r="C443" s="2"/>
      <c r="D443" s="2"/>
      <c r="E443" s="2"/>
      <c r="F443" s="29"/>
      <c r="G443" s="2"/>
      <c r="H443" s="2"/>
      <c r="I443" s="2"/>
      <c r="J443" s="29"/>
    </row>
    <row r="444" spans="2:10" x14ac:dyDescent="0.25">
      <c r="B444" s="5"/>
      <c r="C444" s="2"/>
      <c r="D444" s="2"/>
      <c r="E444" s="2"/>
      <c r="F444" s="29"/>
      <c r="G444" s="2"/>
      <c r="H444" s="2"/>
      <c r="I444" s="2"/>
      <c r="J444" s="29"/>
    </row>
    <row r="445" spans="2:10" x14ac:dyDescent="0.25">
      <c r="B445" s="5"/>
      <c r="C445" s="2"/>
      <c r="D445" s="2"/>
      <c r="E445" s="2"/>
      <c r="F445" s="29"/>
      <c r="G445" s="2"/>
      <c r="H445" s="2"/>
      <c r="I445" s="2"/>
      <c r="J445" s="29"/>
    </row>
    <row r="446" spans="2:10" x14ac:dyDescent="0.25">
      <c r="B446" s="5"/>
      <c r="C446" s="2"/>
      <c r="D446" s="2"/>
      <c r="E446" s="2"/>
      <c r="F446" s="29"/>
      <c r="G446" s="2"/>
      <c r="H446" s="2"/>
      <c r="I446" s="2"/>
      <c r="J446" s="29"/>
    </row>
    <row r="447" spans="2:10" x14ac:dyDescent="0.25">
      <c r="B447" s="5"/>
      <c r="C447" s="2"/>
      <c r="D447" s="2"/>
      <c r="E447" s="2"/>
      <c r="F447" s="29"/>
      <c r="G447" s="2"/>
      <c r="H447" s="2"/>
      <c r="I447" s="2"/>
      <c r="J447" s="29"/>
    </row>
    <row r="448" spans="2:10" x14ac:dyDescent="0.25">
      <c r="B448" s="5"/>
      <c r="C448" s="2"/>
      <c r="D448" s="2"/>
      <c r="E448" s="2"/>
      <c r="F448" s="29"/>
      <c r="G448" s="2"/>
      <c r="H448" s="2"/>
      <c r="I448" s="2"/>
      <c r="J448" s="29"/>
    </row>
    <row r="449" spans="2:10" x14ac:dyDescent="0.25">
      <c r="B449" s="5"/>
      <c r="C449" s="2"/>
      <c r="D449" s="2"/>
      <c r="E449" s="2"/>
      <c r="F449" s="29"/>
      <c r="G449" s="2"/>
      <c r="H449" s="2"/>
      <c r="I449" s="2"/>
      <c r="J449" s="29"/>
    </row>
    <row r="450" spans="2:10" x14ac:dyDescent="0.25">
      <c r="B450" s="5"/>
      <c r="C450" s="2"/>
      <c r="D450" s="2"/>
      <c r="E450" s="2"/>
      <c r="F450" s="29"/>
      <c r="G450" s="2"/>
      <c r="H450" s="2"/>
      <c r="I450" s="2"/>
      <c r="J450" s="29"/>
    </row>
    <row r="451" spans="2:10" x14ac:dyDescent="0.25">
      <c r="B451" s="5"/>
      <c r="C451" s="2"/>
      <c r="D451" s="2"/>
      <c r="E451" s="2"/>
      <c r="F451" s="29"/>
      <c r="G451" s="2"/>
      <c r="H451" s="2"/>
      <c r="I451" s="2"/>
      <c r="J451" s="29"/>
    </row>
    <row r="452" spans="2:10" x14ac:dyDescent="0.25">
      <c r="B452" s="5"/>
      <c r="C452" s="2"/>
      <c r="D452" s="2"/>
      <c r="E452" s="2"/>
      <c r="F452" s="29"/>
      <c r="G452" s="2"/>
      <c r="H452" s="2"/>
      <c r="I452" s="2"/>
      <c r="J452" s="29"/>
    </row>
    <row r="453" spans="2:10" x14ac:dyDescent="0.25">
      <c r="B453" s="5"/>
      <c r="C453" s="2"/>
      <c r="D453" s="2"/>
      <c r="E453" s="2"/>
      <c r="F453" s="29"/>
      <c r="G453" s="2"/>
      <c r="H453" s="2"/>
      <c r="I453" s="2"/>
      <c r="J453" s="29"/>
    </row>
    <row r="454" spans="2:10" x14ac:dyDescent="0.25">
      <c r="B454" s="5"/>
      <c r="C454" s="2"/>
      <c r="D454" s="2"/>
      <c r="E454" s="2"/>
      <c r="F454" s="29"/>
      <c r="G454" s="2"/>
      <c r="H454" s="2"/>
      <c r="I454" s="2"/>
      <c r="J454" s="29"/>
    </row>
    <row r="455" spans="2:10" x14ac:dyDescent="0.25">
      <c r="B455" s="5"/>
      <c r="C455" s="2"/>
      <c r="D455" s="2"/>
      <c r="E455" s="2"/>
      <c r="F455" s="29"/>
      <c r="G455" s="2"/>
      <c r="H455" s="2"/>
      <c r="I455" s="2"/>
      <c r="J455" s="29"/>
    </row>
    <row r="456" spans="2:10" x14ac:dyDescent="0.25">
      <c r="B456" s="5"/>
      <c r="C456" s="2"/>
      <c r="D456" s="2"/>
      <c r="E456" s="2"/>
      <c r="F456" s="29"/>
      <c r="G456" s="2"/>
      <c r="H456" s="2"/>
      <c r="I456" s="2"/>
      <c r="J456" s="29"/>
    </row>
    <row r="457" spans="2:10" x14ac:dyDescent="0.25">
      <c r="B457" s="5"/>
      <c r="C457" s="2"/>
      <c r="D457" s="2"/>
      <c r="E457" s="2"/>
      <c r="F457" s="29"/>
      <c r="G457" s="2"/>
      <c r="H457" s="2"/>
      <c r="I457" s="2"/>
      <c r="J457" s="29"/>
    </row>
    <row r="458" spans="2:10" x14ac:dyDescent="0.25">
      <c r="B458" s="5"/>
      <c r="C458" s="2"/>
      <c r="D458" s="2"/>
      <c r="E458" s="2"/>
      <c r="F458" s="29"/>
      <c r="G458" s="2"/>
      <c r="H458" s="2"/>
      <c r="I458" s="2"/>
      <c r="J458" s="29"/>
    </row>
    <row r="459" spans="2:10" x14ac:dyDescent="0.25">
      <c r="B459" s="5"/>
      <c r="C459" s="2"/>
      <c r="D459" s="2"/>
      <c r="E459" s="2"/>
      <c r="F459" s="29"/>
      <c r="G459" s="2"/>
      <c r="H459" s="2"/>
      <c r="I459" s="2"/>
      <c r="J459" s="29"/>
    </row>
    <row r="460" spans="2:10" x14ac:dyDescent="0.25">
      <c r="B460" s="5"/>
      <c r="C460" s="2"/>
      <c r="D460" s="2"/>
      <c r="E460" s="2"/>
      <c r="F460" s="29"/>
      <c r="G460" s="2"/>
      <c r="H460" s="2"/>
      <c r="I460" s="2"/>
      <c r="J460" s="29"/>
    </row>
    <row r="461" spans="2:10" x14ac:dyDescent="0.25">
      <c r="B461" s="5"/>
      <c r="C461" s="2"/>
      <c r="D461" s="2"/>
      <c r="E461" s="2"/>
      <c r="F461" s="29"/>
      <c r="G461" s="2"/>
      <c r="H461" s="2"/>
      <c r="I461" s="2"/>
      <c r="J461" s="29"/>
    </row>
    <row r="462" spans="2:10" x14ac:dyDescent="0.25">
      <c r="B462" s="5"/>
      <c r="C462" s="2"/>
      <c r="D462" s="2"/>
      <c r="E462" s="2"/>
      <c r="F462" s="29"/>
      <c r="G462" s="2"/>
      <c r="H462" s="2"/>
      <c r="I462" s="2"/>
      <c r="J462" s="29"/>
    </row>
    <row r="463" spans="2:10" x14ac:dyDescent="0.25">
      <c r="B463" s="5"/>
      <c r="C463" s="2"/>
      <c r="D463" s="2"/>
      <c r="E463" s="2"/>
      <c r="F463" s="29"/>
      <c r="G463" s="2"/>
      <c r="H463" s="2"/>
      <c r="I463" s="2"/>
      <c r="J463" s="29"/>
    </row>
    <row r="464" spans="2:10" x14ac:dyDescent="0.25">
      <c r="B464" s="5"/>
      <c r="C464" s="2"/>
      <c r="D464" s="2"/>
      <c r="E464" s="2"/>
      <c r="F464" s="29"/>
      <c r="G464" s="2"/>
      <c r="H464" s="2"/>
      <c r="I464" s="2"/>
      <c r="J464" s="29"/>
    </row>
    <row r="465" spans="2:10" x14ac:dyDescent="0.25">
      <c r="B465" s="5"/>
      <c r="C465" s="2"/>
      <c r="D465" s="2"/>
      <c r="E465" s="2"/>
      <c r="F465" s="29"/>
      <c r="G465" s="2"/>
      <c r="H465" s="2"/>
      <c r="I465" s="2"/>
      <c r="J465" s="29"/>
    </row>
    <row r="466" spans="2:10" x14ac:dyDescent="0.25">
      <c r="B466" s="5"/>
      <c r="C466" s="2"/>
      <c r="D466" s="2"/>
      <c r="E466" s="2"/>
      <c r="F466" s="29"/>
      <c r="G466" s="2"/>
      <c r="H466" s="2"/>
      <c r="I466" s="2"/>
      <c r="J466" s="29"/>
    </row>
    <row r="467" spans="2:10" x14ac:dyDescent="0.25">
      <c r="B467" s="5"/>
      <c r="C467" s="2"/>
      <c r="D467" s="2"/>
      <c r="E467" s="2"/>
      <c r="F467" s="29"/>
      <c r="G467" s="2"/>
      <c r="H467" s="2"/>
      <c r="I467" s="2"/>
      <c r="J467" s="29"/>
    </row>
    <row r="468" spans="2:10" x14ac:dyDescent="0.25">
      <c r="B468" s="5"/>
      <c r="C468" s="2"/>
      <c r="D468" s="2"/>
      <c r="E468" s="2"/>
      <c r="F468" s="29"/>
      <c r="G468" s="2"/>
      <c r="H468" s="2"/>
      <c r="I468" s="2"/>
      <c r="J468" s="29"/>
    </row>
    <row r="469" spans="2:10" x14ac:dyDescent="0.25">
      <c r="B469" s="5"/>
      <c r="C469" s="2"/>
      <c r="D469" s="2"/>
      <c r="E469" s="2"/>
      <c r="F469" s="29"/>
      <c r="G469" s="2"/>
      <c r="H469" s="2"/>
      <c r="I469" s="2"/>
      <c r="J469" s="29"/>
    </row>
    <row r="470" spans="2:10" x14ac:dyDescent="0.25">
      <c r="B470" s="5"/>
      <c r="C470" s="2"/>
      <c r="D470" s="2"/>
      <c r="E470" s="2"/>
      <c r="F470" s="29"/>
      <c r="G470" s="2"/>
      <c r="H470" s="2"/>
      <c r="I470" s="2"/>
      <c r="J470" s="29"/>
    </row>
    <row r="471" spans="2:10" x14ac:dyDescent="0.25">
      <c r="B471" s="5"/>
      <c r="C471" s="2"/>
      <c r="D471" s="2"/>
      <c r="E471" s="2"/>
      <c r="F471" s="29"/>
      <c r="G471" s="2"/>
      <c r="H471" s="2"/>
      <c r="I471" s="2"/>
      <c r="J471" s="29"/>
    </row>
    <row r="472" spans="2:10" x14ac:dyDescent="0.25">
      <c r="B472" s="5"/>
      <c r="C472" s="2"/>
      <c r="D472" s="2"/>
      <c r="E472" s="2"/>
      <c r="F472" s="29"/>
      <c r="G472" s="2"/>
      <c r="H472" s="2"/>
      <c r="I472" s="2"/>
      <c r="J472" s="29"/>
    </row>
    <row r="473" spans="2:10" x14ac:dyDescent="0.25">
      <c r="B473" s="5"/>
      <c r="C473" s="2"/>
      <c r="D473" s="2"/>
      <c r="E473" s="2"/>
      <c r="F473" s="29"/>
      <c r="G473" s="2"/>
      <c r="H473" s="2"/>
      <c r="I473" s="2"/>
      <c r="J473" s="29"/>
    </row>
    <row r="474" spans="2:10" x14ac:dyDescent="0.25">
      <c r="B474" s="5"/>
      <c r="C474" s="2"/>
      <c r="D474" s="2"/>
      <c r="E474" s="2"/>
      <c r="F474" s="29"/>
      <c r="G474" s="2"/>
      <c r="H474" s="2"/>
      <c r="I474" s="2"/>
      <c r="J474" s="29"/>
    </row>
    <row r="475" spans="2:10" x14ac:dyDescent="0.25">
      <c r="B475" s="5"/>
      <c r="C475" s="2"/>
      <c r="D475" s="2"/>
      <c r="E475" s="2"/>
      <c r="F475" s="29"/>
      <c r="G475" s="2"/>
      <c r="H475" s="2"/>
      <c r="I475" s="2"/>
      <c r="J475" s="29"/>
    </row>
    <row r="476" spans="2:10" x14ac:dyDescent="0.25">
      <c r="B476" s="5"/>
      <c r="C476" s="2"/>
      <c r="D476" s="2"/>
      <c r="E476" s="2"/>
      <c r="F476" s="29"/>
      <c r="G476" s="2"/>
      <c r="H476" s="2"/>
      <c r="I476" s="2"/>
      <c r="J476" s="29"/>
    </row>
    <row r="477" spans="2:10" x14ac:dyDescent="0.25">
      <c r="B477" s="5"/>
      <c r="C477" s="2"/>
      <c r="D477" s="2"/>
      <c r="E477" s="2"/>
      <c r="F477" s="29"/>
      <c r="G477" s="2"/>
      <c r="H477" s="2"/>
      <c r="I477" s="2"/>
      <c r="J477" s="29"/>
    </row>
    <row r="478" spans="2:10" x14ac:dyDescent="0.25">
      <c r="B478" s="5"/>
      <c r="C478" s="2"/>
      <c r="D478" s="2"/>
      <c r="E478" s="2"/>
      <c r="F478" s="29"/>
      <c r="G478" s="2"/>
      <c r="H478" s="2"/>
      <c r="I478" s="2"/>
      <c r="J478" s="29"/>
    </row>
    <row r="479" spans="2:10" x14ac:dyDescent="0.25">
      <c r="B479" s="5"/>
      <c r="C479" s="2"/>
      <c r="D479" s="2"/>
      <c r="E479" s="2"/>
      <c r="F479" s="29"/>
      <c r="G479" s="2"/>
      <c r="H479" s="2"/>
      <c r="I479" s="2"/>
      <c r="J479" s="29"/>
    </row>
    <row r="480" spans="2:10" x14ac:dyDescent="0.25">
      <c r="B480" s="5"/>
      <c r="C480" s="2"/>
      <c r="D480" s="2"/>
      <c r="E480" s="2"/>
      <c r="F480" s="29"/>
      <c r="G480" s="2"/>
      <c r="H480" s="2"/>
      <c r="I480" s="2"/>
      <c r="J480" s="29"/>
    </row>
    <row r="481" spans="2:10" x14ac:dyDescent="0.25">
      <c r="B481" s="5"/>
      <c r="C481" s="2"/>
      <c r="D481" s="2"/>
      <c r="E481" s="2"/>
      <c r="F481" s="29"/>
      <c r="G481" s="2"/>
      <c r="H481" s="2"/>
      <c r="I481" s="2"/>
      <c r="J481" s="29"/>
    </row>
    <row r="482" spans="2:10" x14ac:dyDescent="0.25">
      <c r="B482" s="5"/>
      <c r="C482" s="2"/>
      <c r="D482" s="2"/>
      <c r="E482" s="2"/>
      <c r="F482" s="29"/>
      <c r="G482" s="2"/>
      <c r="H482" s="2"/>
      <c r="I482" s="2"/>
      <c r="J482" s="29"/>
    </row>
    <row r="483" spans="2:10" x14ac:dyDescent="0.25">
      <c r="B483" s="5"/>
      <c r="C483" s="2"/>
      <c r="D483" s="2"/>
      <c r="E483" s="2"/>
      <c r="F483" s="29"/>
      <c r="G483" s="2"/>
      <c r="H483" s="2"/>
      <c r="I483" s="2"/>
      <c r="J483" s="29"/>
    </row>
    <row r="484" spans="2:10" x14ac:dyDescent="0.25">
      <c r="B484" s="5"/>
      <c r="C484" s="2"/>
      <c r="D484" s="2"/>
      <c r="E484" s="2"/>
      <c r="F484" s="29"/>
      <c r="G484" s="2"/>
      <c r="H484" s="2"/>
      <c r="I484" s="2"/>
      <c r="J484" s="29"/>
    </row>
    <row r="485" spans="2:10" x14ac:dyDescent="0.25">
      <c r="B485" s="5"/>
      <c r="C485" s="2"/>
      <c r="D485" s="2"/>
      <c r="E485" s="2"/>
      <c r="F485" s="29"/>
      <c r="G485" s="2"/>
      <c r="H485" s="2"/>
      <c r="I485" s="2"/>
      <c r="J485" s="29"/>
    </row>
    <row r="486" spans="2:10" x14ac:dyDescent="0.25">
      <c r="B486" s="5"/>
      <c r="C486" s="2"/>
      <c r="D486" s="2"/>
      <c r="E486" s="2"/>
      <c r="F486" s="29"/>
      <c r="G486" s="2"/>
      <c r="H486" s="2"/>
      <c r="I486" s="2"/>
      <c r="J486" s="29"/>
    </row>
    <row r="487" spans="2:10" x14ac:dyDescent="0.25">
      <c r="B487" s="5"/>
      <c r="C487" s="2"/>
      <c r="D487" s="2"/>
      <c r="E487" s="2"/>
      <c r="F487" s="29"/>
      <c r="G487" s="2"/>
      <c r="H487" s="2"/>
      <c r="I487" s="2"/>
      <c r="J487" s="29"/>
    </row>
    <row r="488" spans="2:10" x14ac:dyDescent="0.25">
      <c r="B488" s="5"/>
      <c r="C488" s="2"/>
      <c r="D488" s="2"/>
      <c r="E488" s="2"/>
      <c r="F488" s="29"/>
      <c r="G488" s="2"/>
      <c r="H488" s="2"/>
      <c r="I488" s="2"/>
      <c r="J488" s="29"/>
    </row>
    <row r="489" spans="2:10" x14ac:dyDescent="0.25">
      <c r="B489" s="5"/>
      <c r="C489" s="2"/>
      <c r="D489" s="2"/>
      <c r="E489" s="2"/>
      <c r="F489" s="29"/>
      <c r="G489" s="2"/>
      <c r="H489" s="2"/>
      <c r="I489" s="2"/>
      <c r="J489" s="29"/>
    </row>
    <row r="490" spans="2:10" x14ac:dyDescent="0.25">
      <c r="B490" s="5"/>
      <c r="C490" s="2"/>
      <c r="D490" s="2"/>
      <c r="E490" s="2"/>
      <c r="F490" s="29"/>
      <c r="G490" s="2"/>
      <c r="H490" s="2"/>
      <c r="I490" s="2"/>
      <c r="J490" s="29"/>
    </row>
    <row r="491" spans="2:10" x14ac:dyDescent="0.25">
      <c r="B491" s="5"/>
      <c r="C491" s="2"/>
      <c r="D491" s="2"/>
      <c r="E491" s="2"/>
      <c r="F491" s="29"/>
      <c r="G491" s="2"/>
      <c r="H491" s="2"/>
      <c r="I491" s="2"/>
      <c r="J491" s="29"/>
    </row>
    <row r="492" spans="2:10" x14ac:dyDescent="0.25">
      <c r="B492" s="5"/>
      <c r="C492" s="2"/>
      <c r="D492" s="2"/>
      <c r="E492" s="2"/>
      <c r="F492" s="29"/>
      <c r="G492" s="2"/>
      <c r="H492" s="2"/>
      <c r="I492" s="2"/>
      <c r="J492" s="29"/>
    </row>
    <row r="493" spans="2:10" x14ac:dyDescent="0.25">
      <c r="B493" s="5"/>
      <c r="C493" s="2"/>
      <c r="D493" s="2"/>
      <c r="E493" s="2"/>
      <c r="F493" s="29"/>
      <c r="G493" s="2"/>
      <c r="H493" s="2"/>
      <c r="I493" s="2"/>
      <c r="J493" s="29"/>
    </row>
    <row r="494" spans="2:10" x14ac:dyDescent="0.25">
      <c r="B494" s="5"/>
      <c r="C494" s="2"/>
      <c r="D494" s="2"/>
      <c r="E494" s="2"/>
      <c r="F494" s="29"/>
      <c r="G494" s="2"/>
      <c r="H494" s="2"/>
      <c r="I494" s="2"/>
      <c r="J494" s="29"/>
    </row>
    <row r="495" spans="2:10" x14ac:dyDescent="0.25">
      <c r="B495" s="5"/>
      <c r="C495" s="2"/>
      <c r="D495" s="2"/>
      <c r="E495" s="2"/>
      <c r="F495" s="29"/>
      <c r="G495" s="2"/>
      <c r="H495" s="2"/>
      <c r="I495" s="2"/>
      <c r="J495" s="29"/>
    </row>
    <row r="496" spans="2:10" x14ac:dyDescent="0.25">
      <c r="B496" s="5"/>
      <c r="C496" s="2"/>
      <c r="D496" s="2"/>
      <c r="E496" s="2"/>
      <c r="F496" s="29"/>
      <c r="G496" s="2"/>
      <c r="H496" s="2"/>
      <c r="I496" s="2"/>
      <c r="J496" s="29"/>
    </row>
    <row r="497" spans="2:10" x14ac:dyDescent="0.25">
      <c r="B497" s="5"/>
      <c r="C497" s="2"/>
      <c r="D497" s="2"/>
      <c r="E497" s="2"/>
      <c r="F497" s="29"/>
      <c r="G497" s="2"/>
      <c r="H497" s="2"/>
      <c r="I497" s="2"/>
      <c r="J497" s="29"/>
    </row>
    <row r="498" spans="2:10" x14ac:dyDescent="0.25">
      <c r="B498" s="5"/>
      <c r="C498" s="2"/>
      <c r="D498" s="2"/>
      <c r="E498" s="2"/>
      <c r="F498" s="29"/>
      <c r="G498" s="2"/>
      <c r="H498" s="2"/>
      <c r="I498" s="2"/>
      <c r="J498" s="29"/>
    </row>
    <row r="499" spans="2:10" x14ac:dyDescent="0.25">
      <c r="B499" s="5"/>
      <c r="C499" s="2"/>
      <c r="D499" s="2"/>
      <c r="E499" s="2"/>
      <c r="F499" s="29"/>
      <c r="G499" s="2"/>
      <c r="H499" s="2"/>
      <c r="I499" s="2"/>
      <c r="J499" s="29"/>
    </row>
    <row r="500" spans="2:10" x14ac:dyDescent="0.25">
      <c r="B500" s="5"/>
      <c r="C500" s="2"/>
      <c r="D500" s="2"/>
      <c r="E500" s="2"/>
      <c r="F500" s="29"/>
      <c r="G500" s="2"/>
      <c r="H500" s="2"/>
      <c r="I500" s="2"/>
      <c r="J500" s="29"/>
    </row>
    <row r="501" spans="2:10" x14ac:dyDescent="0.25">
      <c r="B501" s="5"/>
      <c r="C501" s="2"/>
      <c r="D501" s="2"/>
      <c r="E501" s="2"/>
      <c r="F501" s="29"/>
      <c r="G501" s="2"/>
      <c r="H501" s="2"/>
      <c r="I501" s="2"/>
      <c r="J501" s="29"/>
    </row>
    <row r="502" spans="2:10" x14ac:dyDescent="0.25">
      <c r="B502" s="5"/>
      <c r="C502" s="2"/>
      <c r="D502" s="2"/>
      <c r="E502" s="2"/>
      <c r="F502" s="29"/>
      <c r="G502" s="2"/>
      <c r="H502" s="2"/>
      <c r="I502" s="2"/>
      <c r="J502" s="29"/>
    </row>
    <row r="503" spans="2:10" x14ac:dyDescent="0.25">
      <c r="B503" s="5"/>
      <c r="C503" s="2"/>
      <c r="D503" s="2"/>
      <c r="E503" s="2"/>
      <c r="F503" s="29"/>
      <c r="G503" s="2"/>
      <c r="H503" s="2"/>
      <c r="I503" s="2"/>
      <c r="J503" s="29"/>
    </row>
    <row r="504" spans="2:10" x14ac:dyDescent="0.25">
      <c r="B504" s="5"/>
      <c r="C504" s="2"/>
      <c r="D504" s="2"/>
      <c r="E504" s="2"/>
      <c r="F504" s="29"/>
      <c r="G504" s="2"/>
      <c r="H504" s="2"/>
      <c r="I504" s="2"/>
      <c r="J504" s="29"/>
    </row>
    <row r="505" spans="2:10" x14ac:dyDescent="0.25">
      <c r="B505" s="5"/>
      <c r="C505" s="2"/>
      <c r="D505" s="2"/>
      <c r="E505" s="2"/>
      <c r="F505" s="29"/>
      <c r="G505" s="2"/>
      <c r="H505" s="2"/>
      <c r="I505" s="2"/>
      <c r="J505" s="29"/>
    </row>
    <row r="506" spans="2:10" x14ac:dyDescent="0.25">
      <c r="B506" s="5"/>
      <c r="C506" s="2"/>
      <c r="D506" s="2"/>
      <c r="E506" s="2"/>
      <c r="F506" s="29"/>
      <c r="G506" s="2"/>
      <c r="H506" s="2"/>
      <c r="I506" s="2"/>
      <c r="J506" s="29"/>
    </row>
    <row r="507" spans="2:10" x14ac:dyDescent="0.25">
      <c r="B507" s="5"/>
      <c r="C507" s="2"/>
      <c r="D507" s="2"/>
      <c r="E507" s="2"/>
      <c r="F507" s="29"/>
      <c r="G507" s="2"/>
      <c r="H507" s="2"/>
      <c r="I507" s="2"/>
      <c r="J507" s="29"/>
    </row>
    <row r="508" spans="2:10" x14ac:dyDescent="0.25">
      <c r="B508" s="5"/>
      <c r="C508" s="2"/>
      <c r="D508" s="2"/>
      <c r="E508" s="2"/>
      <c r="F508" s="29"/>
      <c r="G508" s="2"/>
      <c r="H508" s="2"/>
      <c r="I508" s="2"/>
      <c r="J508" s="29"/>
    </row>
    <row r="509" spans="2:10" x14ac:dyDescent="0.25">
      <c r="B509" s="5"/>
      <c r="C509" s="2"/>
      <c r="D509" s="2"/>
      <c r="E509" s="2"/>
      <c r="F509" s="29"/>
      <c r="G509" s="2"/>
      <c r="H509" s="2"/>
      <c r="I509" s="2"/>
      <c r="J509" s="29"/>
    </row>
    <row r="510" spans="2:10" x14ac:dyDescent="0.25">
      <c r="B510" s="5"/>
      <c r="C510" s="2"/>
      <c r="D510" s="2"/>
      <c r="E510" s="2"/>
      <c r="F510" s="29"/>
      <c r="G510" s="2"/>
      <c r="H510" s="2"/>
      <c r="I510" s="2"/>
      <c r="J510" s="29"/>
    </row>
    <row r="511" spans="2:10" x14ac:dyDescent="0.25">
      <c r="B511" s="5"/>
      <c r="C511" s="2"/>
      <c r="D511" s="2"/>
      <c r="E511" s="2"/>
      <c r="F511" s="29"/>
      <c r="G511" s="2"/>
      <c r="H511" s="2"/>
      <c r="I511" s="2"/>
      <c r="J511" s="29"/>
    </row>
    <row r="512" spans="2:10" x14ac:dyDescent="0.25">
      <c r="B512" s="5"/>
      <c r="C512" s="2"/>
      <c r="D512" s="2"/>
      <c r="E512" s="2"/>
      <c r="F512" s="29"/>
      <c r="G512" s="2"/>
      <c r="H512" s="2"/>
      <c r="I512" s="2"/>
      <c r="J512" s="29"/>
    </row>
    <row r="513" spans="2:10" x14ac:dyDescent="0.25">
      <c r="B513" s="5"/>
      <c r="C513" s="2"/>
      <c r="D513" s="2"/>
      <c r="E513" s="2"/>
      <c r="F513" s="29"/>
      <c r="G513" s="2"/>
      <c r="H513" s="2"/>
      <c r="I513" s="2"/>
      <c r="J513" s="29"/>
    </row>
    <row r="514" spans="2:10" x14ac:dyDescent="0.25">
      <c r="B514" s="5"/>
      <c r="C514" s="2"/>
      <c r="D514" s="2"/>
      <c r="E514" s="2"/>
      <c r="F514" s="29"/>
      <c r="G514" s="2"/>
      <c r="H514" s="2"/>
      <c r="I514" s="2"/>
      <c r="J514" s="29"/>
    </row>
    <row r="515" spans="2:10" x14ac:dyDescent="0.25">
      <c r="B515" s="5"/>
      <c r="C515" s="2"/>
      <c r="D515" s="2"/>
      <c r="E515" s="2"/>
      <c r="F515" s="29"/>
      <c r="G515" s="2"/>
      <c r="H515" s="2"/>
      <c r="I515" s="2"/>
      <c r="J515" s="29"/>
    </row>
    <row r="516" spans="2:10" x14ac:dyDescent="0.25">
      <c r="B516" s="5"/>
      <c r="C516" s="2"/>
      <c r="D516" s="2"/>
      <c r="E516" s="2"/>
      <c r="F516" s="29"/>
      <c r="G516" s="2"/>
      <c r="H516" s="2"/>
      <c r="I516" s="2"/>
      <c r="J516" s="29"/>
    </row>
    <row r="517" spans="2:10" x14ac:dyDescent="0.25">
      <c r="B517" s="5"/>
      <c r="C517" s="2"/>
      <c r="D517" s="2"/>
      <c r="E517" s="2"/>
      <c r="F517" s="29"/>
      <c r="G517" s="2"/>
      <c r="H517" s="2"/>
      <c r="I517" s="2"/>
      <c r="J517" s="29"/>
    </row>
    <row r="518" spans="2:10" x14ac:dyDescent="0.25">
      <c r="B518" s="5"/>
      <c r="C518" s="2"/>
      <c r="D518" s="2"/>
      <c r="E518" s="2"/>
      <c r="F518" s="29"/>
      <c r="G518" s="2"/>
      <c r="H518" s="2"/>
      <c r="I518" s="2"/>
      <c r="J518" s="29"/>
    </row>
    <row r="519" spans="2:10" x14ac:dyDescent="0.25">
      <c r="B519" s="5"/>
      <c r="C519" s="2"/>
      <c r="D519" s="2"/>
      <c r="E519" s="2"/>
      <c r="F519" s="29"/>
      <c r="G519" s="2"/>
      <c r="H519" s="2"/>
      <c r="I519" s="2"/>
      <c r="J519" s="29"/>
    </row>
    <row r="520" spans="2:10" x14ac:dyDescent="0.25">
      <c r="B520" s="5"/>
      <c r="C520" s="2"/>
      <c r="D520" s="2"/>
      <c r="E520" s="2"/>
      <c r="F520" s="29"/>
      <c r="G520" s="2"/>
      <c r="H520" s="2"/>
      <c r="I520" s="2"/>
      <c r="J520" s="29"/>
    </row>
    <row r="521" spans="2:10" x14ac:dyDescent="0.25">
      <c r="B521" s="5"/>
      <c r="C521" s="2"/>
      <c r="D521" s="2"/>
      <c r="E521" s="2"/>
      <c r="F521" s="29"/>
      <c r="G521" s="2"/>
      <c r="H521" s="2"/>
      <c r="I521" s="2"/>
      <c r="J521" s="29"/>
    </row>
    <row r="522" spans="2:10" x14ac:dyDescent="0.25">
      <c r="B522" s="5"/>
      <c r="C522" s="2"/>
      <c r="D522" s="2"/>
      <c r="E522" s="2"/>
      <c r="F522" s="29"/>
      <c r="G522" s="2"/>
      <c r="H522" s="2"/>
      <c r="I522" s="2"/>
      <c r="J522" s="29"/>
    </row>
    <row r="523" spans="2:10" x14ac:dyDescent="0.25">
      <c r="B523" s="5"/>
      <c r="C523" s="2"/>
      <c r="D523" s="2"/>
      <c r="E523" s="2"/>
      <c r="F523" s="29"/>
      <c r="G523" s="2"/>
      <c r="H523" s="2"/>
      <c r="I523" s="2"/>
      <c r="J523" s="29"/>
    </row>
    <row r="524" spans="2:10" x14ac:dyDescent="0.25">
      <c r="B524" s="5"/>
      <c r="C524" s="2"/>
      <c r="D524" s="2"/>
      <c r="E524" s="2"/>
      <c r="F524" s="29"/>
      <c r="G524" s="2"/>
      <c r="H524" s="2"/>
      <c r="I524" s="2"/>
      <c r="J524" s="29"/>
    </row>
    <row r="525" spans="2:10" x14ac:dyDescent="0.25">
      <c r="B525" s="5"/>
      <c r="C525" s="2"/>
      <c r="D525" s="2"/>
      <c r="E525" s="2"/>
      <c r="F525" s="29"/>
      <c r="G525" s="2"/>
      <c r="H525" s="2"/>
      <c r="I525" s="2"/>
      <c r="J525" s="29"/>
    </row>
    <row r="526" spans="2:10" x14ac:dyDescent="0.25">
      <c r="B526" s="5"/>
      <c r="C526" s="2"/>
      <c r="D526" s="2"/>
      <c r="E526" s="2"/>
      <c r="F526" s="29"/>
      <c r="G526" s="2"/>
      <c r="H526" s="2"/>
      <c r="I526" s="2"/>
      <c r="J526" s="29"/>
    </row>
    <row r="527" spans="2:10" x14ac:dyDescent="0.25">
      <c r="B527" s="5"/>
      <c r="C527" s="2"/>
      <c r="D527" s="2"/>
      <c r="E527" s="2"/>
      <c r="F527" s="29"/>
      <c r="G527" s="2"/>
      <c r="H527" s="2"/>
      <c r="I527" s="2"/>
      <c r="J527" s="29"/>
    </row>
    <row r="528" spans="2:10" x14ac:dyDescent="0.25">
      <c r="B528" s="5"/>
      <c r="C528" s="2"/>
      <c r="D528" s="2"/>
      <c r="E528" s="2"/>
      <c r="F528" s="29"/>
      <c r="G528" s="2"/>
      <c r="H528" s="2"/>
      <c r="I528" s="2"/>
      <c r="J528" s="29"/>
    </row>
    <row r="529" spans="2:10" x14ac:dyDescent="0.25">
      <c r="B529" s="5"/>
      <c r="C529" s="2"/>
      <c r="D529" s="2"/>
      <c r="E529" s="2"/>
      <c r="F529" s="29"/>
      <c r="G529" s="2"/>
      <c r="H529" s="2"/>
      <c r="I529" s="2"/>
      <c r="J529" s="29"/>
    </row>
    <row r="530" spans="2:10" x14ac:dyDescent="0.25">
      <c r="B530" s="5"/>
      <c r="C530" s="2"/>
      <c r="D530" s="2"/>
      <c r="E530" s="2"/>
      <c r="F530" s="29"/>
      <c r="G530" s="2"/>
      <c r="H530" s="2"/>
      <c r="I530" s="2"/>
      <c r="J530" s="29"/>
    </row>
    <row r="531" spans="2:10" x14ac:dyDescent="0.25">
      <c r="B531" s="5"/>
      <c r="C531" s="2"/>
      <c r="D531" s="2"/>
      <c r="E531" s="2"/>
      <c r="F531" s="29"/>
      <c r="G531" s="2"/>
      <c r="H531" s="2"/>
      <c r="I531" s="2"/>
      <c r="J531" s="29"/>
    </row>
    <row r="532" spans="2:10" x14ac:dyDescent="0.25">
      <c r="B532" s="5"/>
      <c r="C532" s="2"/>
      <c r="D532" s="2"/>
      <c r="E532" s="2"/>
      <c r="F532" s="29"/>
      <c r="G532" s="2"/>
      <c r="H532" s="2"/>
      <c r="I532" s="2"/>
      <c r="J532" s="29"/>
    </row>
    <row r="533" spans="2:10" x14ac:dyDescent="0.25">
      <c r="B533" s="5"/>
      <c r="C533" s="2"/>
      <c r="D533" s="2"/>
      <c r="E533" s="2"/>
      <c r="F533" s="29"/>
      <c r="G533" s="2"/>
      <c r="H533" s="2"/>
      <c r="I533" s="2"/>
      <c r="J533" s="29"/>
    </row>
    <row r="534" spans="2:10" x14ac:dyDescent="0.25">
      <c r="B534" s="5"/>
      <c r="C534" s="2"/>
      <c r="D534" s="2"/>
      <c r="E534" s="2"/>
      <c r="F534" s="29"/>
      <c r="G534" s="2"/>
      <c r="H534" s="2"/>
      <c r="I534" s="2"/>
      <c r="J534" s="29"/>
    </row>
    <row r="535" spans="2:10" x14ac:dyDescent="0.25">
      <c r="B535" s="5"/>
      <c r="C535" s="2"/>
      <c r="D535" s="2"/>
      <c r="E535" s="2"/>
      <c r="F535" s="29"/>
      <c r="G535" s="2"/>
      <c r="H535" s="2"/>
      <c r="I535" s="2"/>
      <c r="J535" s="29"/>
    </row>
    <row r="536" spans="2:10" x14ac:dyDescent="0.25">
      <c r="B536" s="5"/>
      <c r="C536" s="2"/>
      <c r="D536" s="2"/>
      <c r="E536" s="2"/>
      <c r="F536" s="29"/>
      <c r="G536" s="2"/>
      <c r="H536" s="2"/>
      <c r="I536" s="2"/>
      <c r="J536" s="29"/>
    </row>
    <row r="537" spans="2:10" x14ac:dyDescent="0.25">
      <c r="B537" s="5"/>
      <c r="C537" s="2"/>
      <c r="D537" s="2"/>
      <c r="E537" s="2"/>
      <c r="F537" s="29"/>
      <c r="G537" s="2"/>
      <c r="H537" s="2"/>
      <c r="I537" s="2"/>
      <c r="J537" s="29"/>
    </row>
    <row r="538" spans="2:10" x14ac:dyDescent="0.25">
      <c r="B538" s="5"/>
      <c r="C538" s="2"/>
      <c r="D538" s="2"/>
      <c r="E538" s="2"/>
      <c r="F538" s="29"/>
      <c r="G538" s="2"/>
      <c r="H538" s="2"/>
      <c r="I538" s="2"/>
      <c r="J538" s="29"/>
    </row>
    <row r="539" spans="2:10" x14ac:dyDescent="0.25">
      <c r="B539" s="5"/>
      <c r="C539" s="2"/>
      <c r="D539" s="2"/>
      <c r="E539" s="2"/>
      <c r="F539" s="29"/>
      <c r="G539" s="2"/>
      <c r="H539" s="2"/>
      <c r="I539" s="2"/>
      <c r="J539" s="29"/>
    </row>
    <row r="540" spans="2:10" x14ac:dyDescent="0.25">
      <c r="B540" s="5"/>
      <c r="C540" s="2"/>
      <c r="D540" s="2"/>
      <c r="E540" s="2"/>
      <c r="F540" s="29"/>
      <c r="G540" s="2"/>
      <c r="H540" s="2"/>
      <c r="I540" s="2"/>
      <c r="J540" s="29"/>
    </row>
    <row r="541" spans="2:10" x14ac:dyDescent="0.25">
      <c r="B541" s="5"/>
      <c r="C541" s="2"/>
      <c r="D541" s="2"/>
      <c r="E541" s="2"/>
      <c r="F541" s="29"/>
      <c r="G541" s="2"/>
      <c r="H541" s="2"/>
      <c r="I541" s="2"/>
      <c r="J541" s="29"/>
    </row>
    <row r="542" spans="2:10" x14ac:dyDescent="0.25">
      <c r="B542" s="5"/>
      <c r="C542" s="2"/>
      <c r="D542" s="2"/>
      <c r="E542" s="2"/>
      <c r="F542" s="29"/>
      <c r="G542" s="2"/>
      <c r="H542" s="2"/>
      <c r="I542" s="2"/>
      <c r="J542" s="29"/>
    </row>
    <row r="543" spans="2:10" x14ac:dyDescent="0.25">
      <c r="B543" s="5"/>
      <c r="C543" s="2"/>
      <c r="D543" s="2"/>
      <c r="E543" s="2"/>
      <c r="F543" s="29"/>
      <c r="G543" s="2"/>
      <c r="H543" s="2"/>
      <c r="I543" s="2"/>
      <c r="J543" s="29"/>
    </row>
    <row r="544" spans="2:10" x14ac:dyDescent="0.25">
      <c r="B544" s="5"/>
      <c r="C544" s="2"/>
      <c r="D544" s="2"/>
      <c r="E544" s="2"/>
      <c r="F544" s="29"/>
      <c r="G544" s="2"/>
      <c r="H544" s="2"/>
      <c r="I544" s="2"/>
      <c r="J544" s="29"/>
    </row>
    <row r="545" spans="2:10" x14ac:dyDescent="0.25">
      <c r="B545" s="5"/>
      <c r="C545" s="2"/>
      <c r="D545" s="2"/>
      <c r="E545" s="2"/>
      <c r="F545" s="29"/>
      <c r="G545" s="2"/>
      <c r="H545" s="2"/>
      <c r="I545" s="2"/>
      <c r="J545" s="29"/>
    </row>
    <row r="546" spans="2:10" x14ac:dyDescent="0.25">
      <c r="B546" s="5"/>
      <c r="C546" s="2"/>
      <c r="D546" s="2"/>
      <c r="E546" s="2"/>
      <c r="F546" s="29"/>
      <c r="G546" s="2"/>
      <c r="H546" s="2"/>
      <c r="I546" s="2"/>
      <c r="J546" s="29"/>
    </row>
    <row r="547" spans="2:10" x14ac:dyDescent="0.25">
      <c r="B547" s="5"/>
      <c r="C547" s="2"/>
      <c r="D547" s="2"/>
      <c r="E547" s="2"/>
      <c r="F547" s="29"/>
      <c r="G547" s="2"/>
      <c r="H547" s="2"/>
      <c r="I547" s="2"/>
      <c r="J547" s="29"/>
    </row>
    <row r="548" spans="2:10" x14ac:dyDescent="0.25">
      <c r="B548" s="5"/>
      <c r="C548" s="2"/>
      <c r="D548" s="2"/>
      <c r="E548" s="2"/>
      <c r="F548" s="29"/>
      <c r="G548" s="2"/>
      <c r="H548" s="2"/>
      <c r="I548" s="2"/>
      <c r="J548" s="29"/>
    </row>
    <row r="549" spans="2:10" x14ac:dyDescent="0.25">
      <c r="B549" s="5"/>
      <c r="C549" s="2"/>
      <c r="D549" s="2"/>
      <c r="E549" s="2"/>
      <c r="F549" s="29"/>
      <c r="G549" s="2"/>
      <c r="H549" s="2"/>
      <c r="I549" s="2"/>
      <c r="J549" s="29"/>
    </row>
    <row r="550" spans="2:10" x14ac:dyDescent="0.25">
      <c r="B550" s="5"/>
      <c r="C550" s="2"/>
      <c r="D550" s="2"/>
      <c r="E550" s="2"/>
      <c r="F550" s="29"/>
      <c r="G550" s="2"/>
      <c r="H550" s="2"/>
      <c r="I550" s="2"/>
      <c r="J550" s="29"/>
    </row>
    <row r="551" spans="2:10" x14ac:dyDescent="0.25">
      <c r="B551" s="5"/>
      <c r="C551" s="2"/>
      <c r="D551" s="2"/>
      <c r="E551" s="2"/>
      <c r="F551" s="29"/>
      <c r="G551" s="2"/>
      <c r="H551" s="2"/>
      <c r="I551" s="2"/>
      <c r="J551" s="29"/>
    </row>
    <row r="552" spans="2:10" x14ac:dyDescent="0.25">
      <c r="B552" s="5"/>
      <c r="C552" s="2"/>
      <c r="D552" s="2"/>
      <c r="E552" s="2"/>
      <c r="F552" s="29"/>
      <c r="G552" s="2"/>
      <c r="H552" s="2"/>
      <c r="I552" s="2"/>
      <c r="J552" s="29"/>
    </row>
    <row r="553" spans="2:10" x14ac:dyDescent="0.25">
      <c r="B553" s="5"/>
      <c r="C553" s="2"/>
      <c r="D553" s="2"/>
      <c r="E553" s="2"/>
      <c r="F553" s="29"/>
      <c r="G553" s="2"/>
      <c r="H553" s="2"/>
      <c r="I553" s="2"/>
      <c r="J553" s="29"/>
    </row>
    <row r="554" spans="2:10" x14ac:dyDescent="0.25">
      <c r="B554" s="5"/>
      <c r="C554" s="2"/>
      <c r="D554" s="2"/>
      <c r="E554" s="2"/>
      <c r="F554" s="29"/>
      <c r="G554" s="2"/>
      <c r="H554" s="2"/>
      <c r="I554" s="2"/>
      <c r="J554" s="29"/>
    </row>
    <row r="555" spans="2:10" x14ac:dyDescent="0.25">
      <c r="B555" s="5"/>
      <c r="C555" s="2"/>
      <c r="D555" s="2"/>
      <c r="E555" s="2"/>
      <c r="F555" s="29"/>
      <c r="G555" s="2"/>
      <c r="H555" s="2"/>
      <c r="I555" s="2"/>
      <c r="J555" s="29"/>
    </row>
    <row r="556" spans="2:10" x14ac:dyDescent="0.25">
      <c r="B556" s="5"/>
      <c r="C556" s="2"/>
      <c r="D556" s="2"/>
      <c r="E556" s="2"/>
      <c r="F556" s="29"/>
      <c r="G556" s="2"/>
      <c r="H556" s="2"/>
      <c r="I556" s="2"/>
      <c r="J556" s="29"/>
    </row>
    <row r="557" spans="2:10" x14ac:dyDescent="0.25">
      <c r="B557" s="5"/>
      <c r="C557" s="2"/>
      <c r="D557" s="2"/>
      <c r="E557" s="2"/>
      <c r="F557" s="29"/>
      <c r="G557" s="2"/>
      <c r="H557" s="2"/>
      <c r="I557" s="2"/>
      <c r="J557" s="29"/>
    </row>
    <row r="558" spans="2:10" x14ac:dyDescent="0.25">
      <c r="B558" s="5"/>
      <c r="C558" s="2"/>
      <c r="D558" s="2"/>
      <c r="E558" s="2"/>
      <c r="F558" s="29"/>
      <c r="G558" s="2"/>
      <c r="H558" s="2"/>
      <c r="I558" s="2"/>
      <c r="J558" s="29"/>
    </row>
    <row r="559" spans="2:10" x14ac:dyDescent="0.25">
      <c r="B559" s="5"/>
      <c r="C559" s="2"/>
      <c r="D559" s="2"/>
      <c r="E559" s="2"/>
      <c r="F559" s="29"/>
      <c r="G559" s="2"/>
      <c r="H559" s="2"/>
      <c r="I559" s="2"/>
      <c r="J559" s="29"/>
    </row>
    <row r="560" spans="2:10" x14ac:dyDescent="0.25">
      <c r="B560" s="5"/>
      <c r="C560" s="2"/>
      <c r="D560" s="2"/>
      <c r="E560" s="2"/>
      <c r="F560" s="29"/>
      <c r="G560" s="2"/>
      <c r="H560" s="2"/>
      <c r="I560" s="2"/>
      <c r="J560" s="29"/>
    </row>
    <row r="561" spans="2:10" x14ac:dyDescent="0.25">
      <c r="B561" s="5"/>
      <c r="C561" s="2"/>
      <c r="D561" s="2"/>
      <c r="E561" s="2"/>
      <c r="F561" s="29"/>
      <c r="G561" s="2"/>
      <c r="H561" s="2"/>
      <c r="I561" s="2"/>
      <c r="J561" s="29"/>
    </row>
    <row r="562" spans="2:10" x14ac:dyDescent="0.25">
      <c r="B562" s="5"/>
      <c r="C562" s="2"/>
      <c r="D562" s="2"/>
      <c r="E562" s="2"/>
      <c r="F562" s="29"/>
      <c r="G562" s="2"/>
      <c r="H562" s="2"/>
      <c r="I562" s="2"/>
      <c r="J562" s="29"/>
    </row>
    <row r="563" spans="2:10" x14ac:dyDescent="0.25">
      <c r="B563" s="5"/>
      <c r="C563" s="2"/>
      <c r="D563" s="2"/>
      <c r="E563" s="2"/>
      <c r="F563" s="29"/>
      <c r="G563" s="2"/>
      <c r="H563" s="2"/>
      <c r="I563" s="2"/>
      <c r="J563" s="29"/>
    </row>
    <row r="564" spans="2:10" x14ac:dyDescent="0.25">
      <c r="B564" s="5"/>
      <c r="C564" s="2"/>
      <c r="D564" s="2"/>
      <c r="E564" s="2"/>
      <c r="F564" s="29"/>
      <c r="G564" s="2"/>
      <c r="H564" s="2"/>
      <c r="I564" s="2"/>
      <c r="J564" s="29"/>
    </row>
    <row r="565" spans="2:10" x14ac:dyDescent="0.25">
      <c r="B565" s="5"/>
      <c r="C565" s="2"/>
      <c r="D565" s="2"/>
      <c r="E565" s="2"/>
      <c r="F565" s="29"/>
      <c r="G565" s="2"/>
      <c r="H565" s="2"/>
      <c r="I565" s="2"/>
      <c r="J565" s="29"/>
    </row>
    <row r="566" spans="2:10" x14ac:dyDescent="0.25">
      <c r="B566" s="5"/>
      <c r="C566" s="2"/>
      <c r="D566" s="2"/>
      <c r="E566" s="2"/>
      <c r="F566" s="29"/>
      <c r="G566" s="2"/>
      <c r="H566" s="2"/>
      <c r="I566" s="2"/>
      <c r="J566" s="29"/>
    </row>
    <row r="567" spans="2:10" x14ac:dyDescent="0.25">
      <c r="B567" s="5"/>
      <c r="C567" s="2"/>
      <c r="D567" s="2"/>
      <c r="E567" s="2"/>
      <c r="F567" s="29"/>
      <c r="G567" s="2"/>
      <c r="H567" s="2"/>
      <c r="I567" s="2"/>
      <c r="J567" s="29"/>
    </row>
    <row r="568" spans="2:10" x14ac:dyDescent="0.25">
      <c r="B568" s="5"/>
      <c r="C568" s="2"/>
      <c r="D568" s="2"/>
      <c r="E568" s="2"/>
      <c r="F568" s="29"/>
      <c r="G568" s="2"/>
      <c r="H568" s="2"/>
      <c r="I568" s="2"/>
      <c r="J568" s="29"/>
    </row>
    <row r="569" spans="2:10" x14ac:dyDescent="0.25">
      <c r="B569" s="5"/>
      <c r="C569" s="2"/>
      <c r="D569" s="2"/>
      <c r="E569" s="2"/>
      <c r="F569" s="29"/>
      <c r="G569" s="2"/>
      <c r="H569" s="2"/>
      <c r="I569" s="2"/>
      <c r="J569" s="29"/>
    </row>
    <row r="570" spans="2:10" x14ac:dyDescent="0.25">
      <c r="B570" s="5"/>
      <c r="C570" s="2"/>
      <c r="D570" s="2"/>
      <c r="E570" s="2"/>
      <c r="F570" s="29"/>
      <c r="G570" s="2"/>
      <c r="H570" s="2"/>
      <c r="I570" s="2"/>
      <c r="J570" s="29"/>
    </row>
    <row r="571" spans="2:10" x14ac:dyDescent="0.25">
      <c r="B571" s="5"/>
      <c r="C571" s="2"/>
      <c r="D571" s="2"/>
      <c r="E571" s="2"/>
      <c r="F571" s="29"/>
      <c r="G571" s="2"/>
      <c r="H571" s="2"/>
      <c r="I571" s="2"/>
      <c r="J571" s="29"/>
    </row>
    <row r="572" spans="2:10" x14ac:dyDescent="0.25">
      <c r="B572" s="5"/>
      <c r="C572" s="2"/>
      <c r="D572" s="2"/>
      <c r="E572" s="2"/>
      <c r="F572" s="29"/>
      <c r="G572" s="2"/>
      <c r="H572" s="2"/>
      <c r="I572" s="2"/>
      <c r="J572" s="29"/>
    </row>
    <row r="573" spans="2:10" x14ac:dyDescent="0.25">
      <c r="B573" s="5"/>
      <c r="C573" s="2"/>
      <c r="D573" s="2"/>
      <c r="E573" s="2"/>
      <c r="F573" s="29"/>
      <c r="G573" s="2"/>
      <c r="H573" s="2"/>
      <c r="I573" s="2"/>
      <c r="J573" s="29"/>
    </row>
    <row r="574" spans="2:10" x14ac:dyDescent="0.25">
      <c r="B574" s="5"/>
      <c r="C574" s="2"/>
      <c r="D574" s="2"/>
      <c r="E574" s="2"/>
      <c r="F574" s="29"/>
      <c r="G574" s="2"/>
      <c r="H574" s="2"/>
      <c r="I574" s="2"/>
      <c r="J574" s="29"/>
    </row>
    <row r="575" spans="2:10" x14ac:dyDescent="0.25">
      <c r="B575" s="5"/>
      <c r="C575" s="2"/>
      <c r="D575" s="2"/>
      <c r="E575" s="2"/>
      <c r="F575" s="29"/>
      <c r="G575" s="2"/>
      <c r="H575" s="2"/>
      <c r="I575" s="2"/>
      <c r="J575" s="29"/>
    </row>
    <row r="576" spans="2:10" x14ac:dyDescent="0.25">
      <c r="B576" s="5"/>
      <c r="C576" s="2"/>
      <c r="D576" s="2"/>
      <c r="E576" s="2"/>
      <c r="F576" s="29"/>
      <c r="G576" s="2"/>
      <c r="H576" s="2"/>
      <c r="I576" s="2"/>
      <c r="J576" s="29"/>
    </row>
    <row r="577" spans="2:10" x14ac:dyDescent="0.25">
      <c r="B577" s="5"/>
      <c r="C577" s="2"/>
      <c r="D577" s="2"/>
      <c r="E577" s="2"/>
      <c r="F577" s="29"/>
      <c r="G577" s="2"/>
      <c r="H577" s="2"/>
      <c r="I577" s="2"/>
      <c r="J577" s="29"/>
    </row>
    <row r="578" spans="2:10" x14ac:dyDescent="0.25">
      <c r="B578" s="5"/>
      <c r="C578" s="2"/>
      <c r="D578" s="2"/>
      <c r="E578" s="2"/>
      <c r="F578" s="29"/>
      <c r="G578" s="2"/>
      <c r="H578" s="2"/>
      <c r="I578" s="2"/>
      <c r="J578" s="29"/>
    </row>
    <row r="579" spans="2:10" x14ac:dyDescent="0.25">
      <c r="B579" s="5"/>
      <c r="C579" s="2"/>
      <c r="D579" s="2"/>
      <c r="E579" s="2"/>
      <c r="F579" s="29"/>
      <c r="G579" s="2"/>
      <c r="H579" s="2"/>
      <c r="I579" s="2"/>
      <c r="J579" s="29"/>
    </row>
    <row r="580" spans="2:10" x14ac:dyDescent="0.25">
      <c r="B580" s="5"/>
      <c r="C580" s="2"/>
      <c r="D580" s="2"/>
      <c r="E580" s="2"/>
      <c r="F580" s="29"/>
      <c r="G580" s="2"/>
      <c r="H580" s="2"/>
      <c r="I580" s="2"/>
      <c r="J580" s="29"/>
    </row>
    <row r="581" spans="2:10" x14ac:dyDescent="0.25">
      <c r="B581" s="5"/>
      <c r="C581" s="2"/>
      <c r="D581" s="2"/>
      <c r="E581" s="2"/>
      <c r="F581" s="29"/>
      <c r="G581" s="2"/>
      <c r="H581" s="2"/>
      <c r="I581" s="2"/>
      <c r="J581" s="29"/>
    </row>
    <row r="582" spans="2:10" x14ac:dyDescent="0.25">
      <c r="B582" s="5"/>
      <c r="C582" s="2"/>
      <c r="D582" s="2"/>
      <c r="E582" s="2"/>
      <c r="F582" s="29"/>
      <c r="G582" s="2"/>
      <c r="H582" s="2"/>
      <c r="I582" s="2"/>
      <c r="J582" s="29"/>
    </row>
    <row r="583" spans="2:10" x14ac:dyDescent="0.25">
      <c r="B583" s="5"/>
      <c r="C583" s="2"/>
      <c r="D583" s="2"/>
      <c r="E583" s="2"/>
      <c r="F583" s="29"/>
      <c r="G583" s="2"/>
      <c r="H583" s="2"/>
      <c r="I583" s="2"/>
      <c r="J583" s="29"/>
    </row>
    <row r="584" spans="2:10" x14ac:dyDescent="0.25">
      <c r="B584" s="5"/>
      <c r="C584" s="2"/>
      <c r="D584" s="2"/>
      <c r="E584" s="2"/>
      <c r="F584" s="29"/>
      <c r="G584" s="2"/>
      <c r="H584" s="2"/>
      <c r="I584" s="2"/>
      <c r="J584" s="29"/>
    </row>
    <row r="585" spans="2:10" x14ac:dyDescent="0.25">
      <c r="B585" s="5"/>
      <c r="C585" s="2"/>
      <c r="D585" s="2"/>
      <c r="E585" s="2"/>
      <c r="F585" s="29"/>
      <c r="G585" s="2"/>
      <c r="H585" s="2"/>
      <c r="I585" s="2"/>
      <c r="J585" s="29"/>
    </row>
    <row r="586" spans="2:10" x14ac:dyDescent="0.25">
      <c r="B586" s="5"/>
      <c r="C586" s="2"/>
      <c r="D586" s="2"/>
      <c r="E586" s="2"/>
      <c r="F586" s="29"/>
      <c r="G586" s="2"/>
      <c r="H586" s="2"/>
      <c r="I586" s="2"/>
      <c r="J586" s="29"/>
    </row>
    <row r="587" spans="2:10" x14ac:dyDescent="0.25">
      <c r="B587" s="5"/>
      <c r="C587" s="2"/>
      <c r="D587" s="2"/>
      <c r="E587" s="2"/>
      <c r="F587" s="29"/>
      <c r="G587" s="2"/>
      <c r="H587" s="2"/>
      <c r="I587" s="2"/>
      <c r="J587" s="29"/>
    </row>
    <row r="588" spans="2:10" x14ac:dyDescent="0.25">
      <c r="B588" s="5"/>
      <c r="C588" s="2"/>
      <c r="D588" s="2"/>
      <c r="E588" s="2"/>
      <c r="F588" s="29"/>
      <c r="G588" s="2"/>
      <c r="H588" s="2"/>
      <c r="I588" s="2"/>
      <c r="J588" s="29"/>
    </row>
    <row r="589" spans="2:10" x14ac:dyDescent="0.25">
      <c r="B589" s="5"/>
      <c r="C589" s="2"/>
      <c r="D589" s="2"/>
      <c r="E589" s="2"/>
      <c r="F589" s="29"/>
      <c r="G589" s="2"/>
      <c r="H589" s="2"/>
      <c r="I589" s="2"/>
      <c r="J589" s="29"/>
    </row>
    <row r="590" spans="2:10" x14ac:dyDescent="0.25">
      <c r="B590" s="5"/>
      <c r="C590" s="2"/>
      <c r="D590" s="2"/>
      <c r="E590" s="2"/>
      <c r="F590" s="29"/>
      <c r="G590" s="2"/>
      <c r="H590" s="2"/>
      <c r="I590" s="2"/>
      <c r="J590" s="29"/>
    </row>
    <row r="591" spans="2:10" x14ac:dyDescent="0.25">
      <c r="B591" s="5"/>
      <c r="C591" s="2"/>
      <c r="D591" s="2"/>
      <c r="E591" s="2"/>
      <c r="F591" s="29"/>
      <c r="G591" s="2"/>
      <c r="H591" s="2"/>
      <c r="I591" s="2"/>
      <c r="J591" s="29"/>
    </row>
    <row r="592" spans="2:10" x14ac:dyDescent="0.25">
      <c r="B592" s="5"/>
      <c r="C592" s="2"/>
      <c r="D592" s="2"/>
      <c r="E592" s="2"/>
      <c r="F592" s="29"/>
      <c r="G592" s="2"/>
      <c r="H592" s="2"/>
      <c r="I592" s="2"/>
      <c r="J592" s="29"/>
    </row>
    <row r="593" spans="2:10" x14ac:dyDescent="0.25">
      <c r="B593" s="5"/>
      <c r="C593" s="2"/>
      <c r="D593" s="2"/>
      <c r="E593" s="2"/>
      <c r="F593" s="29"/>
      <c r="G593" s="2"/>
      <c r="H593" s="2"/>
      <c r="I593" s="2"/>
      <c r="J593" s="29"/>
    </row>
    <row r="594" spans="2:10" x14ac:dyDescent="0.25">
      <c r="B594" s="5"/>
      <c r="C594" s="2"/>
      <c r="D594" s="2"/>
      <c r="E594" s="2"/>
      <c r="F594" s="29"/>
      <c r="G594" s="2"/>
      <c r="H594" s="2"/>
      <c r="I594" s="2"/>
      <c r="J594" s="29"/>
    </row>
    <row r="595" spans="2:10" x14ac:dyDescent="0.25">
      <c r="B595" s="5"/>
      <c r="C595" s="2"/>
      <c r="D595" s="2"/>
      <c r="E595" s="2"/>
      <c r="F595" s="29"/>
      <c r="G595" s="2"/>
      <c r="H595" s="2"/>
      <c r="I595" s="2"/>
      <c r="J595" s="29"/>
    </row>
    <row r="596" spans="2:10" x14ac:dyDescent="0.25">
      <c r="B596" s="5"/>
      <c r="C596" s="2"/>
      <c r="D596" s="2"/>
      <c r="E596" s="2"/>
      <c r="F596" s="29"/>
      <c r="G596" s="2"/>
      <c r="H596" s="2"/>
      <c r="I596" s="2"/>
      <c r="J596" s="29"/>
    </row>
    <row r="597" spans="2:10" x14ac:dyDescent="0.25">
      <c r="B597" s="5"/>
      <c r="C597" s="2"/>
      <c r="D597" s="2"/>
      <c r="E597" s="2"/>
      <c r="F597" s="29"/>
      <c r="G597" s="2"/>
      <c r="H597" s="2"/>
      <c r="I597" s="2"/>
      <c r="J597" s="29"/>
    </row>
    <row r="598" spans="2:10" x14ac:dyDescent="0.25">
      <c r="B598" s="5"/>
      <c r="C598" s="2"/>
      <c r="D598" s="2"/>
      <c r="E598" s="2"/>
      <c r="F598" s="29"/>
      <c r="G598" s="2"/>
      <c r="H598" s="2"/>
      <c r="I598" s="2"/>
      <c r="J598" s="29"/>
    </row>
    <row r="599" spans="2:10" x14ac:dyDescent="0.25">
      <c r="B599" s="5"/>
      <c r="C599" s="2"/>
      <c r="D599" s="2"/>
      <c r="E599" s="2"/>
      <c r="F599" s="29"/>
      <c r="G599" s="2"/>
      <c r="H599" s="2"/>
      <c r="I599" s="2"/>
      <c r="J599" s="29"/>
    </row>
    <row r="600" spans="2:10" x14ac:dyDescent="0.25">
      <c r="B600" s="5"/>
      <c r="C600" s="2"/>
      <c r="D600" s="2"/>
      <c r="E600" s="2"/>
      <c r="F600" s="29"/>
      <c r="G600" s="2"/>
      <c r="H600" s="2"/>
      <c r="I600" s="2"/>
      <c r="J600" s="29"/>
    </row>
    <row r="601" spans="2:10" x14ac:dyDescent="0.25">
      <c r="B601" s="5"/>
      <c r="C601" s="2"/>
      <c r="D601" s="2"/>
      <c r="E601" s="2"/>
      <c r="F601" s="29"/>
      <c r="G601" s="2"/>
      <c r="H601" s="2"/>
      <c r="I601" s="2"/>
      <c r="J601" s="29"/>
    </row>
    <row r="602" spans="2:10" x14ac:dyDescent="0.25">
      <c r="B602" s="5"/>
      <c r="C602" s="2"/>
      <c r="D602" s="2"/>
      <c r="E602" s="2"/>
      <c r="F602" s="29"/>
      <c r="G602" s="2"/>
      <c r="H602" s="2"/>
      <c r="I602" s="2"/>
      <c r="J602" s="29"/>
    </row>
    <row r="603" spans="2:10" x14ac:dyDescent="0.25">
      <c r="B603" s="5"/>
      <c r="C603" s="2"/>
      <c r="D603" s="2"/>
      <c r="E603" s="2"/>
      <c r="F603" s="29"/>
      <c r="G603" s="2"/>
      <c r="H603" s="2"/>
      <c r="I603" s="2"/>
      <c r="J603" s="29"/>
    </row>
    <row r="604" spans="2:10" x14ac:dyDescent="0.25">
      <c r="B604" s="5"/>
      <c r="C604" s="2"/>
      <c r="D604" s="2"/>
      <c r="E604" s="2"/>
      <c r="F604" s="29"/>
      <c r="G604" s="2"/>
      <c r="H604" s="2"/>
      <c r="I604" s="2"/>
      <c r="J604" s="29"/>
    </row>
    <row r="605" spans="2:10" x14ac:dyDescent="0.25">
      <c r="B605" s="5"/>
      <c r="C605" s="2"/>
      <c r="D605" s="2"/>
      <c r="E605" s="2"/>
      <c r="F605" s="29"/>
      <c r="G605" s="2"/>
      <c r="H605" s="2"/>
      <c r="I605" s="2"/>
      <c r="J605" s="29"/>
    </row>
    <row r="606" spans="2:10" x14ac:dyDescent="0.25">
      <c r="B606" s="5"/>
      <c r="C606" s="2"/>
      <c r="D606" s="2"/>
      <c r="E606" s="2"/>
      <c r="F606" s="29"/>
      <c r="G606" s="2"/>
      <c r="H606" s="2"/>
      <c r="I606" s="2"/>
      <c r="J606" s="29"/>
    </row>
    <row r="607" spans="2:10" x14ac:dyDescent="0.25">
      <c r="B607" s="5"/>
      <c r="C607" s="2"/>
      <c r="D607" s="2"/>
      <c r="E607" s="2"/>
      <c r="F607" s="29"/>
      <c r="G607" s="2"/>
      <c r="H607" s="2"/>
      <c r="I607" s="2"/>
      <c r="J607" s="29"/>
    </row>
    <row r="608" spans="2:10" x14ac:dyDescent="0.25">
      <c r="B608" s="5"/>
      <c r="C608" s="2"/>
      <c r="D608" s="2"/>
      <c r="E608" s="2"/>
      <c r="F608" s="29"/>
      <c r="G608" s="2"/>
      <c r="H608" s="2"/>
      <c r="I608" s="2"/>
      <c r="J608" s="29"/>
    </row>
    <row r="609" spans="2:10" x14ac:dyDescent="0.25">
      <c r="B609" s="5"/>
      <c r="C609" s="2"/>
      <c r="D609" s="2"/>
      <c r="E609" s="2"/>
      <c r="F609" s="29"/>
      <c r="G609" s="2"/>
      <c r="H609" s="2"/>
      <c r="I609" s="2"/>
      <c r="J609" s="29"/>
    </row>
    <row r="610" spans="2:10" x14ac:dyDescent="0.25">
      <c r="B610" s="5"/>
      <c r="C610" s="2"/>
      <c r="D610" s="2"/>
      <c r="E610" s="2"/>
      <c r="F610" s="29"/>
      <c r="G610" s="2"/>
      <c r="H610" s="2"/>
      <c r="I610" s="2"/>
      <c r="J610" s="29"/>
    </row>
    <row r="611" spans="2:10" x14ac:dyDescent="0.25">
      <c r="B611" s="5"/>
      <c r="C611" s="2"/>
      <c r="D611" s="2"/>
      <c r="E611" s="2"/>
      <c r="F611" s="29"/>
      <c r="G611" s="2"/>
      <c r="H611" s="2"/>
      <c r="I611" s="2"/>
      <c r="J611" s="29"/>
    </row>
    <row r="612" spans="2:10" x14ac:dyDescent="0.25">
      <c r="B612" s="5"/>
      <c r="C612" s="2"/>
      <c r="D612" s="2"/>
      <c r="E612" s="2"/>
      <c r="F612" s="29"/>
      <c r="G612" s="2"/>
      <c r="H612" s="2"/>
      <c r="I612" s="2"/>
      <c r="J612" s="29"/>
    </row>
    <row r="613" spans="2:10" x14ac:dyDescent="0.25">
      <c r="B613" s="5"/>
      <c r="C613" s="2"/>
      <c r="D613" s="2"/>
      <c r="E613" s="2"/>
      <c r="F613" s="29"/>
      <c r="G613" s="2"/>
      <c r="H613" s="2"/>
      <c r="I613" s="2"/>
      <c r="J613" s="29"/>
    </row>
    <row r="614" spans="2:10" x14ac:dyDescent="0.25">
      <c r="B614" s="5"/>
      <c r="C614" s="2"/>
      <c r="D614" s="2"/>
      <c r="E614" s="2"/>
      <c r="F614" s="29"/>
      <c r="G614" s="2"/>
      <c r="H614" s="2"/>
      <c r="I614" s="2"/>
      <c r="J614" s="29"/>
    </row>
    <row r="615" spans="2:10" x14ac:dyDescent="0.25">
      <c r="B615" s="5"/>
      <c r="C615" s="2"/>
      <c r="D615" s="2"/>
      <c r="E615" s="2"/>
      <c r="F615" s="29"/>
      <c r="G615" s="2"/>
      <c r="H615" s="2"/>
      <c r="I615" s="2"/>
      <c r="J615" s="29"/>
    </row>
    <row r="616" spans="2:10" x14ac:dyDescent="0.25">
      <c r="B616" s="5"/>
      <c r="C616" s="2"/>
      <c r="D616" s="2"/>
      <c r="E616" s="2"/>
      <c r="F616" s="29"/>
      <c r="G616" s="2"/>
      <c r="H616" s="2"/>
      <c r="I616" s="2"/>
      <c r="J616" s="29"/>
    </row>
    <row r="617" spans="2:10" x14ac:dyDescent="0.25">
      <c r="B617" s="5"/>
      <c r="C617" s="2"/>
      <c r="D617" s="2"/>
      <c r="E617" s="2"/>
      <c r="F617" s="29"/>
      <c r="G617" s="2"/>
      <c r="H617" s="2"/>
      <c r="I617" s="2"/>
      <c r="J617" s="29"/>
    </row>
    <row r="618" spans="2:10" x14ac:dyDescent="0.25">
      <c r="B618" s="5"/>
      <c r="C618" s="2"/>
      <c r="D618" s="2"/>
      <c r="E618" s="2"/>
      <c r="F618" s="29"/>
      <c r="G618" s="2"/>
      <c r="H618" s="2"/>
      <c r="I618" s="2"/>
      <c r="J618" s="29"/>
    </row>
    <row r="619" spans="2:10" x14ac:dyDescent="0.25">
      <c r="B619" s="5"/>
      <c r="C619" s="2"/>
      <c r="D619" s="2"/>
      <c r="E619" s="2"/>
      <c r="F619" s="29"/>
      <c r="G619" s="2"/>
      <c r="H619" s="2"/>
      <c r="I619" s="2"/>
      <c r="J619" s="29"/>
    </row>
    <row r="620" spans="2:10" x14ac:dyDescent="0.25">
      <c r="B620" s="5"/>
      <c r="C620" s="2"/>
      <c r="D620" s="2"/>
      <c r="E620" s="2"/>
      <c r="F620" s="29"/>
      <c r="G620" s="2"/>
      <c r="H620" s="2"/>
      <c r="I620" s="2"/>
      <c r="J620" s="29"/>
    </row>
    <row r="621" spans="2:10" x14ac:dyDescent="0.25">
      <c r="B621" s="5"/>
      <c r="C621" s="2"/>
      <c r="D621" s="2"/>
      <c r="E621" s="2"/>
      <c r="F621" s="29"/>
      <c r="G621" s="2"/>
      <c r="H621" s="2"/>
      <c r="I621" s="2"/>
      <c r="J621" s="29"/>
    </row>
    <row r="622" spans="2:10" x14ac:dyDescent="0.25">
      <c r="B622" s="5"/>
      <c r="C622" s="2"/>
      <c r="D622" s="2"/>
      <c r="E622" s="2"/>
      <c r="F622" s="29"/>
      <c r="G622" s="2"/>
      <c r="H622" s="2"/>
      <c r="I622" s="2"/>
      <c r="J622" s="29"/>
    </row>
    <row r="623" spans="2:10" x14ac:dyDescent="0.25">
      <c r="B623" s="5"/>
      <c r="C623" s="2"/>
      <c r="D623" s="2"/>
      <c r="E623" s="2"/>
      <c r="F623" s="29"/>
      <c r="G623" s="2"/>
      <c r="H623" s="2"/>
      <c r="I623" s="2"/>
      <c r="J623" s="29"/>
    </row>
    <row r="624" spans="2:10" x14ac:dyDescent="0.25">
      <c r="B624" s="5"/>
      <c r="C624" s="2"/>
      <c r="D624" s="2"/>
      <c r="E624" s="2"/>
      <c r="F624" s="29"/>
      <c r="G624" s="2"/>
      <c r="H624" s="2"/>
      <c r="I624" s="2"/>
      <c r="J624" s="29"/>
    </row>
    <row r="625" spans="2:10" x14ac:dyDescent="0.25">
      <c r="B625" s="5"/>
      <c r="C625" s="2"/>
      <c r="D625" s="2"/>
      <c r="E625" s="2"/>
      <c r="F625" s="29"/>
      <c r="G625" s="2"/>
      <c r="H625" s="2"/>
      <c r="I625" s="2"/>
      <c r="J625" s="29"/>
    </row>
    <row r="626" spans="2:10" x14ac:dyDescent="0.25">
      <c r="B626" s="5"/>
      <c r="C626" s="2"/>
      <c r="D626" s="2"/>
      <c r="E626" s="2"/>
      <c r="F626" s="29"/>
      <c r="G626" s="2"/>
      <c r="H626" s="2"/>
      <c r="I626" s="2"/>
      <c r="J626" s="29"/>
    </row>
    <row r="627" spans="2:10" x14ac:dyDescent="0.25">
      <c r="B627" s="5"/>
      <c r="C627" s="2"/>
      <c r="D627" s="2"/>
      <c r="E627" s="2"/>
      <c r="F627" s="29"/>
      <c r="G627" s="2"/>
      <c r="H627" s="2"/>
      <c r="I627" s="2"/>
      <c r="J627" s="29"/>
    </row>
    <row r="628" spans="2:10" x14ac:dyDescent="0.25">
      <c r="B628" s="5"/>
      <c r="C628" s="2"/>
      <c r="D628" s="2"/>
      <c r="E628" s="2"/>
      <c r="F628" s="29"/>
      <c r="G628" s="2"/>
      <c r="H628" s="2"/>
      <c r="I628" s="2"/>
      <c r="J628" s="29"/>
    </row>
    <row r="629" spans="2:10" x14ac:dyDescent="0.25">
      <c r="B629" s="5"/>
      <c r="C629" s="2"/>
      <c r="D629" s="2"/>
      <c r="E629" s="2"/>
      <c r="F629" s="29"/>
      <c r="G629" s="2"/>
      <c r="H629" s="2"/>
      <c r="I629" s="2"/>
      <c r="J629" s="29"/>
    </row>
    <row r="630" spans="2:10" x14ac:dyDescent="0.25">
      <c r="B630" s="5"/>
      <c r="C630" s="2"/>
      <c r="D630" s="2"/>
      <c r="E630" s="2"/>
      <c r="F630" s="29"/>
      <c r="G630" s="2"/>
      <c r="H630" s="2"/>
      <c r="I630" s="2"/>
      <c r="J630" s="29"/>
    </row>
    <row r="631" spans="2:10" x14ac:dyDescent="0.25">
      <c r="B631" s="5"/>
      <c r="C631" s="2"/>
      <c r="D631" s="2"/>
      <c r="E631" s="2"/>
      <c r="F631" s="29"/>
      <c r="G631" s="2"/>
      <c r="H631" s="2"/>
      <c r="I631" s="2"/>
      <c r="J631" s="29"/>
    </row>
    <row r="632" spans="2:10" x14ac:dyDescent="0.25">
      <c r="B632" s="5"/>
      <c r="C632" s="2"/>
      <c r="D632" s="2"/>
      <c r="E632" s="2"/>
      <c r="F632" s="29"/>
      <c r="G632" s="2"/>
      <c r="H632" s="2"/>
      <c r="I632" s="2"/>
      <c r="J632" s="29"/>
    </row>
    <row r="633" spans="2:10" x14ac:dyDescent="0.25">
      <c r="B633" s="5"/>
      <c r="C633" s="2"/>
      <c r="D633" s="2"/>
      <c r="E633" s="2"/>
      <c r="F633" s="29"/>
      <c r="G633" s="2"/>
      <c r="H633" s="2"/>
      <c r="I633" s="2"/>
      <c r="J633" s="29"/>
    </row>
    <row r="634" spans="2:10" x14ac:dyDescent="0.25">
      <c r="B634" s="5"/>
      <c r="C634" s="2"/>
      <c r="D634" s="2"/>
      <c r="E634" s="2"/>
      <c r="F634" s="29"/>
      <c r="G634" s="2"/>
      <c r="H634" s="2"/>
      <c r="I634" s="2"/>
      <c r="J634" s="29"/>
    </row>
    <row r="635" spans="2:10" x14ac:dyDescent="0.25">
      <c r="B635" s="5"/>
      <c r="C635" s="2"/>
      <c r="D635" s="2"/>
      <c r="E635" s="2"/>
      <c r="F635" s="29"/>
      <c r="G635" s="2"/>
      <c r="H635" s="2"/>
      <c r="I635" s="2"/>
      <c r="J635" s="29"/>
    </row>
    <row r="636" spans="2:10" x14ac:dyDescent="0.25">
      <c r="B636" s="5"/>
      <c r="C636" s="2"/>
      <c r="D636" s="2"/>
      <c r="E636" s="2"/>
      <c r="F636" s="29"/>
      <c r="G636" s="2"/>
      <c r="H636" s="2"/>
      <c r="I636" s="2"/>
      <c r="J636" s="29"/>
    </row>
    <row r="637" spans="2:10" x14ac:dyDescent="0.25">
      <c r="B637" s="5"/>
      <c r="C637" s="2"/>
      <c r="D637" s="2"/>
      <c r="E637" s="2"/>
      <c r="F637" s="29"/>
      <c r="G637" s="2"/>
      <c r="H637" s="2"/>
      <c r="I637" s="2"/>
      <c r="J637" s="29"/>
    </row>
    <row r="638" spans="2:10" x14ac:dyDescent="0.25">
      <c r="B638" s="5"/>
      <c r="C638" s="2"/>
      <c r="D638" s="2"/>
      <c r="E638" s="2"/>
      <c r="F638" s="29"/>
      <c r="G638" s="2"/>
      <c r="H638" s="2"/>
      <c r="I638" s="2"/>
      <c r="J638" s="29"/>
    </row>
    <row r="639" spans="2:10" x14ac:dyDescent="0.25">
      <c r="B639" s="5"/>
      <c r="C639" s="2"/>
      <c r="D639" s="2"/>
      <c r="E639" s="2"/>
      <c r="F639" s="29"/>
      <c r="G639" s="2"/>
      <c r="H639" s="2"/>
      <c r="I639" s="2"/>
      <c r="J639" s="29"/>
    </row>
    <row r="640" spans="2:10" x14ac:dyDescent="0.25">
      <c r="B640" s="5"/>
      <c r="C640" s="2"/>
      <c r="D640" s="2"/>
      <c r="E640" s="2"/>
      <c r="F640" s="29"/>
      <c r="G640" s="2"/>
      <c r="H640" s="2"/>
      <c r="I640" s="2"/>
      <c r="J640" s="29"/>
    </row>
    <row r="641" spans="2:10" x14ac:dyDescent="0.25">
      <c r="B641" s="5"/>
      <c r="C641" s="2"/>
      <c r="D641" s="2"/>
      <c r="E641" s="2"/>
      <c r="F641" s="29"/>
      <c r="G641" s="2"/>
      <c r="H641" s="2"/>
      <c r="I641" s="2"/>
      <c r="J641" s="29"/>
    </row>
    <row r="642" spans="2:10" x14ac:dyDescent="0.25">
      <c r="B642" s="5"/>
      <c r="C642" s="2"/>
      <c r="D642" s="2"/>
      <c r="E642" s="2"/>
      <c r="F642" s="29"/>
      <c r="G642" s="2"/>
      <c r="H642" s="2"/>
      <c r="I642" s="2"/>
      <c r="J642" s="29"/>
    </row>
    <row r="643" spans="2:10" x14ac:dyDescent="0.25">
      <c r="B643" s="5"/>
      <c r="C643" s="2"/>
      <c r="D643" s="2"/>
      <c r="E643" s="2"/>
      <c r="F643" s="29"/>
      <c r="G643" s="2"/>
      <c r="H643" s="2"/>
      <c r="I643" s="2"/>
      <c r="J643" s="29"/>
    </row>
    <row r="644" spans="2:10" x14ac:dyDescent="0.25">
      <c r="B644" s="5"/>
      <c r="C644" s="2"/>
      <c r="D644" s="2"/>
      <c r="E644" s="2"/>
      <c r="F644" s="29"/>
      <c r="G644" s="2"/>
      <c r="H644" s="2"/>
      <c r="I644" s="2"/>
      <c r="J644" s="29"/>
    </row>
    <row r="645" spans="2:10" x14ac:dyDescent="0.25">
      <c r="B645" s="5"/>
      <c r="C645" s="2"/>
      <c r="D645" s="2"/>
      <c r="E645" s="2"/>
      <c r="F645" s="29"/>
      <c r="G645" s="2"/>
      <c r="H645" s="2"/>
      <c r="I645" s="2"/>
      <c r="J645" s="29"/>
    </row>
    <row r="646" spans="2:10" x14ac:dyDescent="0.25">
      <c r="B646" s="5"/>
      <c r="C646" s="2"/>
      <c r="D646" s="2"/>
      <c r="E646" s="2"/>
      <c r="F646" s="29"/>
      <c r="G646" s="2"/>
      <c r="H646" s="2"/>
      <c r="I646" s="2"/>
      <c r="J646" s="29"/>
    </row>
    <row r="647" spans="2:10" x14ac:dyDescent="0.25">
      <c r="B647" s="5"/>
      <c r="C647" s="2"/>
      <c r="D647" s="2"/>
      <c r="E647" s="2"/>
      <c r="F647" s="29"/>
      <c r="G647" s="2"/>
      <c r="H647" s="2"/>
      <c r="I647" s="2"/>
      <c r="J647" s="29"/>
    </row>
    <row r="648" spans="2:10" x14ac:dyDescent="0.25">
      <c r="B648" s="5"/>
      <c r="C648" s="2"/>
      <c r="D648" s="2"/>
      <c r="E648" s="2"/>
      <c r="F648" s="29"/>
      <c r="G648" s="2"/>
      <c r="H648" s="2"/>
      <c r="I648" s="2"/>
      <c r="J648" s="29"/>
    </row>
    <row r="649" spans="2:10" x14ac:dyDescent="0.25">
      <c r="B649" s="5"/>
      <c r="C649" s="2"/>
      <c r="D649" s="2"/>
      <c r="E649" s="2"/>
      <c r="F649" s="29"/>
      <c r="G649" s="2"/>
      <c r="H649" s="2"/>
      <c r="I649" s="2"/>
      <c r="J649" s="29"/>
    </row>
    <row r="650" spans="2:10" x14ac:dyDescent="0.25">
      <c r="B650" s="5"/>
      <c r="C650" s="2"/>
      <c r="D650" s="2"/>
      <c r="E650" s="2"/>
      <c r="F650" s="29"/>
      <c r="G650" s="2"/>
      <c r="H650" s="2"/>
      <c r="I650" s="2"/>
      <c r="J650" s="29"/>
    </row>
    <row r="651" spans="2:10" x14ac:dyDescent="0.25">
      <c r="B651" s="5"/>
      <c r="C651" s="2"/>
      <c r="D651" s="2"/>
      <c r="E651" s="2"/>
      <c r="F651" s="29"/>
      <c r="G651" s="2"/>
      <c r="H651" s="2"/>
      <c r="I651" s="2"/>
      <c r="J651" s="29"/>
    </row>
    <row r="652" spans="2:10" x14ac:dyDescent="0.25">
      <c r="B652" s="5"/>
      <c r="C652" s="2"/>
      <c r="D652" s="2"/>
      <c r="E652" s="2"/>
      <c r="F652" s="29"/>
      <c r="G652" s="2"/>
      <c r="H652" s="2"/>
      <c r="I652" s="2"/>
      <c r="J652" s="29"/>
    </row>
    <row r="653" spans="2:10" x14ac:dyDescent="0.25">
      <c r="B653" s="5"/>
      <c r="C653" s="2"/>
      <c r="D653" s="2"/>
      <c r="E653" s="2"/>
      <c r="F653" s="29"/>
      <c r="G653" s="2"/>
      <c r="H653" s="2"/>
      <c r="I653" s="2"/>
      <c r="J653" s="29"/>
    </row>
    <row r="654" spans="2:10" x14ac:dyDescent="0.25">
      <c r="B654" s="5"/>
      <c r="C654" s="2"/>
      <c r="D654" s="2"/>
      <c r="E654" s="2"/>
      <c r="F654" s="29"/>
      <c r="G654" s="2"/>
      <c r="H654" s="2"/>
      <c r="I654" s="2"/>
      <c r="J654" s="29"/>
    </row>
    <row r="655" spans="2:10" x14ac:dyDescent="0.25">
      <c r="B655" s="5"/>
      <c r="C655" s="2"/>
      <c r="D655" s="2"/>
      <c r="E655" s="2"/>
      <c r="F655" s="29"/>
      <c r="G655" s="2"/>
      <c r="H655" s="2"/>
      <c r="I655" s="2"/>
      <c r="J655" s="29"/>
    </row>
    <row r="656" spans="2:10" x14ac:dyDescent="0.25">
      <c r="B656" s="5"/>
      <c r="C656" s="2"/>
      <c r="D656" s="2"/>
      <c r="E656" s="2"/>
      <c r="F656" s="29"/>
      <c r="G656" s="2"/>
      <c r="H656" s="2"/>
      <c r="I656" s="2"/>
      <c r="J656" s="29"/>
    </row>
    <row r="657" spans="2:10" x14ac:dyDescent="0.25">
      <c r="B657" s="5"/>
      <c r="C657" s="2"/>
      <c r="D657" s="2"/>
      <c r="E657" s="2"/>
      <c r="F657" s="29"/>
      <c r="G657" s="2"/>
      <c r="H657" s="2"/>
      <c r="I657" s="2"/>
      <c r="J657" s="29"/>
    </row>
    <row r="658" spans="2:10" x14ac:dyDescent="0.25">
      <c r="B658" s="5"/>
      <c r="C658" s="2"/>
      <c r="D658" s="2"/>
      <c r="E658" s="2"/>
      <c r="F658" s="29"/>
      <c r="G658" s="2"/>
      <c r="H658" s="2"/>
      <c r="I658" s="2"/>
      <c r="J658" s="29"/>
    </row>
    <row r="659" spans="2:10" x14ac:dyDescent="0.25">
      <c r="B659" s="5"/>
      <c r="C659" s="2"/>
      <c r="D659" s="2"/>
      <c r="E659" s="2"/>
      <c r="F659" s="29"/>
      <c r="G659" s="2"/>
      <c r="H659" s="2"/>
      <c r="I659" s="2"/>
      <c r="J659" s="29"/>
    </row>
    <row r="660" spans="2:10" x14ac:dyDescent="0.25">
      <c r="B660" s="5"/>
      <c r="C660" s="2"/>
      <c r="D660" s="2"/>
      <c r="E660" s="2"/>
      <c r="F660" s="29"/>
      <c r="G660" s="2"/>
      <c r="H660" s="2"/>
      <c r="I660" s="2"/>
      <c r="J660" s="29"/>
    </row>
    <row r="661" spans="2:10" x14ac:dyDescent="0.25">
      <c r="B661" s="5"/>
      <c r="C661" s="2"/>
      <c r="D661" s="2"/>
      <c r="E661" s="2"/>
      <c r="F661" s="29"/>
      <c r="G661" s="2"/>
      <c r="H661" s="2"/>
      <c r="I661" s="2"/>
      <c r="J661" s="29"/>
    </row>
    <row r="662" spans="2:10" x14ac:dyDescent="0.25">
      <c r="B662" s="5"/>
      <c r="C662" s="2"/>
      <c r="D662" s="2"/>
      <c r="E662" s="2"/>
      <c r="F662" s="29"/>
      <c r="G662" s="2"/>
      <c r="H662" s="2"/>
      <c r="I662" s="2"/>
      <c r="J662" s="29"/>
    </row>
    <row r="663" spans="2:10" x14ac:dyDescent="0.25">
      <c r="B663" s="5"/>
      <c r="C663" s="2"/>
      <c r="D663" s="2"/>
      <c r="E663" s="2"/>
      <c r="F663" s="29"/>
      <c r="G663" s="2"/>
      <c r="H663" s="2"/>
      <c r="I663" s="2"/>
      <c r="J663" s="29"/>
    </row>
    <row r="664" spans="2:10" x14ac:dyDescent="0.25">
      <c r="B664" s="5"/>
      <c r="C664" s="2"/>
      <c r="D664" s="2"/>
      <c r="E664" s="2"/>
      <c r="F664" s="29"/>
      <c r="G664" s="2"/>
      <c r="H664" s="2"/>
      <c r="I664" s="2"/>
      <c r="J664" s="29"/>
    </row>
    <row r="665" spans="2:10" x14ac:dyDescent="0.25">
      <c r="B665" s="5"/>
      <c r="C665" s="2"/>
      <c r="D665" s="2"/>
      <c r="E665" s="2"/>
      <c r="F665" s="29"/>
      <c r="G665" s="2"/>
      <c r="H665" s="2"/>
      <c r="I665" s="2"/>
      <c r="J665" s="29"/>
    </row>
    <row r="666" spans="2:10" x14ac:dyDescent="0.25">
      <c r="B666" s="5"/>
      <c r="C666" s="2"/>
      <c r="D666" s="2"/>
      <c r="E666" s="2"/>
      <c r="F666" s="29"/>
      <c r="G666" s="2"/>
      <c r="H666" s="2"/>
      <c r="I666" s="2"/>
      <c r="J666" s="29"/>
    </row>
    <row r="667" spans="2:10" x14ac:dyDescent="0.25">
      <c r="B667" s="5"/>
      <c r="C667" s="2"/>
      <c r="D667" s="2"/>
      <c r="E667" s="2"/>
      <c r="F667" s="29"/>
      <c r="G667" s="2"/>
      <c r="H667" s="2"/>
      <c r="I667" s="2"/>
      <c r="J667" s="29"/>
    </row>
    <row r="668" spans="2:10" x14ac:dyDescent="0.25">
      <c r="B668" s="5"/>
      <c r="C668" s="2"/>
      <c r="D668" s="2"/>
      <c r="E668" s="2"/>
      <c r="F668" s="29"/>
      <c r="G668" s="2"/>
      <c r="H668" s="2"/>
      <c r="I668" s="2"/>
      <c r="J668" s="29"/>
    </row>
    <row r="669" spans="2:10" x14ac:dyDescent="0.25">
      <c r="B669" s="5"/>
      <c r="C669" s="2"/>
      <c r="D669" s="2"/>
      <c r="E669" s="2"/>
      <c r="F669" s="29"/>
      <c r="G669" s="2"/>
      <c r="H669" s="2"/>
      <c r="I669" s="2"/>
      <c r="J669" s="29"/>
    </row>
    <row r="670" spans="2:10" x14ac:dyDescent="0.25">
      <c r="B670" s="5"/>
      <c r="C670" s="2"/>
      <c r="D670" s="2"/>
      <c r="E670" s="2"/>
      <c r="F670" s="29"/>
      <c r="G670" s="2"/>
      <c r="H670" s="2"/>
      <c r="I670" s="2"/>
      <c r="J670" s="29"/>
    </row>
    <row r="671" spans="2:10" x14ac:dyDescent="0.25">
      <c r="B671" s="5"/>
      <c r="C671" s="2"/>
      <c r="D671" s="2"/>
      <c r="E671" s="2"/>
      <c r="F671" s="29"/>
      <c r="G671" s="2"/>
      <c r="H671" s="2"/>
      <c r="I671" s="2"/>
      <c r="J671" s="29"/>
    </row>
    <row r="672" spans="2:10" x14ac:dyDescent="0.25">
      <c r="B672" s="5"/>
      <c r="C672" s="2"/>
      <c r="D672" s="2"/>
      <c r="E672" s="2"/>
      <c r="F672" s="29"/>
      <c r="G672" s="2"/>
      <c r="H672" s="2"/>
      <c r="I672" s="2"/>
      <c r="J672" s="29"/>
    </row>
    <row r="673" spans="2:10" x14ac:dyDescent="0.25">
      <c r="B673" s="5"/>
      <c r="C673" s="2"/>
      <c r="D673" s="2"/>
      <c r="E673" s="2"/>
      <c r="F673" s="29"/>
      <c r="G673" s="2"/>
      <c r="H673" s="2"/>
      <c r="I673" s="2"/>
      <c r="J673" s="29"/>
    </row>
    <row r="674" spans="2:10" x14ac:dyDescent="0.25">
      <c r="B674" s="5"/>
      <c r="C674" s="2"/>
      <c r="D674" s="2"/>
      <c r="E674" s="2"/>
      <c r="F674" s="29"/>
      <c r="G674" s="2"/>
      <c r="H674" s="2"/>
      <c r="I674" s="2"/>
      <c r="J674" s="29"/>
    </row>
    <row r="675" spans="2:10" x14ac:dyDescent="0.25">
      <c r="B675" s="5"/>
      <c r="C675" s="2"/>
      <c r="D675" s="2"/>
      <c r="E675" s="2"/>
      <c r="F675" s="29"/>
      <c r="G675" s="2"/>
      <c r="H675" s="2"/>
      <c r="I675" s="2"/>
      <c r="J675" s="29"/>
    </row>
    <row r="676" spans="2:10" x14ac:dyDescent="0.25">
      <c r="B676" s="5"/>
      <c r="C676" s="2"/>
      <c r="D676" s="2"/>
      <c r="E676" s="2"/>
      <c r="F676" s="29"/>
      <c r="G676" s="2"/>
      <c r="H676" s="2"/>
      <c r="I676" s="2"/>
      <c r="J676" s="29"/>
    </row>
    <row r="677" spans="2:10" x14ac:dyDescent="0.25">
      <c r="B677" s="5"/>
      <c r="C677" s="2"/>
      <c r="D677" s="2"/>
      <c r="E677" s="2"/>
      <c r="F677" s="29"/>
      <c r="G677" s="2"/>
      <c r="H677" s="2"/>
      <c r="I677" s="2"/>
      <c r="J677" s="29"/>
    </row>
    <row r="678" spans="2:10" x14ac:dyDescent="0.25">
      <c r="B678" s="5"/>
      <c r="C678" s="2"/>
      <c r="D678" s="2"/>
      <c r="E678" s="2"/>
      <c r="F678" s="29"/>
      <c r="G678" s="2"/>
      <c r="H678" s="2"/>
      <c r="I678" s="2"/>
      <c r="J678" s="29"/>
    </row>
    <row r="679" spans="2:10" x14ac:dyDescent="0.25">
      <c r="B679" s="5"/>
      <c r="C679" s="2"/>
      <c r="D679" s="2"/>
      <c r="E679" s="2"/>
      <c r="F679" s="29"/>
      <c r="G679" s="2"/>
      <c r="H679" s="2"/>
      <c r="I679" s="2"/>
      <c r="J679" s="29"/>
    </row>
    <row r="680" spans="2:10" x14ac:dyDescent="0.25">
      <c r="B680" s="5"/>
      <c r="C680" s="2"/>
      <c r="D680" s="2"/>
      <c r="E680" s="2"/>
      <c r="F680" s="29"/>
      <c r="G680" s="2"/>
      <c r="H680" s="2"/>
      <c r="I680" s="2"/>
      <c r="J680" s="29"/>
    </row>
    <row r="681" spans="2:10" x14ac:dyDescent="0.25">
      <c r="B681" s="5"/>
      <c r="C681" s="2"/>
      <c r="D681" s="2"/>
      <c r="E681" s="2"/>
      <c r="F681" s="29"/>
      <c r="G681" s="2"/>
      <c r="H681" s="2"/>
      <c r="I681" s="2"/>
      <c r="J681" s="29"/>
    </row>
    <row r="682" spans="2:10" x14ac:dyDescent="0.25">
      <c r="B682" s="5"/>
      <c r="C682" s="2"/>
      <c r="D682" s="2"/>
      <c r="E682" s="2"/>
      <c r="F682" s="29"/>
      <c r="G682" s="2"/>
      <c r="H682" s="2"/>
      <c r="I682" s="2"/>
      <c r="J682" s="29"/>
    </row>
    <row r="683" spans="2:10" x14ac:dyDescent="0.25">
      <c r="B683" s="5"/>
      <c r="C683" s="2"/>
      <c r="D683" s="2"/>
      <c r="E683" s="2"/>
      <c r="F683" s="29"/>
      <c r="G683" s="2"/>
      <c r="H683" s="2"/>
      <c r="I683" s="2"/>
      <c r="J683" s="29"/>
    </row>
    <row r="684" spans="2:10" x14ac:dyDescent="0.25">
      <c r="B684" s="5"/>
      <c r="C684" s="2"/>
      <c r="D684" s="2"/>
      <c r="E684" s="2"/>
      <c r="F684" s="29"/>
      <c r="G684" s="2"/>
      <c r="H684" s="2"/>
      <c r="I684" s="2"/>
      <c r="J684" s="29"/>
    </row>
    <row r="685" spans="2:10" x14ac:dyDescent="0.25">
      <c r="B685" s="5"/>
      <c r="C685" s="2"/>
      <c r="D685" s="2"/>
      <c r="E685" s="2"/>
      <c r="F685" s="29"/>
      <c r="G685" s="2"/>
      <c r="H685" s="2"/>
      <c r="I685" s="2"/>
      <c r="J685" s="29"/>
    </row>
    <row r="686" spans="2:10" x14ac:dyDescent="0.25">
      <c r="B686" s="5"/>
      <c r="C686" s="2"/>
      <c r="D686" s="2"/>
      <c r="E686" s="2"/>
      <c r="F686" s="29"/>
      <c r="G686" s="2"/>
      <c r="H686" s="2"/>
      <c r="I686" s="2"/>
      <c r="J686" s="29"/>
    </row>
    <row r="687" spans="2:10" x14ac:dyDescent="0.25">
      <c r="B687" s="5"/>
      <c r="C687" s="2"/>
      <c r="D687" s="2"/>
      <c r="E687" s="2"/>
      <c r="F687" s="29"/>
      <c r="G687" s="2"/>
      <c r="H687" s="2"/>
      <c r="I687" s="2"/>
      <c r="J687" s="29"/>
    </row>
    <row r="688" spans="2:10" x14ac:dyDescent="0.25">
      <c r="B688" s="5"/>
      <c r="C688" s="2"/>
      <c r="D688" s="2"/>
      <c r="E688" s="2"/>
      <c r="F688" s="29"/>
      <c r="G688" s="2"/>
      <c r="H688" s="2"/>
      <c r="I688" s="2"/>
      <c r="J688" s="29"/>
    </row>
    <row r="689" spans="2:10" x14ac:dyDescent="0.25">
      <c r="B689" s="5"/>
      <c r="C689" s="2"/>
      <c r="D689" s="2"/>
      <c r="E689" s="2"/>
      <c r="F689" s="29"/>
      <c r="G689" s="2"/>
      <c r="H689" s="2"/>
      <c r="I689" s="2"/>
      <c r="J689" s="29"/>
    </row>
    <row r="690" spans="2:10" x14ac:dyDescent="0.25">
      <c r="B690" s="5"/>
      <c r="C690" s="2"/>
      <c r="D690" s="2"/>
      <c r="E690" s="2"/>
      <c r="F690" s="29"/>
      <c r="G690" s="2"/>
      <c r="H690" s="2"/>
      <c r="I690" s="2"/>
      <c r="J690" s="29"/>
    </row>
    <row r="691" spans="2:10" x14ac:dyDescent="0.25">
      <c r="B691" s="5"/>
      <c r="C691" s="2"/>
      <c r="D691" s="2"/>
      <c r="E691" s="2"/>
      <c r="F691" s="29"/>
      <c r="G691" s="2"/>
      <c r="H691" s="2"/>
      <c r="I691" s="2"/>
      <c r="J691" s="29"/>
    </row>
    <row r="692" spans="2:10" x14ac:dyDescent="0.25">
      <c r="B692" s="5"/>
      <c r="C692" s="2"/>
      <c r="D692" s="2"/>
      <c r="E692" s="2"/>
      <c r="F692" s="29"/>
      <c r="G692" s="2"/>
      <c r="H692" s="2"/>
      <c r="I692" s="2"/>
      <c r="J692" s="29"/>
    </row>
    <row r="693" spans="2:10" x14ac:dyDescent="0.25">
      <c r="B693" s="5"/>
      <c r="C693" s="2"/>
      <c r="D693" s="2"/>
      <c r="E693" s="2"/>
      <c r="F693" s="29"/>
      <c r="G693" s="2"/>
      <c r="H693" s="2"/>
      <c r="I693" s="2"/>
      <c r="J693" s="29"/>
    </row>
    <row r="694" spans="2:10" x14ac:dyDescent="0.25">
      <c r="B694" s="5"/>
      <c r="C694" s="2"/>
      <c r="D694" s="2"/>
      <c r="E694" s="2"/>
      <c r="F694" s="29"/>
      <c r="G694" s="2"/>
      <c r="H694" s="2"/>
      <c r="I694" s="2"/>
      <c r="J694" s="29"/>
    </row>
    <row r="695" spans="2:10" x14ac:dyDescent="0.25">
      <c r="B695" s="5"/>
      <c r="C695" s="2"/>
      <c r="D695" s="2"/>
      <c r="E695" s="2"/>
      <c r="F695" s="29"/>
      <c r="G695" s="2"/>
      <c r="H695" s="2"/>
      <c r="I695" s="2"/>
      <c r="J695" s="29"/>
    </row>
    <row r="696" spans="2:10" x14ac:dyDescent="0.25">
      <c r="B696" s="5"/>
      <c r="C696" s="2"/>
      <c r="D696" s="2"/>
      <c r="E696" s="2"/>
      <c r="F696" s="29"/>
      <c r="G696" s="2"/>
      <c r="H696" s="2"/>
      <c r="I696" s="2"/>
      <c r="J696" s="29"/>
    </row>
    <row r="697" spans="2:10" x14ac:dyDescent="0.25">
      <c r="B697" s="5"/>
      <c r="C697" s="2"/>
      <c r="D697" s="2"/>
      <c r="E697" s="2"/>
      <c r="F697" s="29"/>
      <c r="G697" s="2"/>
      <c r="H697" s="2"/>
      <c r="I697" s="2"/>
      <c r="J697" s="29"/>
    </row>
    <row r="698" spans="2:10" x14ac:dyDescent="0.25">
      <c r="B698" s="5"/>
      <c r="C698" s="2"/>
      <c r="D698" s="2"/>
      <c r="E698" s="2"/>
      <c r="F698" s="29"/>
      <c r="G698" s="2"/>
      <c r="H698" s="2"/>
      <c r="I698" s="2"/>
      <c r="J698" s="29"/>
    </row>
    <row r="699" spans="2:10" x14ac:dyDescent="0.25">
      <c r="B699" s="5"/>
      <c r="C699" s="2"/>
      <c r="D699" s="2"/>
      <c r="E699" s="2"/>
      <c r="F699" s="29"/>
      <c r="G699" s="2"/>
      <c r="H699" s="2"/>
      <c r="I699" s="2"/>
      <c r="J699" s="29"/>
    </row>
    <row r="700" spans="2:10" x14ac:dyDescent="0.25">
      <c r="B700" s="5"/>
      <c r="C700" s="2"/>
      <c r="D700" s="2"/>
      <c r="E700" s="2"/>
      <c r="F700" s="29"/>
      <c r="G700" s="2"/>
      <c r="H700" s="2"/>
      <c r="I700" s="2"/>
      <c r="J700" s="29"/>
    </row>
    <row r="701" spans="2:10" x14ac:dyDescent="0.25">
      <c r="B701" s="5"/>
      <c r="C701" s="2"/>
      <c r="D701" s="2"/>
      <c r="E701" s="2"/>
      <c r="F701" s="29"/>
      <c r="G701" s="2"/>
      <c r="H701" s="2"/>
      <c r="I701" s="2"/>
      <c r="J701" s="29"/>
    </row>
    <row r="702" spans="2:10" x14ac:dyDescent="0.25">
      <c r="B702" s="5"/>
      <c r="C702" s="2"/>
      <c r="D702" s="2"/>
      <c r="E702" s="2"/>
      <c r="F702" s="29"/>
      <c r="G702" s="2"/>
      <c r="H702" s="2"/>
      <c r="I702" s="2"/>
      <c r="J702" s="29"/>
    </row>
    <row r="703" spans="2:10" x14ac:dyDescent="0.25">
      <c r="B703" s="5"/>
      <c r="C703" s="2"/>
      <c r="D703" s="2"/>
      <c r="E703" s="2"/>
      <c r="F703" s="29"/>
      <c r="G703" s="2"/>
      <c r="H703" s="2"/>
      <c r="I703" s="2"/>
      <c r="J703" s="29"/>
    </row>
    <row r="704" spans="2:10" x14ac:dyDescent="0.25">
      <c r="B704" s="5"/>
      <c r="C704" s="2"/>
      <c r="D704" s="2"/>
      <c r="E704" s="2"/>
      <c r="F704" s="29"/>
      <c r="G704" s="2"/>
      <c r="H704" s="2"/>
      <c r="I704" s="2"/>
      <c r="J704" s="29"/>
    </row>
    <row r="705" spans="2:10" x14ac:dyDescent="0.25">
      <c r="B705" s="5"/>
      <c r="C705" s="2"/>
      <c r="D705" s="2"/>
      <c r="E705" s="2"/>
      <c r="F705" s="29"/>
      <c r="G705" s="2"/>
      <c r="H705" s="2"/>
      <c r="I705" s="2"/>
      <c r="J705" s="29"/>
    </row>
    <row r="706" spans="2:10" x14ac:dyDescent="0.25">
      <c r="B706" s="5"/>
      <c r="C706" s="2"/>
      <c r="D706" s="2"/>
      <c r="E706" s="2"/>
      <c r="F706" s="29"/>
      <c r="G706" s="2"/>
      <c r="H706" s="2"/>
      <c r="I706" s="2"/>
      <c r="J706" s="29"/>
    </row>
    <row r="707" spans="2:10" x14ac:dyDescent="0.25">
      <c r="B707" s="5"/>
      <c r="C707" s="2"/>
      <c r="D707" s="2"/>
      <c r="E707" s="2"/>
      <c r="F707" s="29"/>
      <c r="G707" s="2"/>
      <c r="H707" s="2"/>
      <c r="I707" s="2"/>
      <c r="J707" s="29"/>
    </row>
    <row r="708" spans="2:10" x14ac:dyDescent="0.25">
      <c r="B708" s="5"/>
      <c r="C708" s="2"/>
      <c r="D708" s="2"/>
      <c r="E708" s="2"/>
      <c r="F708" s="29"/>
      <c r="G708" s="2"/>
      <c r="H708" s="2"/>
      <c r="I708" s="2"/>
      <c r="J708" s="29"/>
    </row>
    <row r="709" spans="2:10" x14ac:dyDescent="0.25">
      <c r="B709" s="5"/>
      <c r="C709" s="2"/>
      <c r="D709" s="2"/>
      <c r="E709" s="2"/>
      <c r="F709" s="29"/>
      <c r="G709" s="2"/>
      <c r="H709" s="2"/>
      <c r="I709" s="2"/>
      <c r="J709" s="29"/>
    </row>
    <row r="710" spans="2:10" x14ac:dyDescent="0.25">
      <c r="B710" s="5"/>
      <c r="C710" s="2"/>
      <c r="D710" s="2"/>
      <c r="E710" s="2"/>
      <c r="F710" s="29"/>
      <c r="G710" s="2"/>
      <c r="H710" s="2"/>
      <c r="I710" s="2"/>
      <c r="J710" s="29"/>
    </row>
    <row r="711" spans="2:10" x14ac:dyDescent="0.25">
      <c r="B711" s="5"/>
      <c r="C711" s="2"/>
      <c r="D711" s="2"/>
      <c r="E711" s="2"/>
      <c r="F711" s="29"/>
      <c r="G711" s="2"/>
      <c r="H711" s="2"/>
      <c r="I711" s="2"/>
      <c r="J711" s="29"/>
    </row>
    <row r="712" spans="2:10" x14ac:dyDescent="0.25">
      <c r="B712" s="5"/>
      <c r="C712" s="2"/>
      <c r="D712" s="2"/>
      <c r="E712" s="2"/>
      <c r="F712" s="29"/>
      <c r="G712" s="2"/>
      <c r="H712" s="2"/>
      <c r="I712" s="2"/>
      <c r="J712" s="29"/>
    </row>
    <row r="713" spans="2:10" x14ac:dyDescent="0.25">
      <c r="B713" s="5"/>
      <c r="C713" s="2"/>
      <c r="D713" s="2"/>
      <c r="E713" s="2"/>
      <c r="F713" s="29"/>
      <c r="G713" s="2"/>
      <c r="H713" s="2"/>
      <c r="I713" s="2"/>
      <c r="J713" s="29"/>
    </row>
    <row r="714" spans="2:10" x14ac:dyDescent="0.25">
      <c r="B714" s="5"/>
      <c r="C714" s="2"/>
      <c r="D714" s="2"/>
      <c r="E714" s="2"/>
      <c r="F714" s="29"/>
      <c r="G714" s="2"/>
      <c r="H714" s="2"/>
      <c r="I714" s="2"/>
      <c r="J714" s="29"/>
    </row>
    <row r="715" spans="2:10" x14ac:dyDescent="0.25">
      <c r="B715" s="5"/>
      <c r="C715" s="2"/>
      <c r="D715" s="2"/>
      <c r="E715" s="2"/>
      <c r="F715" s="29"/>
      <c r="G715" s="2"/>
      <c r="H715" s="2"/>
      <c r="I715" s="2"/>
      <c r="J715" s="29"/>
    </row>
    <row r="716" spans="2:10" x14ac:dyDescent="0.25">
      <c r="B716" s="5"/>
      <c r="C716" s="2"/>
      <c r="D716" s="2"/>
      <c r="E716" s="2"/>
      <c r="F716" s="29"/>
      <c r="G716" s="2"/>
      <c r="H716" s="2"/>
      <c r="I716" s="2"/>
      <c r="J716" s="29"/>
    </row>
    <row r="717" spans="2:10" x14ac:dyDescent="0.25">
      <c r="B717" s="5"/>
      <c r="C717" s="2"/>
      <c r="D717" s="2"/>
      <c r="E717" s="2"/>
      <c r="F717" s="29"/>
      <c r="G717" s="2"/>
      <c r="H717" s="2"/>
      <c r="I717" s="2"/>
      <c r="J717" s="29"/>
    </row>
    <row r="718" spans="2:10" x14ac:dyDescent="0.25">
      <c r="B718" s="5"/>
      <c r="C718" s="2"/>
      <c r="D718" s="2"/>
      <c r="E718" s="2"/>
      <c r="F718" s="29"/>
      <c r="G718" s="2"/>
      <c r="H718" s="2"/>
      <c r="I718" s="2"/>
      <c r="J718" s="29"/>
    </row>
    <row r="719" spans="2:10" x14ac:dyDescent="0.25">
      <c r="B719" s="5"/>
      <c r="C719" s="2"/>
      <c r="D719" s="2"/>
      <c r="E719" s="2"/>
      <c r="F719" s="29"/>
      <c r="G719" s="2"/>
      <c r="H719" s="2"/>
      <c r="I719" s="2"/>
      <c r="J719" s="29"/>
    </row>
    <row r="720" spans="2:10" x14ac:dyDescent="0.25">
      <c r="B720" s="5"/>
      <c r="C720" s="2"/>
      <c r="D720" s="2"/>
      <c r="E720" s="2"/>
      <c r="F720" s="29"/>
      <c r="G720" s="2"/>
      <c r="H720" s="2"/>
      <c r="I720" s="2"/>
      <c r="J720" s="29"/>
    </row>
    <row r="721" spans="2:10" x14ac:dyDescent="0.25">
      <c r="B721" s="5"/>
      <c r="C721" s="2"/>
      <c r="D721" s="2"/>
      <c r="E721" s="2"/>
      <c r="F721" s="29"/>
      <c r="G721" s="2"/>
      <c r="H721" s="2"/>
      <c r="I721" s="2"/>
      <c r="J721" s="29"/>
    </row>
    <row r="722" spans="2:10" x14ac:dyDescent="0.25">
      <c r="B722" s="5"/>
      <c r="C722" s="2"/>
      <c r="D722" s="2"/>
      <c r="E722" s="2"/>
      <c r="F722" s="29"/>
      <c r="G722" s="2"/>
      <c r="H722" s="2"/>
      <c r="I722" s="2"/>
      <c r="J722" s="29"/>
    </row>
    <row r="723" spans="2:10" x14ac:dyDescent="0.25">
      <c r="B723" s="5"/>
      <c r="C723" s="2"/>
      <c r="D723" s="2"/>
      <c r="E723" s="2"/>
      <c r="F723" s="29"/>
      <c r="G723" s="2"/>
      <c r="H723" s="2"/>
      <c r="I723" s="2"/>
      <c r="J723" s="29"/>
    </row>
    <row r="724" spans="2:10" x14ac:dyDescent="0.25">
      <c r="B724" s="5"/>
      <c r="C724" s="2"/>
      <c r="D724" s="2"/>
      <c r="E724" s="2"/>
      <c r="F724" s="29"/>
      <c r="G724" s="2"/>
      <c r="H724" s="2"/>
      <c r="I724" s="2"/>
      <c r="J724" s="29"/>
    </row>
    <row r="725" spans="2:10" x14ac:dyDescent="0.25">
      <c r="B725" s="5"/>
      <c r="C725" s="2"/>
      <c r="D725" s="2"/>
      <c r="E725" s="2"/>
      <c r="F725" s="29"/>
      <c r="G725" s="2"/>
      <c r="H725" s="2"/>
      <c r="I725" s="2"/>
      <c r="J725" s="29"/>
    </row>
    <row r="726" spans="2:10" x14ac:dyDescent="0.25">
      <c r="B726" s="5"/>
      <c r="C726" s="2"/>
      <c r="D726" s="2"/>
      <c r="E726" s="2"/>
      <c r="F726" s="29"/>
      <c r="G726" s="2"/>
      <c r="H726" s="2"/>
      <c r="I726" s="2"/>
      <c r="J726" s="29"/>
    </row>
    <row r="727" spans="2:10" x14ac:dyDescent="0.25">
      <c r="B727" s="5"/>
      <c r="C727" s="2"/>
      <c r="D727" s="2"/>
      <c r="E727" s="2"/>
      <c r="F727" s="29"/>
      <c r="G727" s="2"/>
      <c r="H727" s="2"/>
      <c r="I727" s="2"/>
      <c r="J727" s="29"/>
    </row>
    <row r="728" spans="2:10" x14ac:dyDescent="0.25">
      <c r="B728" s="5"/>
      <c r="C728" s="2"/>
      <c r="D728" s="2"/>
      <c r="E728" s="2"/>
      <c r="F728" s="29"/>
      <c r="G728" s="2"/>
      <c r="H728" s="2"/>
      <c r="I728" s="2"/>
      <c r="J728" s="29"/>
    </row>
    <row r="729" spans="2:10" x14ac:dyDescent="0.25">
      <c r="B729" s="5"/>
      <c r="C729" s="2"/>
      <c r="D729" s="2"/>
      <c r="E729" s="2"/>
      <c r="F729" s="29"/>
      <c r="G729" s="2"/>
      <c r="H729" s="2"/>
      <c r="I729" s="2"/>
      <c r="J729" s="29"/>
    </row>
    <row r="730" spans="2:10" x14ac:dyDescent="0.25">
      <c r="B730" s="5"/>
      <c r="C730" s="2"/>
      <c r="D730" s="2"/>
      <c r="E730" s="2"/>
      <c r="F730" s="29"/>
      <c r="G730" s="2"/>
      <c r="H730" s="2"/>
      <c r="I730" s="2"/>
      <c r="J730" s="29"/>
    </row>
    <row r="731" spans="2:10" x14ac:dyDescent="0.25">
      <c r="B731" s="5"/>
      <c r="C731" s="2"/>
      <c r="D731" s="2"/>
      <c r="E731" s="2"/>
      <c r="F731" s="29"/>
      <c r="G731" s="2"/>
      <c r="H731" s="2"/>
      <c r="I731" s="2"/>
      <c r="J731" s="29"/>
    </row>
    <row r="732" spans="2:10" x14ac:dyDescent="0.25">
      <c r="B732" s="5"/>
      <c r="C732" s="2"/>
      <c r="D732" s="2"/>
      <c r="E732" s="2"/>
      <c r="F732" s="29"/>
      <c r="G732" s="2"/>
      <c r="H732" s="2"/>
      <c r="I732" s="2"/>
      <c r="J732" s="29"/>
    </row>
    <row r="733" spans="2:10" x14ac:dyDescent="0.25">
      <c r="B733" s="5"/>
      <c r="C733" s="2"/>
      <c r="D733" s="2"/>
      <c r="E733" s="2"/>
      <c r="F733" s="29"/>
      <c r="G733" s="2"/>
      <c r="H733" s="2"/>
      <c r="I733" s="2"/>
      <c r="J733" s="29"/>
    </row>
    <row r="734" spans="2:10" x14ac:dyDescent="0.25">
      <c r="B734" s="5"/>
      <c r="C734" s="2"/>
      <c r="D734" s="2"/>
      <c r="E734" s="2"/>
      <c r="F734" s="29"/>
      <c r="G734" s="2"/>
      <c r="H734" s="2"/>
      <c r="I734" s="2"/>
      <c r="J734" s="29"/>
    </row>
    <row r="735" spans="2:10" x14ac:dyDescent="0.25">
      <c r="B735" s="5"/>
      <c r="C735" s="2"/>
      <c r="D735" s="2"/>
      <c r="E735" s="2"/>
      <c r="F735" s="29"/>
      <c r="G735" s="2"/>
      <c r="H735" s="2"/>
      <c r="I735" s="2"/>
      <c r="J735" s="29"/>
    </row>
    <row r="736" spans="2:10" x14ac:dyDescent="0.25">
      <c r="B736" s="5"/>
      <c r="C736" s="2"/>
      <c r="D736" s="2"/>
      <c r="E736" s="2"/>
      <c r="F736" s="29"/>
      <c r="G736" s="2"/>
      <c r="H736" s="2"/>
      <c r="I736" s="2"/>
      <c r="J736" s="29"/>
    </row>
    <row r="737" spans="2:10" x14ac:dyDescent="0.25">
      <c r="B737" s="5"/>
      <c r="C737" s="2"/>
      <c r="D737" s="2"/>
      <c r="E737" s="2"/>
      <c r="F737" s="29"/>
      <c r="G737" s="2"/>
      <c r="H737" s="2"/>
      <c r="I737" s="2"/>
      <c r="J737" s="29"/>
    </row>
    <row r="738" spans="2:10" x14ac:dyDescent="0.25">
      <c r="B738" s="5"/>
      <c r="C738" s="2"/>
      <c r="D738" s="2"/>
      <c r="E738" s="2"/>
      <c r="F738" s="29"/>
      <c r="G738" s="2"/>
      <c r="H738" s="2"/>
      <c r="I738" s="2"/>
      <c r="J738" s="29"/>
    </row>
    <row r="739" spans="2:10" x14ac:dyDescent="0.25">
      <c r="B739" s="5"/>
      <c r="C739" s="2"/>
      <c r="D739" s="2"/>
      <c r="E739" s="2"/>
      <c r="F739" s="29"/>
      <c r="G739" s="2"/>
      <c r="H739" s="2"/>
      <c r="I739" s="2"/>
      <c r="J739" s="29"/>
    </row>
    <row r="740" spans="2:10" x14ac:dyDescent="0.25">
      <c r="B740" s="5"/>
      <c r="C740" s="2"/>
      <c r="D740" s="2"/>
      <c r="E740" s="2"/>
      <c r="F740" s="29"/>
      <c r="G740" s="2"/>
      <c r="H740" s="2"/>
      <c r="I740" s="2"/>
      <c r="J740" s="29"/>
    </row>
    <row r="741" spans="2:10" x14ac:dyDescent="0.25">
      <c r="B741" s="5"/>
      <c r="C741" s="2"/>
      <c r="D741" s="2"/>
      <c r="E741" s="2"/>
      <c r="F741" s="29"/>
      <c r="G741" s="2"/>
      <c r="H741" s="2"/>
      <c r="I741" s="2"/>
      <c r="J741" s="29"/>
    </row>
    <row r="742" spans="2:10" x14ac:dyDescent="0.25">
      <c r="B742" s="5"/>
      <c r="C742" s="2"/>
      <c r="D742" s="2"/>
      <c r="E742" s="2"/>
      <c r="F742" s="29"/>
      <c r="G742" s="2"/>
      <c r="H742" s="2"/>
      <c r="I742" s="2"/>
      <c r="J742" s="29"/>
    </row>
    <row r="743" spans="2:10" x14ac:dyDescent="0.25">
      <c r="B743" s="5"/>
      <c r="C743" s="2"/>
      <c r="D743" s="2"/>
      <c r="E743" s="2"/>
      <c r="F743" s="29"/>
      <c r="G743" s="2"/>
      <c r="H743" s="2"/>
      <c r="I743" s="2"/>
      <c r="J743" s="29"/>
    </row>
    <row r="744" spans="2:10" x14ac:dyDescent="0.25">
      <c r="B744" s="5"/>
      <c r="C744" s="2"/>
      <c r="D744" s="2"/>
      <c r="E744" s="2"/>
      <c r="F744" s="29"/>
      <c r="G744" s="2"/>
      <c r="H744" s="2"/>
      <c r="I744" s="2"/>
      <c r="J744" s="29"/>
    </row>
    <row r="745" spans="2:10" x14ac:dyDescent="0.25">
      <c r="B745" s="5"/>
      <c r="C745" s="2"/>
      <c r="D745" s="2"/>
      <c r="E745" s="2"/>
      <c r="F745" s="29"/>
      <c r="G745" s="2"/>
      <c r="H745" s="2"/>
      <c r="I745" s="2"/>
      <c r="J745" s="29"/>
    </row>
    <row r="746" spans="2:10" x14ac:dyDescent="0.25">
      <c r="B746" s="5"/>
      <c r="C746" s="2"/>
      <c r="D746" s="2"/>
      <c r="E746" s="2"/>
      <c r="F746" s="29"/>
      <c r="G746" s="2"/>
      <c r="H746" s="2"/>
      <c r="I746" s="2"/>
      <c r="J746" s="29"/>
    </row>
    <row r="747" spans="2:10" x14ac:dyDescent="0.25">
      <c r="B747" s="5"/>
      <c r="C747" s="2"/>
      <c r="D747" s="2"/>
      <c r="E747" s="2"/>
      <c r="F747" s="29"/>
      <c r="G747" s="2"/>
      <c r="H747" s="2"/>
      <c r="I747" s="2"/>
      <c r="J747" s="29"/>
    </row>
    <row r="748" spans="2:10" x14ac:dyDescent="0.25">
      <c r="B748" s="5"/>
      <c r="C748" s="2"/>
      <c r="D748" s="2"/>
      <c r="E748" s="2"/>
      <c r="F748" s="29"/>
      <c r="G748" s="2"/>
      <c r="H748" s="2"/>
      <c r="I748" s="2"/>
      <c r="J748" s="29"/>
    </row>
    <row r="749" spans="2:10" x14ac:dyDescent="0.25">
      <c r="B749" s="5"/>
      <c r="C749" s="2"/>
      <c r="D749" s="2"/>
      <c r="E749" s="2"/>
      <c r="F749" s="29"/>
      <c r="G749" s="2"/>
      <c r="H749" s="2"/>
      <c r="I749" s="2"/>
      <c r="J749" s="29"/>
    </row>
    <row r="750" spans="2:10" x14ac:dyDescent="0.25">
      <c r="B750" s="5"/>
      <c r="C750" s="2"/>
      <c r="D750" s="2"/>
      <c r="E750" s="2"/>
      <c r="F750" s="29"/>
      <c r="G750" s="2"/>
      <c r="H750" s="2"/>
      <c r="I750" s="2"/>
      <c r="J750" s="29"/>
    </row>
    <row r="751" spans="2:10" x14ac:dyDescent="0.25">
      <c r="B751" s="5"/>
      <c r="C751" s="2"/>
      <c r="D751" s="2"/>
      <c r="E751" s="2"/>
      <c r="F751" s="29"/>
      <c r="G751" s="2"/>
      <c r="H751" s="2"/>
      <c r="I751" s="2"/>
      <c r="J751" s="29"/>
    </row>
    <row r="752" spans="2:10" x14ac:dyDescent="0.25">
      <c r="B752" s="5"/>
      <c r="C752" s="2"/>
      <c r="D752" s="2"/>
      <c r="E752" s="2"/>
      <c r="F752" s="29"/>
      <c r="G752" s="2"/>
      <c r="H752" s="2"/>
      <c r="I752" s="2"/>
      <c r="J752" s="29"/>
    </row>
    <row r="753" spans="2:10" x14ac:dyDescent="0.25">
      <c r="B753" s="5"/>
      <c r="C753" s="2"/>
      <c r="D753" s="2"/>
      <c r="E753" s="2"/>
      <c r="F753" s="29"/>
      <c r="G753" s="2"/>
      <c r="H753" s="2"/>
      <c r="I753" s="2"/>
      <c r="J753" s="29"/>
    </row>
    <row r="754" spans="2:10" x14ac:dyDescent="0.25">
      <c r="B754" s="5"/>
      <c r="C754" s="2"/>
      <c r="D754" s="2"/>
      <c r="E754" s="2"/>
      <c r="F754" s="29"/>
      <c r="G754" s="2"/>
      <c r="H754" s="2"/>
      <c r="I754" s="2"/>
      <c r="J754" s="29"/>
    </row>
    <row r="755" spans="2:10" x14ac:dyDescent="0.25">
      <c r="B755" s="5"/>
      <c r="C755" s="2"/>
      <c r="D755" s="2"/>
      <c r="E755" s="2"/>
      <c r="F755" s="29"/>
      <c r="G755" s="2"/>
      <c r="H755" s="2"/>
      <c r="I755" s="2"/>
      <c r="J755" s="29"/>
    </row>
    <row r="756" spans="2:10" x14ac:dyDescent="0.25">
      <c r="B756" s="5"/>
      <c r="C756" s="2"/>
      <c r="D756" s="2"/>
      <c r="E756" s="2"/>
      <c r="F756" s="29"/>
      <c r="G756" s="2"/>
      <c r="H756" s="2"/>
      <c r="I756" s="2"/>
      <c r="J756" s="29"/>
    </row>
    <row r="757" spans="2:10" x14ac:dyDescent="0.25">
      <c r="B757" s="5"/>
      <c r="C757" s="2"/>
      <c r="D757" s="2"/>
      <c r="E757" s="2"/>
      <c r="F757" s="29"/>
      <c r="G757" s="2"/>
      <c r="H757" s="2"/>
      <c r="I757" s="2"/>
      <c r="J757" s="29"/>
    </row>
    <row r="758" spans="2:10" x14ac:dyDescent="0.25">
      <c r="B758" s="5"/>
      <c r="C758" s="2"/>
      <c r="D758" s="2"/>
      <c r="E758" s="2"/>
      <c r="F758" s="29"/>
      <c r="G758" s="2"/>
      <c r="H758" s="2"/>
      <c r="I758" s="2"/>
      <c r="J758" s="29"/>
    </row>
    <row r="759" spans="2:10" x14ac:dyDescent="0.25">
      <c r="B759" s="5"/>
      <c r="C759" s="2"/>
      <c r="D759" s="2"/>
      <c r="E759" s="2"/>
      <c r="F759" s="29"/>
      <c r="G759" s="2"/>
      <c r="H759" s="2"/>
      <c r="I759" s="2"/>
      <c r="J759" s="29"/>
    </row>
    <row r="760" spans="2:10" x14ac:dyDescent="0.25">
      <c r="B760" s="5"/>
      <c r="C760" s="2"/>
      <c r="D760" s="2"/>
      <c r="E760" s="2"/>
      <c r="F760" s="29"/>
      <c r="G760" s="2"/>
      <c r="H760" s="2"/>
      <c r="I760" s="2"/>
      <c r="J760" s="29"/>
    </row>
    <row r="761" spans="2:10" x14ac:dyDescent="0.25">
      <c r="B761" s="5"/>
      <c r="C761" s="2"/>
      <c r="D761" s="2"/>
      <c r="E761" s="2"/>
      <c r="F761" s="29"/>
      <c r="G761" s="2"/>
      <c r="H761" s="2"/>
      <c r="I761" s="2"/>
      <c r="J761" s="29"/>
    </row>
    <row r="762" spans="2:10" x14ac:dyDescent="0.25">
      <c r="B762" s="5"/>
      <c r="C762" s="2"/>
      <c r="D762" s="2"/>
      <c r="E762" s="2"/>
      <c r="F762" s="29"/>
      <c r="G762" s="2"/>
      <c r="H762" s="2"/>
      <c r="I762" s="2"/>
      <c r="J762" s="29"/>
    </row>
    <row r="763" spans="2:10" x14ac:dyDescent="0.25">
      <c r="B763" s="5"/>
      <c r="C763" s="2"/>
      <c r="D763" s="2"/>
      <c r="E763" s="2"/>
      <c r="F763" s="29"/>
      <c r="G763" s="2"/>
      <c r="H763" s="2"/>
      <c r="I763" s="2"/>
      <c r="J763" s="29"/>
    </row>
    <row r="764" spans="2:10" x14ac:dyDescent="0.25">
      <c r="B764" s="5"/>
      <c r="C764" s="2"/>
      <c r="D764" s="2"/>
      <c r="E764" s="2"/>
      <c r="F764" s="29"/>
      <c r="G764" s="2"/>
      <c r="H764" s="2"/>
      <c r="I764" s="2"/>
      <c r="J764" s="29"/>
    </row>
    <row r="765" spans="2:10" x14ac:dyDescent="0.25">
      <c r="B765" s="5"/>
      <c r="C765" s="2"/>
      <c r="D765" s="2"/>
      <c r="E765" s="2"/>
      <c r="F765" s="29"/>
      <c r="G765" s="2"/>
      <c r="H765" s="2"/>
      <c r="I765" s="2"/>
      <c r="J765" s="29"/>
    </row>
    <row r="766" spans="2:10" x14ac:dyDescent="0.25">
      <c r="B766" s="5"/>
      <c r="C766" s="2"/>
      <c r="D766" s="2"/>
      <c r="E766" s="2"/>
      <c r="F766" s="29"/>
      <c r="G766" s="2"/>
      <c r="H766" s="2"/>
      <c r="I766" s="2"/>
      <c r="J766" s="29"/>
    </row>
    <row r="767" spans="2:10" x14ac:dyDescent="0.25">
      <c r="B767" s="5"/>
      <c r="C767" s="2"/>
      <c r="D767" s="2"/>
      <c r="E767" s="2"/>
      <c r="F767" s="29"/>
      <c r="G767" s="2"/>
      <c r="H767" s="2"/>
      <c r="I767" s="2"/>
      <c r="J767" s="29"/>
    </row>
    <row r="768" spans="2:10" x14ac:dyDescent="0.25">
      <c r="B768" s="5"/>
      <c r="C768" s="2"/>
      <c r="D768" s="2"/>
      <c r="E768" s="2"/>
      <c r="F768" s="29"/>
      <c r="G768" s="2"/>
      <c r="H768" s="2"/>
      <c r="I768" s="2"/>
      <c r="J768" s="29"/>
    </row>
    <row r="769" spans="2:10" x14ac:dyDescent="0.25">
      <c r="B769" s="5"/>
      <c r="C769" s="2"/>
      <c r="D769" s="2"/>
      <c r="E769" s="2"/>
      <c r="F769" s="29"/>
      <c r="G769" s="2"/>
      <c r="H769" s="2"/>
      <c r="I769" s="2"/>
      <c r="J769" s="29"/>
    </row>
    <row r="770" spans="2:10" x14ac:dyDescent="0.25">
      <c r="B770" s="5"/>
      <c r="C770" s="2"/>
      <c r="D770" s="2"/>
      <c r="E770" s="2"/>
      <c r="F770" s="29"/>
      <c r="G770" s="2"/>
      <c r="H770" s="2"/>
      <c r="I770" s="2"/>
      <c r="J770" s="29"/>
    </row>
    <row r="771" spans="2:10" x14ac:dyDescent="0.25">
      <c r="B771" s="5"/>
      <c r="C771" s="2"/>
      <c r="D771" s="2"/>
      <c r="E771" s="2"/>
      <c r="F771" s="29"/>
      <c r="G771" s="2"/>
      <c r="H771" s="2"/>
      <c r="I771" s="2"/>
      <c r="J771" s="29"/>
    </row>
    <row r="772" spans="2:10" x14ac:dyDescent="0.25">
      <c r="B772" s="5"/>
      <c r="C772" s="2"/>
      <c r="D772" s="2"/>
      <c r="E772" s="2"/>
      <c r="F772" s="29"/>
      <c r="G772" s="2"/>
      <c r="H772" s="2"/>
      <c r="I772" s="2"/>
      <c r="J772" s="29"/>
    </row>
    <row r="773" spans="2:10" x14ac:dyDescent="0.25">
      <c r="B773" s="5"/>
      <c r="C773" s="2"/>
      <c r="D773" s="2"/>
      <c r="E773" s="2"/>
      <c r="F773" s="29"/>
      <c r="G773" s="2"/>
      <c r="H773" s="2"/>
      <c r="I773" s="2"/>
      <c r="J773" s="29"/>
    </row>
    <row r="774" spans="2:10" x14ac:dyDescent="0.25">
      <c r="B774" s="5"/>
      <c r="C774" s="2"/>
      <c r="D774" s="2"/>
      <c r="E774" s="2"/>
      <c r="F774" s="29"/>
      <c r="G774" s="2"/>
      <c r="H774" s="2"/>
      <c r="I774" s="2"/>
      <c r="J774" s="29"/>
    </row>
    <row r="775" spans="2:10" x14ac:dyDescent="0.25">
      <c r="B775" s="5"/>
      <c r="C775" s="2"/>
      <c r="D775" s="2"/>
      <c r="E775" s="2"/>
      <c r="F775" s="29"/>
      <c r="G775" s="2"/>
      <c r="H775" s="2"/>
      <c r="I775" s="2"/>
      <c r="J775" s="29"/>
    </row>
    <row r="776" spans="2:10" x14ac:dyDescent="0.25">
      <c r="B776" s="5"/>
      <c r="C776" s="2"/>
      <c r="D776" s="2"/>
      <c r="E776" s="2"/>
      <c r="F776" s="29"/>
      <c r="G776" s="2"/>
      <c r="H776" s="2"/>
      <c r="I776" s="2"/>
      <c r="J776" s="29"/>
    </row>
    <row r="777" spans="2:10" x14ac:dyDescent="0.25">
      <c r="B777" s="5"/>
      <c r="C777" s="2"/>
      <c r="D777" s="2"/>
      <c r="E777" s="2"/>
      <c r="F777" s="29"/>
      <c r="G777" s="2"/>
      <c r="H777" s="2"/>
      <c r="I777" s="2"/>
      <c r="J777" s="29"/>
    </row>
    <row r="778" spans="2:10" x14ac:dyDescent="0.25">
      <c r="B778" s="5"/>
      <c r="C778" s="2"/>
      <c r="D778" s="2"/>
      <c r="E778" s="2"/>
      <c r="F778" s="29"/>
      <c r="G778" s="2"/>
      <c r="H778" s="2"/>
      <c r="I778" s="2"/>
      <c r="J778" s="29"/>
    </row>
    <row r="779" spans="2:10" x14ac:dyDescent="0.25">
      <c r="B779" s="5"/>
      <c r="C779" s="2"/>
      <c r="D779" s="2"/>
      <c r="E779" s="2"/>
      <c r="F779" s="29"/>
      <c r="G779" s="2"/>
      <c r="H779" s="2"/>
      <c r="I779" s="2"/>
      <c r="J779" s="29"/>
    </row>
    <row r="780" spans="2:10" x14ac:dyDescent="0.25">
      <c r="B780" s="5"/>
      <c r="C780" s="2"/>
      <c r="D780" s="2"/>
      <c r="E780" s="2"/>
      <c r="F780" s="29"/>
      <c r="G780" s="2"/>
      <c r="H780" s="2"/>
      <c r="I780" s="2"/>
      <c r="J780" s="29"/>
    </row>
    <row r="781" spans="2:10" x14ac:dyDescent="0.25">
      <c r="B781" s="5"/>
      <c r="C781" s="2"/>
      <c r="D781" s="2"/>
      <c r="E781" s="2"/>
      <c r="F781" s="29"/>
      <c r="G781" s="2"/>
      <c r="H781" s="2"/>
      <c r="I781" s="2"/>
      <c r="J781" s="29"/>
    </row>
    <row r="782" spans="2:10" x14ac:dyDescent="0.25">
      <c r="B782" s="5"/>
      <c r="C782" s="2"/>
      <c r="D782" s="2"/>
      <c r="E782" s="2"/>
      <c r="F782" s="29"/>
      <c r="G782" s="2"/>
      <c r="H782" s="2"/>
      <c r="I782" s="2"/>
      <c r="J782" s="29"/>
    </row>
    <row r="783" spans="2:10" x14ac:dyDescent="0.25">
      <c r="B783" s="5"/>
      <c r="C783" s="2"/>
      <c r="D783" s="2"/>
      <c r="E783" s="2"/>
      <c r="F783" s="29"/>
      <c r="G783" s="2"/>
      <c r="H783" s="2"/>
      <c r="I783" s="2"/>
      <c r="J783" s="29"/>
    </row>
    <row r="784" spans="2:10" x14ac:dyDescent="0.25">
      <c r="B784" s="5"/>
      <c r="C784" s="2"/>
      <c r="D784" s="2"/>
      <c r="E784" s="2"/>
      <c r="F784" s="29"/>
      <c r="G784" s="2"/>
      <c r="H784" s="2"/>
      <c r="I784" s="2"/>
      <c r="J784" s="29"/>
    </row>
    <row r="785" spans="2:10" x14ac:dyDescent="0.25">
      <c r="B785" s="5"/>
      <c r="C785" s="2"/>
      <c r="D785" s="2"/>
      <c r="E785" s="2"/>
      <c r="F785" s="29"/>
      <c r="G785" s="2"/>
      <c r="H785" s="2"/>
      <c r="I785" s="2"/>
      <c r="J785" s="29"/>
    </row>
    <row r="786" spans="2:10" x14ac:dyDescent="0.25">
      <c r="B786" s="5"/>
      <c r="C786" s="2"/>
      <c r="D786" s="2"/>
      <c r="E786" s="2"/>
      <c r="F786" s="29"/>
      <c r="G786" s="2"/>
      <c r="H786" s="2"/>
      <c r="I786" s="2"/>
      <c r="J786" s="29"/>
    </row>
    <row r="787" spans="2:10" x14ac:dyDescent="0.25">
      <c r="B787" s="5"/>
      <c r="C787" s="2"/>
      <c r="D787" s="2"/>
      <c r="E787" s="2"/>
      <c r="F787" s="29"/>
      <c r="G787" s="2"/>
      <c r="H787" s="2"/>
      <c r="I787" s="2"/>
      <c r="J787" s="29"/>
    </row>
    <row r="788" spans="2:10" x14ac:dyDescent="0.25">
      <c r="B788" s="5"/>
      <c r="C788" s="2"/>
      <c r="D788" s="2"/>
      <c r="E788" s="2"/>
      <c r="F788" s="29"/>
      <c r="G788" s="2"/>
      <c r="H788" s="2"/>
      <c r="I788" s="2"/>
      <c r="J788" s="29"/>
    </row>
    <row r="789" spans="2:10" x14ac:dyDescent="0.25">
      <c r="B789" s="5"/>
      <c r="C789" s="2"/>
      <c r="D789" s="2"/>
      <c r="E789" s="2"/>
      <c r="F789" s="29"/>
      <c r="G789" s="2"/>
      <c r="H789" s="2"/>
      <c r="I789" s="2"/>
      <c r="J789" s="29"/>
    </row>
    <row r="790" spans="2:10" x14ac:dyDescent="0.25">
      <c r="B790" s="5"/>
      <c r="C790" s="2"/>
      <c r="D790" s="2"/>
      <c r="E790" s="2"/>
      <c r="F790" s="29"/>
      <c r="G790" s="2"/>
      <c r="H790" s="2"/>
      <c r="I790" s="2"/>
      <c r="J790" s="29"/>
    </row>
    <row r="791" spans="2:10" x14ac:dyDescent="0.25">
      <c r="B791" s="5"/>
      <c r="C791" s="2"/>
      <c r="D791" s="2"/>
      <c r="E791" s="2"/>
      <c r="F791" s="29"/>
      <c r="G791" s="2"/>
      <c r="H791" s="2"/>
      <c r="I791" s="2"/>
      <c r="J791" s="29"/>
    </row>
    <row r="792" spans="2:10" x14ac:dyDescent="0.25">
      <c r="B792" s="5"/>
      <c r="C792" s="2"/>
      <c r="D792" s="2"/>
      <c r="E792" s="2"/>
      <c r="F792" s="29"/>
      <c r="G792" s="2"/>
      <c r="H792" s="2"/>
      <c r="I792" s="2"/>
      <c r="J792" s="29"/>
    </row>
    <row r="793" spans="2:10" x14ac:dyDescent="0.25">
      <c r="B793" s="5"/>
      <c r="C793" s="2"/>
      <c r="D793" s="2"/>
      <c r="E793" s="2"/>
      <c r="F793" s="29"/>
      <c r="G793" s="2"/>
      <c r="H793" s="2"/>
      <c r="I793" s="2"/>
      <c r="J793" s="29"/>
    </row>
    <row r="794" spans="2:10" x14ac:dyDescent="0.25">
      <c r="B794" s="5"/>
      <c r="C794" s="2"/>
      <c r="D794" s="2"/>
      <c r="E794" s="2"/>
      <c r="F794" s="29"/>
      <c r="G794" s="2"/>
      <c r="H794" s="2"/>
      <c r="I794" s="2"/>
      <c r="J794" s="29"/>
    </row>
    <row r="795" spans="2:10" x14ac:dyDescent="0.25">
      <c r="B795" s="5"/>
      <c r="C795" s="2"/>
      <c r="D795" s="2"/>
      <c r="E795" s="2"/>
      <c r="F795" s="29"/>
      <c r="G795" s="2"/>
      <c r="H795" s="2"/>
      <c r="I795" s="2"/>
      <c r="J795" s="29"/>
    </row>
    <row r="796" spans="2:10" x14ac:dyDescent="0.25">
      <c r="B796" s="5"/>
      <c r="C796" s="2"/>
      <c r="D796" s="2"/>
      <c r="E796" s="2"/>
      <c r="F796" s="29"/>
      <c r="G796" s="2"/>
      <c r="H796" s="2"/>
      <c r="I796" s="2"/>
      <c r="J796" s="29"/>
    </row>
    <row r="797" spans="2:10" x14ac:dyDescent="0.25">
      <c r="B797" s="5"/>
      <c r="C797" s="2"/>
      <c r="D797" s="2"/>
      <c r="E797" s="2"/>
      <c r="F797" s="29"/>
      <c r="G797" s="2"/>
      <c r="H797" s="2"/>
      <c r="I797" s="2"/>
      <c r="J797" s="29"/>
    </row>
    <row r="798" spans="2:10" x14ac:dyDescent="0.25">
      <c r="B798" s="5"/>
      <c r="C798" s="2"/>
      <c r="D798" s="2"/>
      <c r="E798" s="2"/>
      <c r="F798" s="29"/>
      <c r="G798" s="2"/>
      <c r="H798" s="2"/>
      <c r="I798" s="2"/>
      <c r="J798" s="29"/>
    </row>
    <row r="799" spans="2:10" x14ac:dyDescent="0.25">
      <c r="B799" s="5"/>
      <c r="C799" s="2"/>
      <c r="D799" s="2"/>
      <c r="E799" s="2"/>
      <c r="F799" s="29"/>
      <c r="G799" s="2"/>
      <c r="H799" s="2"/>
      <c r="I799" s="2"/>
      <c r="J799" s="29"/>
    </row>
    <row r="800" spans="2:10" x14ac:dyDescent="0.25">
      <c r="B800" s="5"/>
      <c r="C800" s="2"/>
      <c r="D800" s="2"/>
      <c r="E800" s="2"/>
      <c r="F800" s="29"/>
      <c r="G800" s="2"/>
      <c r="H800" s="2"/>
      <c r="I800" s="2"/>
      <c r="J800" s="29"/>
    </row>
    <row r="801" spans="2:10" x14ac:dyDescent="0.25">
      <c r="B801" s="5"/>
      <c r="C801" s="2"/>
      <c r="D801" s="2"/>
      <c r="E801" s="2"/>
      <c r="F801" s="29"/>
      <c r="G801" s="2"/>
      <c r="H801" s="2"/>
      <c r="I801" s="2"/>
      <c r="J801" s="29"/>
    </row>
    <row r="802" spans="2:10" x14ac:dyDescent="0.25">
      <c r="B802" s="5"/>
      <c r="C802" s="2"/>
      <c r="D802" s="2"/>
      <c r="E802" s="2"/>
      <c r="F802" s="29"/>
      <c r="G802" s="2"/>
      <c r="H802" s="2"/>
      <c r="I802" s="2"/>
      <c r="J802" s="29"/>
    </row>
    <row r="803" spans="2:10" x14ac:dyDescent="0.25">
      <c r="B803" s="5"/>
      <c r="C803" s="2"/>
      <c r="D803" s="2"/>
      <c r="E803" s="2"/>
      <c r="F803" s="29"/>
      <c r="G803" s="2"/>
      <c r="H803" s="2"/>
      <c r="I803" s="2"/>
      <c r="J803" s="29"/>
    </row>
    <row r="804" spans="2:10" x14ac:dyDescent="0.25">
      <c r="B804" s="5"/>
      <c r="C804" s="2"/>
      <c r="D804" s="2"/>
      <c r="E804" s="2"/>
      <c r="F804" s="29"/>
      <c r="G804" s="2"/>
      <c r="H804" s="2"/>
      <c r="I804" s="2"/>
      <c r="J804" s="29"/>
    </row>
    <row r="805" spans="2:10" x14ac:dyDescent="0.25">
      <c r="B805" s="5"/>
      <c r="C805" s="2"/>
      <c r="D805" s="2"/>
      <c r="E805" s="2"/>
      <c r="F805" s="29"/>
      <c r="G805" s="2"/>
      <c r="H805" s="2"/>
      <c r="I805" s="2"/>
      <c r="J805" s="29"/>
    </row>
    <row r="806" spans="2:10" x14ac:dyDescent="0.25">
      <c r="B806" s="5"/>
      <c r="C806" s="2"/>
      <c r="D806" s="2"/>
      <c r="E806" s="2"/>
      <c r="F806" s="29"/>
      <c r="G806" s="2"/>
      <c r="H806" s="2"/>
      <c r="I806" s="2"/>
      <c r="J806" s="29"/>
    </row>
    <row r="807" spans="2:10" x14ac:dyDescent="0.25">
      <c r="B807" s="5"/>
      <c r="C807" s="2"/>
      <c r="D807" s="2"/>
      <c r="E807" s="2"/>
      <c r="F807" s="29"/>
      <c r="G807" s="2"/>
      <c r="H807" s="2"/>
      <c r="I807" s="2"/>
      <c r="J807" s="29"/>
    </row>
    <row r="808" spans="2:10" x14ac:dyDescent="0.25">
      <c r="B808" s="5"/>
      <c r="C808" s="2"/>
      <c r="D808" s="2"/>
      <c r="E808" s="2"/>
      <c r="F808" s="29"/>
      <c r="G808" s="2"/>
      <c r="H808" s="2"/>
      <c r="I808" s="2"/>
      <c r="J808" s="29"/>
    </row>
    <row r="809" spans="2:10" x14ac:dyDescent="0.25">
      <c r="B809" s="5"/>
      <c r="C809" s="2"/>
      <c r="D809" s="2"/>
      <c r="E809" s="2"/>
      <c r="F809" s="29"/>
      <c r="G809" s="2"/>
      <c r="H809" s="2"/>
      <c r="I809" s="2"/>
      <c r="J809" s="29"/>
    </row>
    <row r="810" spans="2:10" x14ac:dyDescent="0.25">
      <c r="B810" s="5"/>
      <c r="C810" s="2"/>
      <c r="D810" s="2"/>
      <c r="E810" s="2"/>
      <c r="F810" s="29"/>
      <c r="G810" s="2"/>
      <c r="H810" s="2"/>
      <c r="I810" s="2"/>
      <c r="J810" s="29"/>
    </row>
    <row r="811" spans="2:10" x14ac:dyDescent="0.25">
      <c r="B811" s="5"/>
      <c r="C811" s="2"/>
      <c r="D811" s="2"/>
      <c r="E811" s="2"/>
      <c r="F811" s="29"/>
      <c r="G811" s="2"/>
      <c r="H811" s="2"/>
      <c r="I811" s="2"/>
      <c r="J811" s="29"/>
    </row>
    <row r="812" spans="2:10" x14ac:dyDescent="0.25">
      <c r="B812" s="5"/>
      <c r="C812" s="2"/>
      <c r="D812" s="2"/>
      <c r="E812" s="2"/>
      <c r="F812" s="29"/>
      <c r="G812" s="2"/>
      <c r="H812" s="2"/>
      <c r="I812" s="2"/>
      <c r="J812" s="29"/>
    </row>
    <row r="813" spans="2:10" x14ac:dyDescent="0.25">
      <c r="B813" s="5"/>
      <c r="C813" s="2"/>
      <c r="D813" s="2"/>
      <c r="E813" s="2"/>
      <c r="F813" s="29"/>
      <c r="G813" s="2"/>
      <c r="H813" s="2"/>
      <c r="I813" s="2"/>
      <c r="J813" s="29"/>
    </row>
    <row r="814" spans="2:10" x14ac:dyDescent="0.25">
      <c r="B814" s="5"/>
      <c r="C814" s="2"/>
      <c r="D814" s="2"/>
      <c r="E814" s="2"/>
      <c r="F814" s="29"/>
      <c r="G814" s="2"/>
      <c r="H814" s="2"/>
      <c r="I814" s="2"/>
      <c r="J814" s="29"/>
    </row>
    <row r="815" spans="2:10" x14ac:dyDescent="0.25">
      <c r="B815" s="5"/>
      <c r="C815" s="2"/>
      <c r="D815" s="2"/>
      <c r="E815" s="2"/>
      <c r="F815" s="29"/>
      <c r="G815" s="2"/>
      <c r="H815" s="2"/>
      <c r="I815" s="2"/>
      <c r="J815" s="29"/>
    </row>
    <row r="816" spans="2:10" x14ac:dyDescent="0.25">
      <c r="B816" s="5"/>
      <c r="C816" s="2"/>
      <c r="D816" s="2"/>
      <c r="E816" s="2"/>
      <c r="F816" s="29"/>
      <c r="G816" s="2"/>
      <c r="H816" s="2"/>
      <c r="I816" s="2"/>
      <c r="J816" s="29"/>
    </row>
    <row r="817" spans="2:10" x14ac:dyDescent="0.25">
      <c r="B817" s="5"/>
      <c r="C817" s="2"/>
      <c r="D817" s="2"/>
      <c r="E817" s="2"/>
      <c r="F817" s="29"/>
      <c r="G817" s="2"/>
      <c r="H817" s="2"/>
      <c r="I817" s="2"/>
      <c r="J817" s="29"/>
    </row>
    <row r="818" spans="2:10" x14ac:dyDescent="0.25">
      <c r="B818" s="5"/>
      <c r="C818" s="2"/>
      <c r="D818" s="2"/>
      <c r="E818" s="2"/>
      <c r="F818" s="29"/>
      <c r="G818" s="2"/>
      <c r="H818" s="2"/>
      <c r="I818" s="2"/>
      <c r="J818" s="29"/>
    </row>
    <row r="819" spans="2:10" x14ac:dyDescent="0.25">
      <c r="B819" s="5"/>
      <c r="C819" s="2"/>
      <c r="D819" s="2"/>
      <c r="E819" s="2"/>
      <c r="F819" s="29"/>
      <c r="G819" s="2"/>
      <c r="H819" s="2"/>
      <c r="I819" s="2"/>
      <c r="J819" s="29"/>
    </row>
    <row r="820" spans="2:10" x14ac:dyDescent="0.25">
      <c r="B820" s="5"/>
      <c r="C820" s="2"/>
      <c r="D820" s="2"/>
      <c r="E820" s="2"/>
      <c r="F820" s="29"/>
      <c r="G820" s="2"/>
      <c r="H820" s="2"/>
      <c r="I820" s="2"/>
      <c r="J820" s="29"/>
    </row>
    <row r="821" spans="2:10" x14ac:dyDescent="0.25">
      <c r="B821" s="5"/>
      <c r="C821" s="2"/>
      <c r="D821" s="2"/>
      <c r="E821" s="2"/>
      <c r="F821" s="29"/>
      <c r="G821" s="2"/>
      <c r="H821" s="2"/>
      <c r="I821" s="2"/>
      <c r="J821" s="29"/>
    </row>
    <row r="822" spans="2:10" x14ac:dyDescent="0.25">
      <c r="B822" s="5"/>
      <c r="C822" s="2"/>
      <c r="D822" s="2"/>
      <c r="E822" s="2"/>
      <c r="F822" s="29"/>
      <c r="G822" s="2"/>
      <c r="H822" s="2"/>
      <c r="I822" s="2"/>
      <c r="J822" s="29"/>
    </row>
    <row r="823" spans="2:10" x14ac:dyDescent="0.25">
      <c r="B823" s="5"/>
      <c r="C823" s="2"/>
      <c r="D823" s="2"/>
      <c r="E823" s="2"/>
      <c r="F823" s="29"/>
      <c r="G823" s="2"/>
      <c r="H823" s="2"/>
      <c r="I823" s="2"/>
      <c r="J823" s="29"/>
    </row>
    <row r="824" spans="2:10" x14ac:dyDescent="0.25">
      <c r="B824" s="5"/>
      <c r="C824" s="2"/>
      <c r="D824" s="2"/>
      <c r="E824" s="2"/>
      <c r="F824" s="29"/>
      <c r="G824" s="2"/>
      <c r="H824" s="2"/>
      <c r="I824" s="2"/>
      <c r="J824" s="29"/>
    </row>
    <row r="825" spans="2:10" x14ac:dyDescent="0.25">
      <c r="B825" s="5"/>
      <c r="C825" s="2"/>
      <c r="D825" s="2"/>
      <c r="E825" s="2"/>
      <c r="F825" s="29"/>
      <c r="G825" s="2"/>
      <c r="H825" s="2"/>
      <c r="I825" s="2"/>
      <c r="J825" s="29"/>
    </row>
    <row r="826" spans="2:10" x14ac:dyDescent="0.25">
      <c r="B826" s="5"/>
      <c r="C826" s="2"/>
      <c r="D826" s="2"/>
      <c r="E826" s="2"/>
      <c r="F826" s="29"/>
      <c r="G826" s="2"/>
      <c r="H826" s="2"/>
      <c r="I826" s="2"/>
      <c r="J826" s="29"/>
    </row>
    <row r="827" spans="2:10" x14ac:dyDescent="0.25">
      <c r="B827" s="5"/>
      <c r="C827" s="2"/>
      <c r="D827" s="2"/>
      <c r="E827" s="2"/>
      <c r="F827" s="29"/>
      <c r="G827" s="2"/>
      <c r="H827" s="2"/>
      <c r="I827" s="2"/>
      <c r="J827" s="29"/>
    </row>
    <row r="828" spans="2:10" x14ac:dyDescent="0.25">
      <c r="B828" s="5"/>
      <c r="C828" s="2"/>
      <c r="D828" s="2"/>
      <c r="E828" s="2"/>
      <c r="F828" s="29"/>
      <c r="G828" s="2"/>
      <c r="H828" s="2"/>
      <c r="I828" s="2"/>
      <c r="J828" s="29"/>
    </row>
    <row r="829" spans="2:10" x14ac:dyDescent="0.25">
      <c r="B829" s="5"/>
      <c r="C829" s="2"/>
      <c r="D829" s="2"/>
      <c r="E829" s="2"/>
      <c r="F829" s="29"/>
      <c r="G829" s="2"/>
      <c r="H829" s="2"/>
      <c r="I829" s="2"/>
      <c r="J829" s="29"/>
    </row>
    <row r="830" spans="2:10" x14ac:dyDescent="0.25">
      <c r="B830" s="5"/>
      <c r="C830" s="2"/>
      <c r="D830" s="2"/>
      <c r="E830" s="2"/>
      <c r="F830" s="29"/>
      <c r="G830" s="2"/>
      <c r="H830" s="2"/>
      <c r="I830" s="2"/>
      <c r="J830" s="29"/>
    </row>
    <row r="831" spans="2:10" x14ac:dyDescent="0.25">
      <c r="B831" s="5"/>
      <c r="C831" s="2"/>
      <c r="D831" s="2"/>
      <c r="E831" s="2"/>
      <c r="F831" s="29"/>
      <c r="G831" s="2"/>
      <c r="H831" s="2"/>
      <c r="I831" s="2"/>
      <c r="J831" s="29"/>
    </row>
    <row r="832" spans="2:10" x14ac:dyDescent="0.25">
      <c r="B832" s="5"/>
      <c r="C832" s="2"/>
      <c r="D832" s="2"/>
      <c r="E832" s="2"/>
      <c r="F832" s="29"/>
      <c r="G832" s="2"/>
      <c r="H832" s="2"/>
      <c r="I832" s="2"/>
      <c r="J832" s="29"/>
    </row>
    <row r="833" spans="2:10" x14ac:dyDescent="0.25">
      <c r="B833" s="5"/>
      <c r="C833" s="2"/>
      <c r="D833" s="2"/>
      <c r="E833" s="2"/>
      <c r="F833" s="29"/>
      <c r="G833" s="2"/>
      <c r="H833" s="2"/>
      <c r="I833" s="2"/>
      <c r="J833" s="29"/>
    </row>
    <row r="834" spans="2:10" x14ac:dyDescent="0.25">
      <c r="B834" s="5"/>
      <c r="C834" s="2"/>
      <c r="D834" s="2"/>
      <c r="E834" s="2"/>
      <c r="F834" s="29"/>
      <c r="G834" s="2"/>
      <c r="H834" s="2"/>
      <c r="I834" s="2"/>
      <c r="J834" s="29"/>
    </row>
    <row r="835" spans="2:10" x14ac:dyDescent="0.25">
      <c r="B835" s="5"/>
      <c r="C835" s="2"/>
      <c r="D835" s="2"/>
      <c r="E835" s="2"/>
      <c r="F835" s="29"/>
      <c r="G835" s="2"/>
      <c r="H835" s="2"/>
      <c r="I835" s="2"/>
      <c r="J835" s="29"/>
    </row>
    <row r="836" spans="2:10" x14ac:dyDescent="0.25">
      <c r="B836" s="5"/>
      <c r="C836" s="2"/>
      <c r="D836" s="2"/>
      <c r="E836" s="2"/>
      <c r="F836" s="29"/>
      <c r="G836" s="2"/>
      <c r="H836" s="2"/>
      <c r="I836" s="2"/>
      <c r="J836" s="29"/>
    </row>
    <row r="837" spans="2:10" x14ac:dyDescent="0.25">
      <c r="B837" s="5"/>
      <c r="C837" s="2"/>
      <c r="D837" s="2"/>
      <c r="E837" s="2"/>
      <c r="F837" s="29"/>
      <c r="G837" s="2"/>
      <c r="H837" s="2"/>
      <c r="I837" s="2"/>
      <c r="J837" s="29"/>
    </row>
    <row r="838" spans="2:10" x14ac:dyDescent="0.25">
      <c r="B838" s="5"/>
      <c r="C838" s="2"/>
      <c r="D838" s="2"/>
      <c r="E838" s="2"/>
      <c r="F838" s="29"/>
      <c r="G838" s="2"/>
      <c r="H838" s="2"/>
      <c r="I838" s="2"/>
      <c r="J838" s="29"/>
    </row>
    <row r="839" spans="2:10" x14ac:dyDescent="0.25">
      <c r="B839" s="5"/>
      <c r="C839" s="2"/>
      <c r="D839" s="2"/>
      <c r="E839" s="2"/>
      <c r="F839" s="29"/>
      <c r="G839" s="2"/>
      <c r="H839" s="2"/>
      <c r="I839" s="2"/>
      <c r="J839" s="29"/>
    </row>
    <row r="840" spans="2:10" x14ac:dyDescent="0.25">
      <c r="B840" s="5"/>
      <c r="C840" s="2"/>
      <c r="D840" s="2"/>
      <c r="E840" s="2"/>
      <c r="F840" s="29"/>
      <c r="G840" s="2"/>
      <c r="H840" s="2"/>
      <c r="I840" s="2"/>
      <c r="J840" s="29"/>
    </row>
    <row r="841" spans="2:10" x14ac:dyDescent="0.25">
      <c r="B841" s="5"/>
      <c r="C841" s="2"/>
      <c r="D841" s="2"/>
      <c r="E841" s="2"/>
      <c r="F841" s="29"/>
      <c r="G841" s="2"/>
      <c r="H841" s="2"/>
      <c r="I841" s="2"/>
      <c r="J841" s="29"/>
    </row>
    <row r="842" spans="2:10" x14ac:dyDescent="0.25">
      <c r="B842" s="5"/>
      <c r="C842" s="2"/>
      <c r="D842" s="2"/>
      <c r="E842" s="2"/>
      <c r="F842" s="29"/>
      <c r="G842" s="2"/>
      <c r="H842" s="2"/>
      <c r="I842" s="2"/>
      <c r="J842" s="29"/>
    </row>
    <row r="843" spans="2:10" x14ac:dyDescent="0.25">
      <c r="B843" s="5"/>
      <c r="C843" s="2"/>
      <c r="D843" s="2"/>
      <c r="E843" s="2"/>
      <c r="F843" s="29"/>
      <c r="G843" s="2"/>
      <c r="H843" s="2"/>
      <c r="I843" s="2"/>
      <c r="J843" s="29"/>
    </row>
    <row r="844" spans="2:10" x14ac:dyDescent="0.25">
      <c r="B844" s="5"/>
      <c r="C844" s="2"/>
      <c r="D844" s="2"/>
      <c r="E844" s="2"/>
      <c r="F844" s="29"/>
      <c r="G844" s="2"/>
      <c r="H844" s="2"/>
      <c r="I844" s="2"/>
      <c r="J844" s="29"/>
    </row>
    <row r="845" spans="2:10" x14ac:dyDescent="0.25">
      <c r="B845" s="5"/>
      <c r="C845" s="2"/>
      <c r="D845" s="2"/>
      <c r="E845" s="2"/>
      <c r="F845" s="29"/>
      <c r="G845" s="2"/>
      <c r="H845" s="2"/>
      <c r="I845" s="2"/>
      <c r="J845" s="29"/>
    </row>
    <row r="846" spans="2:10" x14ac:dyDescent="0.25">
      <c r="B846" s="5"/>
      <c r="C846" s="2"/>
      <c r="D846" s="2"/>
      <c r="E846" s="2"/>
      <c r="F846" s="29"/>
      <c r="G846" s="2"/>
      <c r="H846" s="2"/>
      <c r="I846" s="2"/>
      <c r="J846" s="29"/>
    </row>
    <row r="847" spans="2:10" x14ac:dyDescent="0.25">
      <c r="B847" s="5"/>
      <c r="C847" s="2"/>
      <c r="D847" s="2"/>
      <c r="E847" s="2"/>
      <c r="F847" s="29"/>
      <c r="G847" s="2"/>
      <c r="H847" s="2"/>
      <c r="I847" s="2"/>
      <c r="J847" s="29"/>
    </row>
    <row r="848" spans="2:10" x14ac:dyDescent="0.25">
      <c r="B848" s="5"/>
      <c r="C848" s="2"/>
      <c r="D848" s="2"/>
      <c r="E848" s="2"/>
      <c r="F848" s="29"/>
      <c r="G848" s="2"/>
      <c r="H848" s="2"/>
      <c r="I848" s="2"/>
      <c r="J848" s="29"/>
    </row>
    <row r="849" spans="2:10" x14ac:dyDescent="0.25">
      <c r="B849" s="5"/>
      <c r="C849" s="2"/>
      <c r="D849" s="2"/>
      <c r="E849" s="2"/>
      <c r="F849" s="29"/>
      <c r="G849" s="2"/>
      <c r="H849" s="2"/>
      <c r="I849" s="2"/>
      <c r="J849" s="29"/>
    </row>
    <row r="850" spans="2:10" x14ac:dyDescent="0.25">
      <c r="B850" s="5"/>
      <c r="C850" s="2"/>
      <c r="D850" s="2"/>
      <c r="E850" s="2"/>
      <c r="F850" s="29"/>
      <c r="G850" s="2"/>
      <c r="H850" s="2"/>
      <c r="I850" s="2"/>
      <c r="J850" s="29"/>
    </row>
    <row r="851" spans="2:10" x14ac:dyDescent="0.25">
      <c r="B851" s="5"/>
      <c r="C851" s="2"/>
      <c r="D851" s="2"/>
      <c r="E851" s="2"/>
      <c r="F851" s="29"/>
      <c r="G851" s="2"/>
      <c r="H851" s="2"/>
      <c r="I851" s="2"/>
      <c r="J851" s="29"/>
    </row>
    <row r="852" spans="2:10" x14ac:dyDescent="0.25">
      <c r="B852" s="5"/>
      <c r="C852" s="2"/>
      <c r="D852" s="2"/>
      <c r="E852" s="2"/>
      <c r="F852" s="29"/>
      <c r="G852" s="2"/>
      <c r="H852" s="2"/>
      <c r="I852" s="2"/>
      <c r="J852" s="29"/>
    </row>
    <row r="853" spans="2:10" x14ac:dyDescent="0.25">
      <c r="B853" s="5"/>
      <c r="C853" s="2"/>
      <c r="D853" s="2"/>
      <c r="E853" s="2"/>
      <c r="F853" s="29"/>
      <c r="G853" s="2"/>
      <c r="H853" s="2"/>
      <c r="I853" s="2"/>
      <c r="J853" s="29"/>
    </row>
    <row r="854" spans="2:10" x14ac:dyDescent="0.25">
      <c r="B854" s="5"/>
      <c r="C854" s="2"/>
      <c r="D854" s="2"/>
      <c r="E854" s="2"/>
      <c r="F854" s="29"/>
      <c r="G854" s="2"/>
      <c r="H854" s="2"/>
      <c r="I854" s="2"/>
      <c r="J854" s="29"/>
    </row>
    <row r="855" spans="2:10" x14ac:dyDescent="0.25">
      <c r="B855" s="5"/>
      <c r="C855" s="2"/>
      <c r="D855" s="2"/>
      <c r="E855" s="2"/>
      <c r="F855" s="29"/>
      <c r="G855" s="2"/>
      <c r="H855" s="2"/>
      <c r="I855" s="2"/>
      <c r="J855" s="29"/>
    </row>
    <row r="856" spans="2:10" x14ac:dyDescent="0.25">
      <c r="B856" s="5"/>
      <c r="C856" s="2"/>
      <c r="D856" s="2"/>
      <c r="E856" s="2"/>
      <c r="F856" s="29"/>
      <c r="G856" s="2"/>
      <c r="H856" s="2"/>
      <c r="I856" s="2"/>
      <c r="J856" s="29"/>
    </row>
    <row r="857" spans="2:10" x14ac:dyDescent="0.25">
      <c r="B857" s="5"/>
      <c r="C857" s="2"/>
      <c r="D857" s="2"/>
      <c r="E857" s="2"/>
      <c r="F857" s="29"/>
      <c r="G857" s="2"/>
      <c r="H857" s="2"/>
      <c r="I857" s="2"/>
      <c r="J857" s="29"/>
    </row>
    <row r="858" spans="2:10" x14ac:dyDescent="0.25">
      <c r="B858" s="5"/>
      <c r="C858" s="2"/>
      <c r="D858" s="2"/>
      <c r="E858" s="2"/>
      <c r="F858" s="29"/>
      <c r="G858" s="2"/>
      <c r="H858" s="2"/>
      <c r="I858" s="2"/>
      <c r="J858" s="29"/>
    </row>
    <row r="859" spans="2:10" x14ac:dyDescent="0.25">
      <c r="B859" s="5"/>
      <c r="C859" s="2"/>
      <c r="D859" s="2"/>
      <c r="E859" s="2"/>
      <c r="F859" s="29"/>
      <c r="G859" s="2"/>
      <c r="H859" s="2"/>
      <c r="I859" s="2"/>
      <c r="J859" s="29"/>
    </row>
    <row r="860" spans="2:10" x14ac:dyDescent="0.25">
      <c r="B860" s="5"/>
      <c r="C860" s="2"/>
      <c r="D860" s="2"/>
      <c r="E860" s="2"/>
      <c r="F860" s="29"/>
      <c r="G860" s="2"/>
      <c r="H860" s="2"/>
      <c r="I860" s="2"/>
      <c r="J860" s="29"/>
    </row>
    <row r="861" spans="2:10" x14ac:dyDescent="0.25">
      <c r="B861" s="5"/>
      <c r="C861" s="2"/>
      <c r="D861" s="2"/>
      <c r="E861" s="2"/>
      <c r="F861" s="29"/>
      <c r="G861" s="2"/>
      <c r="H861" s="2"/>
      <c r="I861" s="2"/>
      <c r="J861" s="29"/>
    </row>
    <row r="862" spans="2:10" x14ac:dyDescent="0.25">
      <c r="B862" s="5"/>
      <c r="C862" s="2"/>
      <c r="D862" s="2"/>
      <c r="E862" s="2"/>
      <c r="F862" s="29"/>
      <c r="G862" s="2"/>
      <c r="H862" s="2"/>
      <c r="I862" s="2"/>
      <c r="J862" s="29"/>
    </row>
    <row r="863" spans="2:10" x14ac:dyDescent="0.25">
      <c r="B863" s="5"/>
      <c r="C863" s="2"/>
      <c r="D863" s="2"/>
      <c r="E863" s="2"/>
      <c r="F863" s="29"/>
      <c r="G863" s="2"/>
      <c r="H863" s="2"/>
      <c r="I863" s="2"/>
      <c r="J863" s="29"/>
    </row>
    <row r="864" spans="2:10" x14ac:dyDescent="0.25">
      <c r="B864" s="5"/>
      <c r="C864" s="2"/>
      <c r="D864" s="2"/>
      <c r="E864" s="2"/>
      <c r="F864" s="29"/>
      <c r="G864" s="2"/>
      <c r="H864" s="2"/>
      <c r="I864" s="2"/>
      <c r="J864" s="29"/>
    </row>
    <row r="865" spans="2:10" x14ac:dyDescent="0.25">
      <c r="B865" s="5"/>
      <c r="C865" s="2"/>
      <c r="D865" s="2"/>
      <c r="E865" s="2"/>
      <c r="F865" s="29"/>
      <c r="G865" s="2"/>
      <c r="H865" s="2"/>
      <c r="I865" s="2"/>
      <c r="J865" s="29"/>
    </row>
    <row r="866" spans="2:10" x14ac:dyDescent="0.25">
      <c r="B866" s="5"/>
      <c r="C866" s="2"/>
      <c r="D866" s="2"/>
      <c r="E866" s="2"/>
      <c r="F866" s="29"/>
      <c r="G866" s="2"/>
      <c r="H866" s="2"/>
      <c r="I866" s="2"/>
      <c r="J866" s="29"/>
    </row>
    <row r="867" spans="2:10" x14ac:dyDescent="0.25">
      <c r="B867" s="5"/>
      <c r="C867" s="2"/>
      <c r="D867" s="2"/>
      <c r="E867" s="2"/>
      <c r="F867" s="29"/>
      <c r="G867" s="2"/>
      <c r="H867" s="2"/>
      <c r="I867" s="2"/>
      <c r="J867" s="29"/>
    </row>
    <row r="868" spans="2:10" x14ac:dyDescent="0.25">
      <c r="B868" s="5"/>
      <c r="C868" s="2"/>
      <c r="D868" s="2"/>
      <c r="E868" s="2"/>
      <c r="F868" s="29"/>
      <c r="G868" s="2"/>
      <c r="H868" s="2"/>
      <c r="I868" s="2"/>
      <c r="J868" s="29"/>
    </row>
    <row r="869" spans="2:10" x14ac:dyDescent="0.25">
      <c r="B869" s="5"/>
      <c r="C869" s="2"/>
      <c r="D869" s="2"/>
      <c r="E869" s="2"/>
      <c r="F869" s="29"/>
      <c r="G869" s="2"/>
      <c r="H869" s="2"/>
      <c r="I869" s="2"/>
      <c r="J869" s="29"/>
    </row>
    <row r="870" spans="2:10" x14ac:dyDescent="0.25">
      <c r="B870" s="5"/>
      <c r="C870" s="2"/>
      <c r="D870" s="2"/>
      <c r="E870" s="2"/>
      <c r="F870" s="29"/>
      <c r="G870" s="2"/>
      <c r="H870" s="2"/>
      <c r="I870" s="2"/>
      <c r="J870" s="29"/>
    </row>
    <row r="871" spans="2:10" x14ac:dyDescent="0.25">
      <c r="B871" s="5"/>
      <c r="C871" s="2"/>
      <c r="D871" s="2"/>
      <c r="E871" s="2"/>
      <c r="F871" s="29"/>
      <c r="G871" s="2"/>
      <c r="H871" s="2"/>
      <c r="I871" s="2"/>
      <c r="J871" s="29"/>
    </row>
    <row r="872" spans="2:10" x14ac:dyDescent="0.25">
      <c r="B872" s="5"/>
      <c r="C872" s="2"/>
      <c r="D872" s="2"/>
      <c r="E872" s="2"/>
      <c r="F872" s="29"/>
      <c r="G872" s="2"/>
      <c r="H872" s="2"/>
      <c r="I872" s="2"/>
      <c r="J872" s="29"/>
    </row>
    <row r="873" spans="2:10" x14ac:dyDescent="0.25">
      <c r="B873" s="5"/>
      <c r="C873" s="2"/>
      <c r="D873" s="2"/>
      <c r="E873" s="2"/>
      <c r="F873" s="29"/>
      <c r="G873" s="2"/>
      <c r="H873" s="2"/>
      <c r="I873" s="2"/>
      <c r="J873" s="29"/>
    </row>
    <row r="874" spans="2:10" x14ac:dyDescent="0.25">
      <c r="B874" s="5"/>
      <c r="C874" s="2"/>
      <c r="D874" s="2"/>
      <c r="E874" s="2"/>
      <c r="F874" s="29"/>
      <c r="G874" s="2"/>
      <c r="H874" s="2"/>
      <c r="I874" s="2"/>
      <c r="J874" s="29"/>
    </row>
    <row r="875" spans="2:10" x14ac:dyDescent="0.25">
      <c r="B875" s="5"/>
      <c r="C875" s="2"/>
      <c r="D875" s="2"/>
      <c r="E875" s="2"/>
      <c r="F875" s="29"/>
      <c r="G875" s="2"/>
      <c r="H875" s="2"/>
      <c r="I875" s="2"/>
      <c r="J875" s="29"/>
    </row>
    <row r="876" spans="2:10" x14ac:dyDescent="0.25">
      <c r="B876" s="5"/>
      <c r="C876" s="2"/>
      <c r="D876" s="2"/>
      <c r="E876" s="2"/>
      <c r="F876" s="29"/>
      <c r="G876" s="2"/>
      <c r="H876" s="2"/>
      <c r="I876" s="2"/>
      <c r="J876" s="29"/>
    </row>
    <row r="877" spans="2:10" x14ac:dyDescent="0.25">
      <c r="B877" s="5"/>
      <c r="C877" s="2"/>
      <c r="D877" s="2"/>
      <c r="E877" s="2"/>
      <c r="F877" s="29"/>
      <c r="G877" s="2"/>
      <c r="H877" s="2"/>
      <c r="I877" s="2"/>
      <c r="J877" s="29"/>
    </row>
    <row r="878" spans="2:10" x14ac:dyDescent="0.25">
      <c r="B878" s="5"/>
      <c r="C878" s="2"/>
      <c r="D878" s="2"/>
      <c r="E878" s="2"/>
      <c r="F878" s="29"/>
      <c r="G878" s="2"/>
      <c r="H878" s="2"/>
      <c r="I878" s="2"/>
      <c r="J878" s="29"/>
    </row>
    <row r="879" spans="2:10" x14ac:dyDescent="0.25">
      <c r="B879" s="5"/>
      <c r="C879" s="2"/>
      <c r="D879" s="2"/>
      <c r="E879" s="2"/>
      <c r="F879" s="29"/>
      <c r="G879" s="2"/>
      <c r="H879" s="2"/>
      <c r="I879" s="2"/>
      <c r="J879" s="29"/>
    </row>
    <row r="880" spans="2:10" x14ac:dyDescent="0.25">
      <c r="B880" s="5"/>
      <c r="C880" s="2"/>
      <c r="D880" s="2"/>
      <c r="E880" s="2"/>
      <c r="F880" s="29"/>
      <c r="G880" s="2"/>
      <c r="H880" s="2"/>
      <c r="I880" s="2"/>
      <c r="J880" s="29"/>
    </row>
    <row r="881" spans="2:10" x14ac:dyDescent="0.25">
      <c r="B881" s="5"/>
      <c r="C881" s="2"/>
      <c r="D881" s="2"/>
      <c r="E881" s="2"/>
      <c r="F881" s="29"/>
      <c r="G881" s="2"/>
      <c r="H881" s="2"/>
      <c r="I881" s="2"/>
      <c r="J881" s="29"/>
    </row>
    <row r="882" spans="2:10" x14ac:dyDescent="0.25">
      <c r="B882" s="5"/>
      <c r="C882" s="2"/>
      <c r="D882" s="2"/>
      <c r="E882" s="2"/>
      <c r="F882" s="29"/>
      <c r="G882" s="2"/>
      <c r="H882" s="2"/>
      <c r="I882" s="2"/>
      <c r="J882" s="29"/>
    </row>
    <row r="883" spans="2:10" x14ac:dyDescent="0.25">
      <c r="B883" s="5"/>
      <c r="C883" s="2"/>
      <c r="D883" s="2"/>
      <c r="E883" s="2"/>
      <c r="F883" s="29"/>
      <c r="G883" s="2"/>
      <c r="H883" s="2"/>
      <c r="I883" s="2"/>
      <c r="J883" s="29"/>
    </row>
    <row r="884" spans="2:10" x14ac:dyDescent="0.25">
      <c r="B884" s="5"/>
      <c r="C884" s="2"/>
      <c r="D884" s="2"/>
      <c r="E884" s="2"/>
      <c r="F884" s="29"/>
      <c r="G884" s="2"/>
      <c r="H884" s="2"/>
      <c r="I884" s="2"/>
      <c r="J884" s="29"/>
    </row>
    <row r="885" spans="2:10" x14ac:dyDescent="0.25">
      <c r="B885" s="5"/>
      <c r="C885" s="2"/>
      <c r="D885" s="2"/>
      <c r="E885" s="2"/>
      <c r="F885" s="29"/>
      <c r="G885" s="2"/>
      <c r="H885" s="2"/>
      <c r="I885" s="2"/>
      <c r="J885" s="29"/>
    </row>
    <row r="886" spans="2:10" x14ac:dyDescent="0.25">
      <c r="B886" s="5"/>
      <c r="C886" s="2"/>
      <c r="D886" s="2"/>
      <c r="E886" s="2"/>
      <c r="F886" s="29"/>
      <c r="G886" s="2"/>
      <c r="H886" s="2"/>
      <c r="I886" s="2"/>
      <c r="J886" s="29"/>
    </row>
    <row r="887" spans="2:10" x14ac:dyDescent="0.25">
      <c r="B887" s="5"/>
      <c r="C887" s="2"/>
      <c r="D887" s="2"/>
      <c r="E887" s="2"/>
      <c r="F887" s="29"/>
      <c r="G887" s="2"/>
      <c r="H887" s="2"/>
      <c r="I887" s="2"/>
      <c r="J887" s="29"/>
    </row>
    <row r="888" spans="2:10" x14ac:dyDescent="0.25">
      <c r="B888" s="5"/>
      <c r="C888" s="2"/>
      <c r="D888" s="2"/>
      <c r="E888" s="2"/>
      <c r="F888" s="29"/>
      <c r="G888" s="2"/>
      <c r="H888" s="2"/>
      <c r="I888" s="2"/>
      <c r="J888" s="29"/>
    </row>
    <row r="889" spans="2:10" x14ac:dyDescent="0.25">
      <c r="B889" s="5"/>
      <c r="C889" s="2"/>
      <c r="D889" s="2"/>
      <c r="E889" s="2"/>
      <c r="F889" s="29"/>
      <c r="G889" s="2"/>
      <c r="H889" s="2"/>
      <c r="I889" s="2"/>
      <c r="J889" s="29"/>
    </row>
    <row r="890" spans="2:10" x14ac:dyDescent="0.25">
      <c r="B890" s="5"/>
      <c r="C890" s="2"/>
      <c r="D890" s="2"/>
      <c r="E890" s="2"/>
      <c r="F890" s="29"/>
      <c r="G890" s="2"/>
      <c r="H890" s="2"/>
      <c r="I890" s="2"/>
      <c r="J890" s="29"/>
    </row>
    <row r="891" spans="2:10" x14ac:dyDescent="0.25">
      <c r="B891" s="5"/>
      <c r="C891" s="2"/>
      <c r="D891" s="2"/>
      <c r="E891" s="2"/>
      <c r="F891" s="29"/>
      <c r="G891" s="2"/>
      <c r="H891" s="2"/>
      <c r="I891" s="2"/>
      <c r="J891" s="29"/>
    </row>
    <row r="892" spans="2:10" x14ac:dyDescent="0.25">
      <c r="B892" s="5"/>
      <c r="C892" s="2"/>
      <c r="D892" s="2"/>
      <c r="E892" s="2"/>
      <c r="F892" s="29"/>
      <c r="G892" s="2"/>
      <c r="H892" s="2"/>
      <c r="I892" s="2"/>
      <c r="J892" s="29"/>
    </row>
    <row r="893" spans="2:10" x14ac:dyDescent="0.25">
      <c r="B893" s="5"/>
      <c r="C893" s="2"/>
      <c r="D893" s="2"/>
      <c r="E893" s="2"/>
      <c r="F893" s="29"/>
      <c r="G893" s="2"/>
      <c r="H893" s="2"/>
      <c r="I893" s="2"/>
      <c r="J893" s="29"/>
    </row>
    <row r="894" spans="2:10" x14ac:dyDescent="0.25">
      <c r="B894" s="5"/>
      <c r="C894" s="2"/>
      <c r="D894" s="2"/>
      <c r="E894" s="2"/>
      <c r="F894" s="29"/>
      <c r="G894" s="2"/>
      <c r="H894" s="2"/>
      <c r="I894" s="2"/>
      <c r="J894" s="29"/>
    </row>
    <row r="895" spans="2:10" x14ac:dyDescent="0.25">
      <c r="B895" s="5"/>
      <c r="C895" s="2"/>
      <c r="D895" s="2"/>
      <c r="E895" s="2"/>
      <c r="F895" s="29"/>
      <c r="G895" s="2"/>
      <c r="H895" s="2"/>
      <c r="I895" s="2"/>
      <c r="J895" s="29"/>
    </row>
    <row r="896" spans="2:10" x14ac:dyDescent="0.25">
      <c r="B896" s="5"/>
      <c r="C896" s="2"/>
      <c r="D896" s="2"/>
      <c r="E896" s="2"/>
      <c r="F896" s="29"/>
      <c r="G896" s="2"/>
      <c r="H896" s="2"/>
      <c r="I896" s="2"/>
      <c r="J896" s="29"/>
    </row>
    <row r="897" spans="2:10" x14ac:dyDescent="0.25">
      <c r="B897" s="5"/>
      <c r="C897" s="2"/>
      <c r="D897" s="2"/>
      <c r="E897" s="2"/>
      <c r="F897" s="29"/>
      <c r="G897" s="2"/>
      <c r="H897" s="2"/>
      <c r="I897" s="2"/>
      <c r="J897" s="29"/>
    </row>
    <row r="898" spans="2:10" x14ac:dyDescent="0.25">
      <c r="B898" s="5"/>
      <c r="C898" s="2"/>
      <c r="D898" s="2"/>
      <c r="E898" s="2"/>
      <c r="F898" s="29"/>
      <c r="G898" s="2"/>
      <c r="H898" s="2"/>
      <c r="I898" s="2"/>
      <c r="J898" s="29"/>
    </row>
    <row r="899" spans="2:10" x14ac:dyDescent="0.25">
      <c r="B899" s="5"/>
      <c r="C899" s="2"/>
      <c r="D899" s="2"/>
      <c r="E899" s="2"/>
      <c r="F899" s="29"/>
      <c r="G899" s="2"/>
      <c r="H899" s="2"/>
      <c r="I899" s="2"/>
      <c r="J899" s="29"/>
    </row>
    <row r="900" spans="2:10" x14ac:dyDescent="0.25">
      <c r="B900" s="5"/>
      <c r="C900" s="2"/>
      <c r="D900" s="2"/>
      <c r="E900" s="2"/>
      <c r="F900" s="29"/>
      <c r="G900" s="2"/>
      <c r="H900" s="2"/>
      <c r="I900" s="2"/>
      <c r="J900" s="29"/>
    </row>
    <row r="901" spans="2:10" x14ac:dyDescent="0.25">
      <c r="B901" s="5"/>
      <c r="C901" s="2"/>
      <c r="D901" s="2"/>
      <c r="E901" s="2"/>
      <c r="F901" s="29"/>
      <c r="G901" s="2"/>
      <c r="H901" s="2"/>
      <c r="I901" s="2"/>
      <c r="J901" s="29"/>
    </row>
    <row r="902" spans="2:10" x14ac:dyDescent="0.25">
      <c r="B902" s="5"/>
      <c r="C902" s="2"/>
      <c r="D902" s="2"/>
      <c r="E902" s="2"/>
      <c r="F902" s="29"/>
      <c r="G902" s="2"/>
      <c r="H902" s="2"/>
      <c r="I902" s="2"/>
      <c r="J902" s="29"/>
    </row>
    <row r="903" spans="2:10" x14ac:dyDescent="0.25">
      <c r="B903" s="5"/>
      <c r="C903" s="2"/>
      <c r="D903" s="2"/>
      <c r="E903" s="2"/>
      <c r="F903" s="29"/>
      <c r="G903" s="2"/>
      <c r="H903" s="2"/>
      <c r="I903" s="2"/>
      <c r="J903" s="29"/>
    </row>
    <row r="904" spans="2:10" x14ac:dyDescent="0.25">
      <c r="B904" s="5"/>
      <c r="C904" s="2"/>
      <c r="D904" s="2"/>
      <c r="E904" s="2"/>
      <c r="F904" s="29"/>
      <c r="G904" s="2"/>
      <c r="H904" s="2"/>
      <c r="I904" s="2"/>
      <c r="J904" s="29"/>
    </row>
    <row r="905" spans="2:10" x14ac:dyDescent="0.25">
      <c r="B905" s="5"/>
      <c r="C905" s="2"/>
      <c r="D905" s="2"/>
      <c r="E905" s="2"/>
      <c r="F905" s="29"/>
      <c r="G905" s="2"/>
      <c r="H905" s="2"/>
      <c r="I905" s="2"/>
      <c r="J905" s="29"/>
    </row>
    <row r="906" spans="2:10" x14ac:dyDescent="0.25">
      <c r="B906" s="5"/>
      <c r="C906" s="2"/>
      <c r="D906" s="2"/>
      <c r="E906" s="2"/>
      <c r="F906" s="29"/>
      <c r="G906" s="2"/>
      <c r="H906" s="2"/>
      <c r="I906" s="2"/>
      <c r="J906" s="29"/>
    </row>
    <row r="907" spans="2:10" x14ac:dyDescent="0.25">
      <c r="B907" s="5"/>
      <c r="C907" s="2"/>
      <c r="D907" s="2"/>
      <c r="E907" s="2"/>
      <c r="F907" s="29"/>
      <c r="G907" s="2"/>
      <c r="H907" s="2"/>
      <c r="I907" s="2"/>
      <c r="J907" s="29"/>
    </row>
    <row r="908" spans="2:10" x14ac:dyDescent="0.25">
      <c r="B908" s="5"/>
      <c r="C908" s="2"/>
      <c r="D908" s="2"/>
      <c r="E908" s="2"/>
      <c r="F908" s="29"/>
      <c r="G908" s="2"/>
      <c r="H908" s="2"/>
      <c r="I908" s="2"/>
      <c r="J908" s="29"/>
    </row>
    <row r="909" spans="2:10" x14ac:dyDescent="0.25">
      <c r="B909" s="5"/>
      <c r="C909" s="2"/>
      <c r="D909" s="2"/>
      <c r="E909" s="2"/>
      <c r="F909" s="29"/>
      <c r="G909" s="2"/>
      <c r="H909" s="2"/>
      <c r="I909" s="2"/>
      <c r="J909" s="29"/>
    </row>
    <row r="910" spans="2:10" x14ac:dyDescent="0.25">
      <c r="B910" s="5"/>
      <c r="C910" s="2"/>
      <c r="D910" s="2"/>
      <c r="E910" s="2"/>
      <c r="F910" s="29"/>
      <c r="G910" s="2"/>
      <c r="H910" s="2"/>
      <c r="I910" s="2"/>
      <c r="J910" s="29"/>
    </row>
    <row r="911" spans="2:10" x14ac:dyDescent="0.25">
      <c r="B911" s="5"/>
      <c r="C911" s="2"/>
      <c r="D911" s="2"/>
      <c r="E911" s="2"/>
      <c r="F911" s="29"/>
      <c r="G911" s="2"/>
      <c r="H911" s="2"/>
      <c r="I911" s="2"/>
      <c r="J911" s="29"/>
    </row>
    <row r="912" spans="2:10" x14ac:dyDescent="0.25">
      <c r="B912" s="5"/>
      <c r="C912" s="2"/>
      <c r="D912" s="2"/>
      <c r="E912" s="2"/>
      <c r="F912" s="29"/>
      <c r="G912" s="2"/>
      <c r="H912" s="2"/>
      <c r="I912" s="2"/>
      <c r="J912" s="29"/>
    </row>
    <row r="913" spans="2:10" x14ac:dyDescent="0.25">
      <c r="B913" s="5"/>
      <c r="C913" s="2"/>
      <c r="D913" s="2"/>
      <c r="E913" s="2"/>
      <c r="F913" s="29"/>
      <c r="G913" s="2"/>
      <c r="H913" s="2"/>
      <c r="I913" s="2"/>
      <c r="J913" s="29"/>
    </row>
    <row r="914" spans="2:10" x14ac:dyDescent="0.25">
      <c r="B914" s="5"/>
      <c r="C914" s="2"/>
      <c r="D914" s="2"/>
      <c r="E914" s="2"/>
      <c r="F914" s="29"/>
      <c r="G914" s="2"/>
      <c r="H914" s="2"/>
      <c r="I914" s="2"/>
      <c r="J914" s="29"/>
    </row>
    <row r="915" spans="2:10" x14ac:dyDescent="0.25">
      <c r="B915" s="5"/>
      <c r="C915" s="2"/>
      <c r="D915" s="2"/>
      <c r="E915" s="2"/>
      <c r="F915" s="29"/>
      <c r="G915" s="2"/>
      <c r="H915" s="2"/>
      <c r="I915" s="2"/>
      <c r="J915" s="29"/>
    </row>
    <row r="916" spans="2:10" x14ac:dyDescent="0.25">
      <c r="B916" s="5"/>
      <c r="C916" s="2"/>
      <c r="D916" s="2"/>
      <c r="E916" s="2"/>
      <c r="F916" s="29"/>
      <c r="G916" s="2"/>
      <c r="H916" s="2"/>
      <c r="I916" s="2"/>
      <c r="J916" s="29"/>
    </row>
    <row r="917" spans="2:10" x14ac:dyDescent="0.25">
      <c r="B917" s="5"/>
      <c r="C917" s="2"/>
      <c r="D917" s="2"/>
      <c r="E917" s="2"/>
      <c r="F917" s="29"/>
      <c r="G917" s="2"/>
      <c r="H917" s="2"/>
      <c r="I917" s="2"/>
      <c r="J917" s="29"/>
    </row>
    <row r="918" spans="2:10" x14ac:dyDescent="0.25">
      <c r="B918" s="5"/>
      <c r="C918" s="2"/>
      <c r="D918" s="2"/>
      <c r="E918" s="2"/>
      <c r="F918" s="29"/>
      <c r="G918" s="2"/>
      <c r="H918" s="2"/>
      <c r="I918" s="2"/>
      <c r="J918" s="29"/>
    </row>
    <row r="919" spans="2:10" x14ac:dyDescent="0.25">
      <c r="B919" s="5"/>
      <c r="C919" s="2"/>
      <c r="D919" s="2"/>
      <c r="E919" s="2"/>
      <c r="F919" s="29"/>
      <c r="G919" s="2"/>
      <c r="H919" s="2"/>
      <c r="I919" s="2"/>
      <c r="J919" s="29"/>
    </row>
    <row r="920" spans="2:10" x14ac:dyDescent="0.25">
      <c r="B920" s="5"/>
      <c r="C920" s="2"/>
      <c r="D920" s="2"/>
      <c r="E920" s="2"/>
      <c r="F920" s="29"/>
      <c r="G920" s="2"/>
      <c r="H920" s="2"/>
      <c r="I920" s="2"/>
      <c r="J920" s="29"/>
    </row>
    <row r="921" spans="2:10" x14ac:dyDescent="0.25">
      <c r="B921" s="5"/>
      <c r="C921" s="2"/>
      <c r="D921" s="2"/>
      <c r="E921" s="2"/>
      <c r="F921" s="29"/>
      <c r="G921" s="2"/>
      <c r="H921" s="2"/>
      <c r="I921" s="2"/>
      <c r="J921" s="29"/>
    </row>
    <row r="922" spans="2:10" x14ac:dyDescent="0.25">
      <c r="B922" s="5"/>
      <c r="C922" s="2"/>
      <c r="D922" s="2"/>
      <c r="E922" s="2"/>
      <c r="F922" s="29"/>
      <c r="G922" s="2"/>
      <c r="H922" s="2"/>
      <c r="I922" s="2"/>
      <c r="J922" s="29"/>
    </row>
    <row r="923" spans="2:10" x14ac:dyDescent="0.25">
      <c r="B923" s="5"/>
      <c r="C923" s="2"/>
      <c r="D923" s="2"/>
      <c r="E923" s="2"/>
      <c r="F923" s="29"/>
      <c r="G923" s="2"/>
      <c r="H923" s="2"/>
      <c r="I923" s="2"/>
      <c r="J923" s="29"/>
    </row>
    <row r="924" spans="2:10" x14ac:dyDescent="0.25">
      <c r="B924" s="5"/>
      <c r="C924" s="2"/>
      <c r="D924" s="2"/>
      <c r="E924" s="2"/>
      <c r="F924" s="29"/>
      <c r="G924" s="2"/>
      <c r="H924" s="2"/>
      <c r="I924" s="2"/>
      <c r="J924" s="29"/>
    </row>
    <row r="925" spans="2:10" x14ac:dyDescent="0.25">
      <c r="B925" s="5"/>
      <c r="C925" s="2"/>
      <c r="D925" s="2"/>
      <c r="E925" s="2"/>
      <c r="F925" s="29"/>
      <c r="G925" s="2"/>
      <c r="H925" s="2"/>
      <c r="I925" s="2"/>
      <c r="J925" s="29"/>
    </row>
    <row r="926" spans="2:10" x14ac:dyDescent="0.25">
      <c r="B926" s="5"/>
      <c r="C926" s="2"/>
      <c r="D926" s="2"/>
      <c r="E926" s="2"/>
      <c r="F926" s="29"/>
      <c r="G926" s="2"/>
      <c r="H926" s="2"/>
      <c r="I926" s="2"/>
      <c r="J926" s="29"/>
    </row>
    <row r="927" spans="2:10" x14ac:dyDescent="0.25">
      <c r="B927" s="5"/>
      <c r="C927" s="2"/>
      <c r="D927" s="2"/>
      <c r="E927" s="2"/>
      <c r="F927" s="29"/>
      <c r="G927" s="2"/>
      <c r="H927" s="2"/>
      <c r="I927" s="2"/>
      <c r="J927" s="29"/>
    </row>
    <row r="928" spans="2:10" x14ac:dyDescent="0.25">
      <c r="B928" s="5"/>
      <c r="C928" s="2"/>
      <c r="D928" s="2"/>
      <c r="E928" s="2"/>
      <c r="F928" s="29"/>
      <c r="G928" s="2"/>
      <c r="H928" s="2"/>
      <c r="I928" s="2"/>
      <c r="J928" s="29"/>
    </row>
    <row r="929" spans="2:10" x14ac:dyDescent="0.25">
      <c r="B929" s="5"/>
      <c r="C929" s="2"/>
      <c r="D929" s="2"/>
      <c r="E929" s="2"/>
      <c r="F929" s="29"/>
      <c r="G929" s="2"/>
      <c r="H929" s="2"/>
      <c r="I929" s="2"/>
      <c r="J929" s="29"/>
    </row>
    <row r="930" spans="2:10" x14ac:dyDescent="0.25">
      <c r="B930" s="5"/>
      <c r="C930" s="2"/>
      <c r="D930" s="2"/>
      <c r="E930" s="2"/>
      <c r="F930" s="29"/>
      <c r="G930" s="2"/>
      <c r="H930" s="2"/>
      <c r="I930" s="2"/>
      <c r="J930" s="29"/>
    </row>
    <row r="931" spans="2:10" x14ac:dyDescent="0.25">
      <c r="B931" s="5"/>
      <c r="C931" s="2"/>
      <c r="D931" s="2"/>
      <c r="E931" s="2"/>
      <c r="F931" s="29"/>
      <c r="G931" s="2"/>
      <c r="H931" s="2"/>
      <c r="I931" s="2"/>
      <c r="J931" s="29"/>
    </row>
    <row r="932" spans="2:10" x14ac:dyDescent="0.25">
      <c r="B932" s="5"/>
      <c r="C932" s="2"/>
      <c r="D932" s="2"/>
      <c r="E932" s="2"/>
      <c r="F932" s="29"/>
      <c r="G932" s="2"/>
      <c r="H932" s="2"/>
      <c r="I932" s="2"/>
      <c r="J932" s="29"/>
    </row>
    <row r="933" spans="2:10" x14ac:dyDescent="0.25">
      <c r="B933" s="5"/>
      <c r="C933" s="2"/>
      <c r="D933" s="2"/>
      <c r="E933" s="2"/>
      <c r="F933" s="29"/>
      <c r="G933" s="2"/>
      <c r="H933" s="2"/>
      <c r="I933" s="2"/>
      <c r="J933" s="29"/>
    </row>
    <row r="934" spans="2:10" x14ac:dyDescent="0.25">
      <c r="B934" s="5"/>
      <c r="C934" s="2"/>
      <c r="D934" s="2"/>
      <c r="E934" s="2"/>
      <c r="F934" s="29"/>
      <c r="G934" s="2"/>
      <c r="H934" s="2"/>
      <c r="I934" s="2"/>
      <c r="J934" s="29"/>
    </row>
    <row r="935" spans="2:10" x14ac:dyDescent="0.25">
      <c r="B935" s="5"/>
      <c r="C935" s="2"/>
      <c r="D935" s="2"/>
      <c r="E935" s="2"/>
      <c r="F935" s="29"/>
      <c r="G935" s="2"/>
      <c r="H935" s="2"/>
      <c r="I935" s="2"/>
      <c r="J935" s="29"/>
    </row>
    <row r="936" spans="2:10" x14ac:dyDescent="0.25">
      <c r="B936" s="5"/>
      <c r="C936" s="2"/>
      <c r="D936" s="2"/>
      <c r="E936" s="2"/>
      <c r="F936" s="29"/>
      <c r="G936" s="2"/>
      <c r="H936" s="2"/>
      <c r="I936" s="2"/>
      <c r="J936" s="29"/>
    </row>
    <row r="937" spans="2:10" x14ac:dyDescent="0.25">
      <c r="B937" s="5"/>
      <c r="C937" s="2"/>
      <c r="D937" s="2"/>
      <c r="E937" s="2"/>
      <c r="F937" s="29"/>
      <c r="G937" s="2"/>
      <c r="H937" s="2"/>
      <c r="I937" s="2"/>
      <c r="J937" s="29"/>
    </row>
    <row r="938" spans="2:10" x14ac:dyDescent="0.25">
      <c r="B938" s="5"/>
      <c r="C938" s="2"/>
      <c r="D938" s="2"/>
      <c r="E938" s="2"/>
      <c r="F938" s="29"/>
      <c r="G938" s="2"/>
      <c r="H938" s="2"/>
      <c r="I938" s="2"/>
      <c r="J938" s="29"/>
    </row>
    <row r="939" spans="2:10" x14ac:dyDescent="0.25">
      <c r="B939" s="5"/>
      <c r="C939" s="2"/>
      <c r="D939" s="2"/>
      <c r="E939" s="2"/>
      <c r="F939" s="29"/>
      <c r="G939" s="2"/>
      <c r="H939" s="2"/>
      <c r="I939" s="2"/>
      <c r="J939" s="29"/>
    </row>
    <row r="940" spans="2:10" x14ac:dyDescent="0.25">
      <c r="B940" s="5"/>
      <c r="C940" s="2"/>
      <c r="D940" s="2"/>
      <c r="E940" s="2"/>
      <c r="F940" s="29"/>
      <c r="G940" s="2"/>
      <c r="H940" s="2"/>
      <c r="I940" s="2"/>
      <c r="J940" s="29"/>
    </row>
    <row r="941" spans="2:10" x14ac:dyDescent="0.25">
      <c r="B941" s="5"/>
      <c r="C941" s="2"/>
      <c r="D941" s="2"/>
      <c r="E941" s="2"/>
      <c r="F941" s="29"/>
      <c r="G941" s="2"/>
      <c r="H941" s="2"/>
      <c r="I941" s="2"/>
      <c r="J941" s="29"/>
    </row>
    <row r="942" spans="2:10" x14ac:dyDescent="0.25">
      <c r="B942" s="5"/>
      <c r="C942" s="2"/>
      <c r="D942" s="2"/>
      <c r="E942" s="2"/>
      <c r="F942" s="29"/>
      <c r="G942" s="2"/>
      <c r="H942" s="2"/>
      <c r="I942" s="2"/>
      <c r="J942" s="29"/>
    </row>
    <row r="943" spans="2:10" x14ac:dyDescent="0.25">
      <c r="B943" s="5"/>
      <c r="C943" s="2"/>
      <c r="D943" s="2"/>
      <c r="E943" s="2"/>
      <c r="F943" s="29"/>
      <c r="G943" s="2"/>
      <c r="H943" s="2"/>
      <c r="I943" s="2"/>
      <c r="J943" s="29"/>
    </row>
    <row r="944" spans="2:10" x14ac:dyDescent="0.25">
      <c r="B944" s="5"/>
      <c r="C944" s="2"/>
      <c r="D944" s="2"/>
      <c r="E944" s="2"/>
      <c r="F944" s="29"/>
      <c r="G944" s="2"/>
      <c r="H944" s="2"/>
      <c r="I944" s="2"/>
      <c r="J944" s="29"/>
    </row>
    <row r="945" spans="2:10" x14ac:dyDescent="0.25">
      <c r="B945" s="5"/>
      <c r="C945" s="2"/>
      <c r="D945" s="2"/>
      <c r="E945" s="2"/>
      <c r="F945" s="29"/>
      <c r="G945" s="2"/>
      <c r="H945" s="2"/>
      <c r="I945" s="2"/>
      <c r="J945" s="29"/>
    </row>
    <row r="946" spans="2:10" x14ac:dyDescent="0.25">
      <c r="B946" s="5"/>
      <c r="C946" s="2"/>
      <c r="D946" s="2"/>
      <c r="E946" s="2"/>
      <c r="F946" s="29"/>
      <c r="G946" s="2"/>
      <c r="H946" s="2"/>
      <c r="I946" s="2"/>
      <c r="J946" s="29"/>
    </row>
    <row r="947" spans="2:10" x14ac:dyDescent="0.25">
      <c r="B947" s="5"/>
      <c r="C947" s="2"/>
      <c r="D947" s="2"/>
      <c r="E947" s="2"/>
      <c r="F947" s="29"/>
      <c r="G947" s="2"/>
      <c r="H947" s="2"/>
      <c r="I947" s="2"/>
      <c r="J947" s="29"/>
    </row>
    <row r="948" spans="2:10" x14ac:dyDescent="0.25">
      <c r="B948" s="5"/>
      <c r="C948" s="2"/>
      <c r="D948" s="2"/>
      <c r="E948" s="2"/>
      <c r="F948" s="29"/>
      <c r="G948" s="2"/>
      <c r="H948" s="2"/>
      <c r="I948" s="2"/>
      <c r="J948" s="29"/>
    </row>
    <row r="949" spans="2:10" x14ac:dyDescent="0.25">
      <c r="B949" s="5"/>
      <c r="C949" s="2"/>
      <c r="D949" s="2"/>
      <c r="E949" s="2"/>
      <c r="F949" s="29"/>
      <c r="G949" s="2"/>
      <c r="H949" s="2"/>
      <c r="I949" s="2"/>
      <c r="J949" s="29"/>
    </row>
    <row r="950" spans="2:10" x14ac:dyDescent="0.25">
      <c r="B950" s="5"/>
      <c r="C950" s="2"/>
      <c r="D950" s="2"/>
      <c r="E950" s="2"/>
      <c r="F950" s="29"/>
      <c r="G950" s="2"/>
      <c r="H950" s="2"/>
      <c r="I950" s="2"/>
      <c r="J950" s="29"/>
    </row>
    <row r="951" spans="2:10" x14ac:dyDescent="0.25">
      <c r="B951" s="5"/>
      <c r="C951" s="2"/>
      <c r="D951" s="2"/>
      <c r="E951" s="2"/>
      <c r="F951" s="29"/>
      <c r="G951" s="2"/>
      <c r="H951" s="2"/>
      <c r="I951" s="2"/>
      <c r="J951" s="29"/>
    </row>
    <row r="952" spans="2:10" x14ac:dyDescent="0.25">
      <c r="B952" s="5"/>
      <c r="C952" s="2"/>
      <c r="D952" s="2"/>
      <c r="E952" s="2"/>
      <c r="F952" s="29"/>
      <c r="G952" s="2"/>
      <c r="H952" s="2"/>
      <c r="I952" s="2"/>
      <c r="J952" s="29"/>
    </row>
    <row r="953" spans="2:10" x14ac:dyDescent="0.25">
      <c r="B953" s="5"/>
      <c r="C953" s="2"/>
      <c r="D953" s="2"/>
      <c r="E953" s="2"/>
      <c r="F953" s="29"/>
      <c r="G953" s="2"/>
      <c r="H953" s="2"/>
      <c r="I953" s="2"/>
      <c r="J953" s="29"/>
    </row>
    <row r="954" spans="2:10" x14ac:dyDescent="0.25">
      <c r="B954" s="5"/>
      <c r="C954" s="2"/>
      <c r="D954" s="2"/>
      <c r="E954" s="2"/>
      <c r="F954" s="29"/>
      <c r="G954" s="2"/>
      <c r="H954" s="2"/>
      <c r="I954" s="2"/>
      <c r="J954" s="29"/>
    </row>
    <row r="955" spans="2:10" x14ac:dyDescent="0.25">
      <c r="B955" s="5"/>
      <c r="C955" s="2"/>
      <c r="D955" s="2"/>
      <c r="E955" s="2"/>
      <c r="F955" s="29"/>
      <c r="G955" s="2"/>
      <c r="H955" s="2"/>
      <c r="I955" s="2"/>
      <c r="J955" s="29"/>
    </row>
    <row r="956" spans="2:10" x14ac:dyDescent="0.25">
      <c r="B956" s="5"/>
      <c r="C956" s="2"/>
      <c r="D956" s="2"/>
      <c r="E956" s="2"/>
      <c r="F956" s="29"/>
      <c r="G956" s="2"/>
      <c r="H956" s="2"/>
      <c r="I956" s="2"/>
      <c r="J956" s="29"/>
    </row>
    <row r="957" spans="2:10" x14ac:dyDescent="0.25">
      <c r="B957" s="5"/>
      <c r="C957" s="2"/>
      <c r="D957" s="2"/>
      <c r="E957" s="2"/>
      <c r="F957" s="29"/>
      <c r="G957" s="2"/>
      <c r="H957" s="2"/>
      <c r="I957" s="2"/>
      <c r="J957" s="29"/>
    </row>
    <row r="958" spans="2:10" x14ac:dyDescent="0.25">
      <c r="B958" s="5"/>
      <c r="C958" s="2"/>
      <c r="D958" s="2"/>
      <c r="E958" s="2"/>
      <c r="F958" s="29"/>
      <c r="G958" s="2"/>
      <c r="H958" s="2"/>
      <c r="I958" s="2"/>
      <c r="J958" s="29"/>
    </row>
    <row r="959" spans="2:10" x14ac:dyDescent="0.25">
      <c r="B959" s="5"/>
      <c r="C959" s="2"/>
      <c r="D959" s="2"/>
      <c r="E959" s="2"/>
      <c r="F959" s="29"/>
      <c r="G959" s="2"/>
      <c r="H959" s="2"/>
      <c r="I959" s="2"/>
      <c r="J959" s="29"/>
    </row>
    <row r="960" spans="2:10" x14ac:dyDescent="0.25">
      <c r="B960" s="5"/>
      <c r="C960" s="2"/>
      <c r="D960" s="2"/>
      <c r="E960" s="2"/>
      <c r="F960" s="29"/>
      <c r="G960" s="2"/>
      <c r="H960" s="2"/>
      <c r="I960" s="2"/>
      <c r="J960" s="29"/>
    </row>
  </sheetData>
  <mergeCells count="76">
    <mergeCell ref="B2:J2"/>
    <mergeCell ref="B3:J3"/>
    <mergeCell ref="B4:B6"/>
    <mergeCell ref="C4:I4"/>
    <mergeCell ref="C5:H5"/>
    <mergeCell ref="I5:J5"/>
    <mergeCell ref="C6:F6"/>
    <mergeCell ref="G6:I6"/>
    <mergeCell ref="E13:F13"/>
    <mergeCell ref="H65:J69"/>
    <mergeCell ref="B63:F63"/>
    <mergeCell ref="H63:J63"/>
    <mergeCell ref="C64:F64"/>
    <mergeCell ref="G64:J64"/>
    <mergeCell ref="C31:C32"/>
    <mergeCell ref="F31:F32"/>
    <mergeCell ref="C41:C44"/>
    <mergeCell ref="B47:J47"/>
    <mergeCell ref="I90:J90"/>
    <mergeCell ref="B48:B50"/>
    <mergeCell ref="C48:I48"/>
    <mergeCell ref="C49:H49"/>
    <mergeCell ref="I49:J49"/>
    <mergeCell ref="C50:F50"/>
    <mergeCell ref="G50:I50"/>
    <mergeCell ref="H70:J71"/>
    <mergeCell ref="H72:J72"/>
    <mergeCell ref="H73:H76"/>
    <mergeCell ref="I73:I76"/>
    <mergeCell ref="J73:J76"/>
    <mergeCell ref="E78:E86"/>
    <mergeCell ref="B87:B90"/>
    <mergeCell ref="C87:F87"/>
    <mergeCell ref="H87:H90"/>
    <mergeCell ref="G95:G100"/>
    <mergeCell ref="C96:C98"/>
    <mergeCell ref="E96:E98"/>
    <mergeCell ref="F96:F98"/>
    <mergeCell ref="C99:C100"/>
    <mergeCell ref="E99:E100"/>
    <mergeCell ref="F99:F100"/>
    <mergeCell ref="I87:J89"/>
    <mergeCell ref="C88:F88"/>
    <mergeCell ref="C89:F89"/>
    <mergeCell ref="C90:F90"/>
    <mergeCell ref="B103:D103"/>
    <mergeCell ref="F103:J107"/>
    <mergeCell ref="B104:D104"/>
    <mergeCell ref="B105:D105"/>
    <mergeCell ref="B106:D106"/>
    <mergeCell ref="B107:D107"/>
    <mergeCell ref="B101:C101"/>
    <mergeCell ref="E101:G101"/>
    <mergeCell ref="H101:J101"/>
    <mergeCell ref="B102:E102"/>
    <mergeCell ref="F102:J102"/>
    <mergeCell ref="B93:J93"/>
    <mergeCell ref="B108:D108"/>
    <mergeCell ref="F108:J108"/>
    <mergeCell ref="B109:D109"/>
    <mergeCell ref="F109:H109"/>
    <mergeCell ref="I109:J109"/>
    <mergeCell ref="B110:D110"/>
    <mergeCell ref="F110:H110"/>
    <mergeCell ref="I110:J110"/>
    <mergeCell ref="B111:D111"/>
    <mergeCell ref="F111:H111"/>
    <mergeCell ref="I111:J111"/>
    <mergeCell ref="B129:D129"/>
    <mergeCell ref="F129:J129"/>
    <mergeCell ref="B112:D112"/>
    <mergeCell ref="F112:H112"/>
    <mergeCell ref="I112:J112"/>
    <mergeCell ref="B113:D113"/>
    <mergeCell ref="F113:H113"/>
    <mergeCell ref="I113:J113"/>
  </mergeCells>
  <pageMargins left="0.7" right="0.7" top="0.75" bottom="0.75" header="0.3" footer="0.3"/>
  <pageSetup paperSize="9" scale="63" orientation="portrait" r:id="rId1"/>
  <rowBreaks count="2" manualBreakCount="2">
    <brk id="45" max="10" man="1"/>
    <brk id="91" max="10" man="1"/>
  </rowBreaks>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7C80"/>
    <pageSetUpPr fitToPage="1"/>
  </sheetPr>
  <dimension ref="B1:N963"/>
  <sheetViews>
    <sheetView topLeftCell="A67" zoomScaleNormal="100" zoomScaleSheetLayoutView="158" workbookViewId="0">
      <selection activeCell="D13" sqref="D13"/>
    </sheetView>
  </sheetViews>
  <sheetFormatPr defaultColWidth="10.7109375" defaultRowHeight="15" x14ac:dyDescent="0.25"/>
  <cols>
    <col min="1" max="1" width="1.28515625" style="1" customWidth="1"/>
    <col min="2" max="2" width="31.7109375" style="6" customWidth="1"/>
    <col min="3" max="4" width="10.7109375" style="4" customWidth="1"/>
    <col min="5" max="5" width="16.7109375" style="4" customWidth="1"/>
    <col min="6" max="6" width="11.140625" style="30" customWidth="1"/>
    <col min="7" max="7" width="11.28515625" style="4" bestFit="1" customWidth="1"/>
    <col min="8" max="8" width="23.42578125" style="4" customWidth="1"/>
    <col min="9" max="9" width="11.7109375" style="4" customWidth="1"/>
    <col min="10" max="10" width="12.140625" style="30" customWidth="1"/>
    <col min="11" max="11" width="1.7109375" style="1" customWidth="1"/>
    <col min="12" max="16384" width="10.7109375" style="1"/>
  </cols>
  <sheetData>
    <row r="1" spans="2:12" ht="8.1" customHeight="1" x14ac:dyDescent="0.25"/>
    <row r="2" spans="2:12" ht="14.1" customHeight="1" thickBot="1" x14ac:dyDescent="0.3">
      <c r="B2" s="185" t="s">
        <v>147</v>
      </c>
      <c r="C2" s="185"/>
      <c r="D2" s="185"/>
      <c r="E2" s="185"/>
      <c r="F2" s="185"/>
      <c r="G2" s="185"/>
      <c r="H2" s="185"/>
      <c r="I2" s="185"/>
      <c r="J2" s="185"/>
    </row>
    <row r="3" spans="2:12" ht="18.75" thickBot="1" x14ac:dyDescent="0.3">
      <c r="B3" s="174" t="s">
        <v>198</v>
      </c>
      <c r="C3" s="174"/>
      <c r="D3" s="174"/>
      <c r="E3" s="174"/>
      <c r="F3" s="174"/>
      <c r="G3" s="174"/>
      <c r="H3" s="174"/>
      <c r="I3" s="174"/>
      <c r="J3" s="174"/>
    </row>
    <row r="4" spans="2:12" x14ac:dyDescent="0.25">
      <c r="B4" s="175" t="s">
        <v>153</v>
      </c>
      <c r="C4" s="178" t="s">
        <v>24</v>
      </c>
      <c r="D4" s="178"/>
      <c r="E4" s="178"/>
      <c r="F4" s="178"/>
      <c r="G4" s="178"/>
      <c r="H4" s="178"/>
      <c r="I4" s="178"/>
      <c r="J4" s="24"/>
    </row>
    <row r="5" spans="2:12" x14ac:dyDescent="0.25">
      <c r="B5" s="176"/>
      <c r="C5" s="179"/>
      <c r="D5" s="179"/>
      <c r="E5" s="179"/>
      <c r="F5" s="179"/>
      <c r="G5" s="179"/>
      <c r="H5" s="179"/>
      <c r="I5" s="180" t="s">
        <v>5</v>
      </c>
      <c r="J5" s="180"/>
    </row>
    <row r="6" spans="2:12" ht="15.75" thickBot="1" x14ac:dyDescent="0.3">
      <c r="B6" s="177"/>
      <c r="C6" s="166" t="s">
        <v>7</v>
      </c>
      <c r="D6" s="166"/>
      <c r="E6" s="166"/>
      <c r="F6" s="166"/>
      <c r="G6" s="167" t="s">
        <v>8</v>
      </c>
      <c r="H6" s="167"/>
      <c r="I6" s="167"/>
      <c r="J6" s="25"/>
    </row>
    <row r="7" spans="2:12" ht="45.75" thickBot="1" x14ac:dyDescent="0.3">
      <c r="B7" s="7" t="s">
        <v>2</v>
      </c>
      <c r="C7" s="34" t="s">
        <v>3</v>
      </c>
      <c r="D7" s="34" t="s">
        <v>21</v>
      </c>
      <c r="E7" s="35" t="s">
        <v>22</v>
      </c>
      <c r="F7" s="36" t="s">
        <v>29</v>
      </c>
      <c r="G7" s="18" t="s">
        <v>23</v>
      </c>
      <c r="H7" s="37" t="s">
        <v>4</v>
      </c>
      <c r="I7" s="37" t="s">
        <v>6</v>
      </c>
      <c r="J7" s="78" t="s">
        <v>134</v>
      </c>
    </row>
    <row r="8" spans="2:12" ht="26.25" thickBot="1" x14ac:dyDescent="0.3">
      <c r="B8" s="8" t="s">
        <v>11</v>
      </c>
      <c r="C8" s="10">
        <f>SUM(C9:C10)</f>
        <v>226240</v>
      </c>
      <c r="D8" s="10">
        <f>SUM(D9:D10)</f>
        <v>58613</v>
      </c>
      <c r="E8" s="14"/>
      <c r="F8" s="26">
        <f>G8-C8-D8</f>
        <v>226700</v>
      </c>
      <c r="G8" s="56">
        <f t="shared" ref="G8:G21" si="0">H8+I8</f>
        <v>511553</v>
      </c>
      <c r="H8" s="10">
        <f>SUM(H9:H10)</f>
        <v>502196</v>
      </c>
      <c r="I8" s="10">
        <f t="shared" ref="I8:J8" si="1">SUM(I9:I10)</f>
        <v>9357</v>
      </c>
      <c r="J8" s="79">
        <f t="shared" si="1"/>
        <v>0</v>
      </c>
    </row>
    <row r="9" spans="2:12" ht="36.75" thickBot="1" x14ac:dyDescent="0.3">
      <c r="B9" s="9" t="s">
        <v>66</v>
      </c>
      <c r="C9" s="113">
        <f>217670+1080</f>
        <v>218750</v>
      </c>
      <c r="D9" s="68">
        <f>5000+1487+18000</f>
        <v>24487</v>
      </c>
      <c r="E9" s="15" t="s">
        <v>190</v>
      </c>
      <c r="F9" s="27">
        <f>G9-C9-D9</f>
        <v>195137</v>
      </c>
      <c r="G9" s="77">
        <f t="shared" si="0"/>
        <v>438374</v>
      </c>
      <c r="H9" s="113">
        <v>429017</v>
      </c>
      <c r="I9" s="68">
        <v>9357</v>
      </c>
      <c r="J9" s="80"/>
      <c r="L9" s="103">
        <v>438374</v>
      </c>
    </row>
    <row r="10" spans="2:12" ht="27" customHeight="1" thickBot="1" x14ac:dyDescent="0.3">
      <c r="B10" s="9" t="s">
        <v>67</v>
      </c>
      <c r="C10" s="11">
        <v>7490</v>
      </c>
      <c r="D10" s="68">
        <f>314+22558+11254</f>
        <v>34126</v>
      </c>
      <c r="E10" s="15" t="s">
        <v>9</v>
      </c>
      <c r="F10" s="27">
        <f>G10-C10-D10</f>
        <v>31563</v>
      </c>
      <c r="G10" s="17">
        <f t="shared" si="0"/>
        <v>73179</v>
      </c>
      <c r="H10" s="68">
        <f>57850+7839+7490</f>
        <v>73179</v>
      </c>
      <c r="I10" s="68"/>
      <c r="J10" s="80"/>
    </row>
    <row r="11" spans="2:12" ht="26.25" thickBot="1" x14ac:dyDescent="0.3">
      <c r="B11" s="8" t="s">
        <v>12</v>
      </c>
      <c r="C11" s="10">
        <f>SUM(C12:C16)</f>
        <v>16598</v>
      </c>
      <c r="D11" s="10">
        <f>SUM(D12:D16)</f>
        <v>263296</v>
      </c>
      <c r="E11" s="14"/>
      <c r="F11" s="26">
        <f>G11-C11-D11</f>
        <v>102837</v>
      </c>
      <c r="G11" s="56">
        <f t="shared" si="0"/>
        <v>382731</v>
      </c>
      <c r="H11" s="10">
        <f>SUM(H12:H16)</f>
        <v>382731</v>
      </c>
      <c r="I11" s="10">
        <f t="shared" ref="I11:J11" si="2">SUM(I12:I16)</f>
        <v>0</v>
      </c>
      <c r="J11" s="79">
        <f t="shared" si="2"/>
        <v>0</v>
      </c>
    </row>
    <row r="12" spans="2:12" ht="26.25" thickBot="1" x14ac:dyDescent="0.3">
      <c r="B12" s="9" t="s">
        <v>101</v>
      </c>
      <c r="C12" s="105">
        <v>16598</v>
      </c>
      <c r="D12" s="107">
        <f>42</f>
        <v>42</v>
      </c>
      <c r="E12" s="15" t="s">
        <v>9</v>
      </c>
      <c r="F12" s="27">
        <f>G12-C12-D12-(D13-H13)</f>
        <v>39686</v>
      </c>
      <c r="G12" s="17">
        <f t="shared" si="0"/>
        <v>54976</v>
      </c>
      <c r="H12" s="11">
        <f>13977+33549+4402+1651+1397</f>
        <v>54976</v>
      </c>
      <c r="I12" s="11"/>
      <c r="J12" s="80"/>
    </row>
    <row r="13" spans="2:12" ht="36.75" customHeight="1" thickBot="1" x14ac:dyDescent="0.3">
      <c r="B13" s="9" t="s">
        <v>102</v>
      </c>
      <c r="C13" s="11"/>
      <c r="D13" s="107">
        <f>13500+7074+406+167+84+2903+11000+16</f>
        <v>35150</v>
      </c>
      <c r="E13" s="183" t="s">
        <v>138</v>
      </c>
      <c r="F13" s="184"/>
      <c r="G13" s="17">
        <f t="shared" si="0"/>
        <v>36500</v>
      </c>
      <c r="H13" s="107">
        <f>13500+7241+15790+108-139</f>
        <v>36500</v>
      </c>
      <c r="I13" s="11"/>
      <c r="J13" s="80"/>
    </row>
    <row r="14" spans="2:12" ht="15.75" thickBot="1" x14ac:dyDescent="0.3">
      <c r="B14" s="9" t="s">
        <v>68</v>
      </c>
      <c r="C14" s="11"/>
      <c r="D14" s="11">
        <v>40000</v>
      </c>
      <c r="E14" s="15" t="s">
        <v>9</v>
      </c>
      <c r="F14" s="27">
        <f>G14-C14-D14</f>
        <v>63151</v>
      </c>
      <c r="G14" s="17">
        <f t="shared" ref="G14" si="3">H14+I14</f>
        <v>103151</v>
      </c>
      <c r="H14" s="68">
        <f>63151+40000</f>
        <v>103151</v>
      </c>
      <c r="I14" s="11"/>
      <c r="J14" s="80"/>
    </row>
    <row r="15" spans="2:12" ht="15.75" thickBot="1" x14ac:dyDescent="0.3">
      <c r="B15" s="9" t="s">
        <v>191</v>
      </c>
      <c r="C15" s="11"/>
      <c r="D15" s="104">
        <v>41316</v>
      </c>
      <c r="E15" s="15"/>
      <c r="F15" s="27"/>
      <c r="G15" s="17"/>
      <c r="H15" s="68">
        <v>41316</v>
      </c>
      <c r="I15" s="11"/>
      <c r="J15" s="80"/>
    </row>
    <row r="16" spans="2:12" ht="26.25" thickBot="1" x14ac:dyDescent="0.3">
      <c r="B16" s="9" t="s">
        <v>193</v>
      </c>
      <c r="C16" s="11"/>
      <c r="D16" s="104">
        <v>146788</v>
      </c>
      <c r="E16" s="15" t="s">
        <v>9</v>
      </c>
      <c r="F16" s="27">
        <f>G16-C16-D16</f>
        <v>0</v>
      </c>
      <c r="G16" s="17">
        <f t="shared" si="0"/>
        <v>146788</v>
      </c>
      <c r="H16" s="11">
        <v>146788</v>
      </c>
      <c r="I16" s="11"/>
      <c r="J16" s="80"/>
    </row>
    <row r="17" spans="2:12" ht="26.25" thickBot="1" x14ac:dyDescent="0.3">
      <c r="B17" s="8" t="s">
        <v>13</v>
      </c>
      <c r="C17" s="10">
        <f>SUM(C18:C21)</f>
        <v>523914</v>
      </c>
      <c r="D17" s="10">
        <f>SUM(D18:D21)</f>
        <v>70783</v>
      </c>
      <c r="E17" s="14"/>
      <c r="F17" s="26">
        <f>G17-C17-D17</f>
        <v>12691</v>
      </c>
      <c r="G17" s="56">
        <f t="shared" si="0"/>
        <v>607388</v>
      </c>
      <c r="H17" s="10">
        <f>SUM(H18:H21)</f>
        <v>592694</v>
      </c>
      <c r="I17" s="10">
        <f>SUM(I18:I21)</f>
        <v>14694</v>
      </c>
      <c r="J17" s="79">
        <f>SUM(J18:J21)</f>
        <v>35116</v>
      </c>
    </row>
    <row r="18" spans="2:12" ht="15.75" thickBot="1" x14ac:dyDescent="0.3">
      <c r="B18" s="9" t="s">
        <v>69</v>
      </c>
      <c r="C18" s="105">
        <f>253266+18343+77938+41939-4974</f>
        <v>386512</v>
      </c>
      <c r="D18" s="11"/>
      <c r="E18" s="15" t="s">
        <v>10</v>
      </c>
      <c r="F18" s="27">
        <f>G18-C18-D18</f>
        <v>0</v>
      </c>
      <c r="G18" s="17">
        <f t="shared" si="0"/>
        <v>386512</v>
      </c>
      <c r="H18" s="68">
        <v>374081</v>
      </c>
      <c r="I18" s="68">
        <v>12431</v>
      </c>
      <c r="J18" s="80"/>
      <c r="L18" s="103">
        <v>452978</v>
      </c>
    </row>
    <row r="19" spans="2:12" ht="32.1" customHeight="1" thickBot="1" x14ac:dyDescent="0.3">
      <c r="B19" s="9" t="s">
        <v>188</v>
      </c>
      <c r="C19" s="113">
        <f>44776+4974</f>
        <v>49750</v>
      </c>
      <c r="D19" s="68">
        <f>11197+3023</f>
        <v>14220</v>
      </c>
      <c r="E19" s="15" t="s">
        <v>10</v>
      </c>
      <c r="F19" s="27">
        <f>G19-C19-D19</f>
        <v>2496</v>
      </c>
      <c r="G19" s="17">
        <f t="shared" si="0"/>
        <v>66466</v>
      </c>
      <c r="H19" s="68">
        <v>66466</v>
      </c>
      <c r="I19" s="68"/>
      <c r="J19" s="80"/>
    </row>
    <row r="20" spans="2:12" ht="26.25" thickBot="1" x14ac:dyDescent="0.3">
      <c r="B20" s="9" t="s">
        <v>71</v>
      </c>
      <c r="C20" s="113">
        <f>73120+3423+11109</f>
        <v>87652</v>
      </c>
      <c r="D20" s="68">
        <f>50013+1384+1347+3819</f>
        <v>56563</v>
      </c>
      <c r="E20" s="15" t="s">
        <v>10</v>
      </c>
      <c r="F20" s="69">
        <f t="shared" ref="F20:F21" si="4">G20-C20-D20</f>
        <v>7932</v>
      </c>
      <c r="G20" s="17">
        <f t="shared" si="0"/>
        <v>152147</v>
      </c>
      <c r="H20" s="68">
        <f>123180+28967</f>
        <v>152147</v>
      </c>
      <c r="I20" s="68"/>
      <c r="J20" s="80"/>
    </row>
    <row r="21" spans="2:12" ht="39" thickBot="1" x14ac:dyDescent="0.3">
      <c r="B21" s="9" t="s">
        <v>130</v>
      </c>
      <c r="C21" s="11"/>
      <c r="D21" s="11"/>
      <c r="E21" s="15" t="s">
        <v>10</v>
      </c>
      <c r="F21" s="27">
        <f t="shared" si="4"/>
        <v>2263</v>
      </c>
      <c r="G21" s="17">
        <f t="shared" si="0"/>
        <v>2263</v>
      </c>
      <c r="H21" s="68"/>
      <c r="I21" s="68">
        <f>683+1580</f>
        <v>2263</v>
      </c>
      <c r="J21" s="99">
        <f>29174+5942</f>
        <v>35116</v>
      </c>
    </row>
    <row r="22" spans="2:12" ht="36.6" customHeight="1" thickBot="1" x14ac:dyDescent="0.3">
      <c r="B22" s="8" t="s">
        <v>38</v>
      </c>
      <c r="C22" s="10">
        <f>SUM(C23:C27)</f>
        <v>12585</v>
      </c>
      <c r="D22" s="10">
        <f>SUM(D23:D27)</f>
        <v>62542</v>
      </c>
      <c r="E22" s="14"/>
      <c r="F22" s="26">
        <f>G22-C22-D22</f>
        <v>79908</v>
      </c>
      <c r="G22" s="56">
        <f>H22+I22</f>
        <v>155035</v>
      </c>
      <c r="H22" s="10">
        <f>SUM(H23:H27)</f>
        <v>2775</v>
      </c>
      <c r="I22" s="10">
        <f>SUM(I23:I27)</f>
        <v>152260</v>
      </c>
      <c r="J22" s="79">
        <f>SUM(J23:J27)</f>
        <v>25449</v>
      </c>
    </row>
    <row r="23" spans="2:12" ht="15.75" thickBot="1" x14ac:dyDescent="0.3">
      <c r="B23" s="41" t="s">
        <v>72</v>
      </c>
      <c r="C23" s="105">
        <v>2302</v>
      </c>
      <c r="D23" s="11"/>
      <c r="E23" s="15" t="s">
        <v>10</v>
      </c>
      <c r="F23" s="27">
        <f>G23-C23-D23</f>
        <v>11639</v>
      </c>
      <c r="G23" s="17">
        <f>H23+I23</f>
        <v>13941</v>
      </c>
      <c r="H23" s="68"/>
      <c r="I23" s="68">
        <v>13941</v>
      </c>
      <c r="J23" s="99">
        <v>4200</v>
      </c>
    </row>
    <row r="24" spans="2:12" ht="26.25" thickBot="1" x14ac:dyDescent="0.3">
      <c r="B24" s="41" t="s">
        <v>73</v>
      </c>
      <c r="C24" s="113">
        <f>9485+798</f>
        <v>10283</v>
      </c>
      <c r="D24" s="11"/>
      <c r="E24" s="15" t="s">
        <v>10</v>
      </c>
      <c r="F24" s="27">
        <f>G24-C24-D24</f>
        <v>51235</v>
      </c>
      <c r="G24" s="17">
        <f>H24+I24</f>
        <v>61518</v>
      </c>
      <c r="H24" s="68"/>
      <c r="I24" s="68">
        <v>61518</v>
      </c>
      <c r="J24" s="99">
        <v>4678</v>
      </c>
    </row>
    <row r="25" spans="2:12" ht="15.75" thickBot="1" x14ac:dyDescent="0.3">
      <c r="B25" s="41" t="s">
        <v>74</v>
      </c>
      <c r="C25" s="11"/>
      <c r="D25" s="11"/>
      <c r="E25" s="15" t="s">
        <v>9</v>
      </c>
      <c r="F25" s="27">
        <f>G25-C25-D25</f>
        <v>3311</v>
      </c>
      <c r="G25" s="17">
        <f>H25+I25</f>
        <v>3311</v>
      </c>
      <c r="H25" s="68"/>
      <c r="I25" s="68">
        <v>3311</v>
      </c>
      <c r="J25" s="99"/>
    </row>
    <row r="26" spans="2:12" ht="39" thickBot="1" x14ac:dyDescent="0.3">
      <c r="B26" s="41" t="s">
        <v>127</v>
      </c>
      <c r="C26" s="11"/>
      <c r="D26" s="109">
        <f>61300+1242</f>
        <v>62542</v>
      </c>
      <c r="E26" s="15" t="s">
        <v>9</v>
      </c>
      <c r="F26" s="27">
        <f t="shared" ref="F26:F27" si="5">G26-C26-D26</f>
        <v>7830</v>
      </c>
      <c r="G26" s="17">
        <f>H26+I26</f>
        <v>70372</v>
      </c>
      <c r="H26" s="108">
        <f>1533+1242</f>
        <v>2775</v>
      </c>
      <c r="I26" s="68">
        <f>90530-13464-5893-683-1581-1312</f>
        <v>67597</v>
      </c>
      <c r="J26" s="100">
        <v>12617</v>
      </c>
    </row>
    <row r="27" spans="2:12" ht="26.25" thickBot="1" x14ac:dyDescent="0.3">
      <c r="B27" s="41" t="s">
        <v>75</v>
      </c>
      <c r="C27" s="11"/>
      <c r="D27" s="11"/>
      <c r="E27" s="15" t="s">
        <v>9</v>
      </c>
      <c r="F27" s="27">
        <f t="shared" si="5"/>
        <v>5893</v>
      </c>
      <c r="G27" s="17">
        <f t="shared" ref="G27" si="6">H27+I27</f>
        <v>5893</v>
      </c>
      <c r="H27" s="11"/>
      <c r="I27" s="11">
        <f>405+5488</f>
        <v>5893</v>
      </c>
      <c r="J27" s="99">
        <f>2076+1878</f>
        <v>3954</v>
      </c>
    </row>
    <row r="28" spans="2:12" ht="15.75" thickBot="1" x14ac:dyDescent="0.3">
      <c r="B28" s="8" t="s">
        <v>14</v>
      </c>
      <c r="C28" s="10">
        <f>SUM(C29:C31)</f>
        <v>24361</v>
      </c>
      <c r="D28" s="10">
        <f>SUM(D29:D31)</f>
        <v>0</v>
      </c>
      <c r="E28" s="14"/>
      <c r="F28" s="26">
        <f>G28-C28-D28</f>
        <v>23390</v>
      </c>
      <c r="G28" s="56">
        <f>H28+I28</f>
        <v>47751</v>
      </c>
      <c r="H28" s="10">
        <f>SUM(H29:H31)</f>
        <v>26604</v>
      </c>
      <c r="I28" s="10">
        <f t="shared" ref="I28:J28" si="7">SUM(I29:I31)</f>
        <v>21147</v>
      </c>
      <c r="J28" s="101">
        <f t="shared" si="7"/>
        <v>420</v>
      </c>
    </row>
    <row r="29" spans="2:12" ht="24.75" thickBot="1" x14ac:dyDescent="0.3">
      <c r="B29" s="9" t="s">
        <v>76</v>
      </c>
      <c r="C29" s="11"/>
      <c r="D29" s="11"/>
      <c r="E29" s="15" t="s">
        <v>41</v>
      </c>
      <c r="F29" s="27">
        <f>G29-C29-D29</f>
        <v>13303</v>
      </c>
      <c r="G29" s="17">
        <f>H29+I29</f>
        <v>13303</v>
      </c>
      <c r="H29" s="61"/>
      <c r="I29" s="68">
        <v>13303</v>
      </c>
      <c r="J29" s="99">
        <v>420</v>
      </c>
    </row>
    <row r="30" spans="2:12" ht="39" thickBot="1" x14ac:dyDescent="0.3">
      <c r="B30" s="9" t="s">
        <v>189</v>
      </c>
      <c r="C30" s="106">
        <v>5951</v>
      </c>
      <c r="D30" s="11"/>
      <c r="E30" s="15" t="s">
        <v>10</v>
      </c>
      <c r="F30" s="27">
        <f>G30-C30-D30</f>
        <v>1893</v>
      </c>
      <c r="G30" s="17">
        <f>H30+I30</f>
        <v>7844</v>
      </c>
      <c r="H30" s="61"/>
      <c r="I30" s="68">
        <v>7844</v>
      </c>
      <c r="J30" s="80"/>
    </row>
    <row r="31" spans="2:12" ht="15.75" thickBot="1" x14ac:dyDescent="0.3">
      <c r="B31" s="9" t="s">
        <v>78</v>
      </c>
      <c r="C31" s="68">
        <v>18410</v>
      </c>
      <c r="D31" s="11"/>
      <c r="E31" s="15" t="s">
        <v>10</v>
      </c>
      <c r="F31" s="69">
        <f t="shared" ref="F31" si="8">G31-C31-D31</f>
        <v>8194</v>
      </c>
      <c r="G31" s="17">
        <f t="shared" ref="G31" si="9">H31+I31</f>
        <v>26604</v>
      </c>
      <c r="H31" s="68">
        <v>26604</v>
      </c>
      <c r="I31" s="68"/>
      <c r="J31" s="80"/>
    </row>
    <row r="32" spans="2:12" ht="34.35" customHeight="1" thickBot="1" x14ac:dyDescent="0.3">
      <c r="B32" s="8" t="s">
        <v>15</v>
      </c>
      <c r="C32" s="10">
        <f>+C33+C34</f>
        <v>305490</v>
      </c>
      <c r="D32" s="10">
        <f>SUM(D33:D34)</f>
        <v>0</v>
      </c>
      <c r="E32" s="14"/>
      <c r="F32" s="26">
        <f t="shared" ref="F32:F37" si="10">G32-C32-D32</f>
        <v>25487</v>
      </c>
      <c r="G32" s="56">
        <f t="shared" ref="G32:G37" si="11">H32+I32</f>
        <v>330977</v>
      </c>
      <c r="H32" s="10">
        <f>SUM(H33:H34)</f>
        <v>330977</v>
      </c>
      <c r="I32" s="10">
        <f>SUM(I33:I34)</f>
        <v>0</v>
      </c>
      <c r="J32" s="79">
        <f>SUM(J33:J34)</f>
        <v>32665</v>
      </c>
    </row>
    <row r="33" spans="2:10" ht="51.75" thickBot="1" x14ac:dyDescent="0.3">
      <c r="B33" s="9" t="s">
        <v>201</v>
      </c>
      <c r="C33" s="106">
        <v>44</v>
      </c>
      <c r="D33" s="11"/>
      <c r="E33" s="15" t="s">
        <v>10</v>
      </c>
      <c r="F33" s="27">
        <f t="shared" si="10"/>
        <v>7487</v>
      </c>
      <c r="G33" s="17">
        <f t="shared" si="11"/>
        <v>7531</v>
      </c>
      <c r="H33" s="68">
        <f>31+7500</f>
        <v>7531</v>
      </c>
      <c r="I33" s="11"/>
      <c r="J33" s="80"/>
    </row>
    <row r="34" spans="2:10" ht="48" customHeight="1" thickBot="1" x14ac:dyDescent="0.3">
      <c r="B34" s="9" t="s">
        <v>183</v>
      </c>
      <c r="C34" s="113">
        <f>90063+112818+96476+6089</f>
        <v>305446</v>
      </c>
      <c r="D34" s="11"/>
      <c r="E34" s="15" t="s">
        <v>9</v>
      </c>
      <c r="F34" s="27">
        <f t="shared" si="10"/>
        <v>18000</v>
      </c>
      <c r="G34" s="17">
        <f t="shared" si="11"/>
        <v>323446</v>
      </c>
      <c r="H34" s="113">
        <f>305446+18000</f>
        <v>323446</v>
      </c>
      <c r="I34" s="11"/>
      <c r="J34" s="81">
        <f>23401+9264</f>
        <v>32665</v>
      </c>
    </row>
    <row r="35" spans="2:10" ht="26.25" thickBot="1" x14ac:dyDescent="0.3">
      <c r="B35" s="8" t="s">
        <v>16</v>
      </c>
      <c r="C35" s="10">
        <f>SUM(C36:C40)</f>
        <v>0</v>
      </c>
      <c r="D35" s="10">
        <f>SUM(D36:D40)</f>
        <v>17964</v>
      </c>
      <c r="E35" s="14"/>
      <c r="F35" s="26">
        <f t="shared" si="10"/>
        <v>18698</v>
      </c>
      <c r="G35" s="56">
        <f t="shared" si="11"/>
        <v>36662</v>
      </c>
      <c r="H35" s="10">
        <f>+H36+H37+H38+H40+H41</f>
        <v>23198</v>
      </c>
      <c r="I35" s="10">
        <f t="shared" ref="I35:J35" si="12">SUM(I36:I40)</f>
        <v>13464</v>
      </c>
      <c r="J35" s="79">
        <f t="shared" si="12"/>
        <v>5983</v>
      </c>
    </row>
    <row r="36" spans="2:10" ht="15.75" thickBot="1" x14ac:dyDescent="0.3">
      <c r="B36" s="9" t="s">
        <v>81</v>
      </c>
      <c r="C36" s="68"/>
      <c r="D36" s="109">
        <v>10979</v>
      </c>
      <c r="E36" s="67" t="s">
        <v>10</v>
      </c>
      <c r="F36" s="27">
        <f t="shared" si="10"/>
        <v>0</v>
      </c>
      <c r="G36" s="17">
        <f t="shared" si="11"/>
        <v>10979</v>
      </c>
      <c r="H36" s="108">
        <f>10573+406</f>
        <v>10979</v>
      </c>
      <c r="I36" s="68"/>
      <c r="J36" s="80"/>
    </row>
    <row r="37" spans="2:10" ht="26.25" thickBot="1" x14ac:dyDescent="0.3">
      <c r="B37" s="9" t="s">
        <v>82</v>
      </c>
      <c r="C37" s="11"/>
      <c r="D37" s="11">
        <f>5500+1485</f>
        <v>6985</v>
      </c>
      <c r="E37" s="67" t="s">
        <v>10</v>
      </c>
      <c r="F37" s="27">
        <f t="shared" si="10"/>
        <v>13464</v>
      </c>
      <c r="G37" s="17">
        <f t="shared" si="11"/>
        <v>20449</v>
      </c>
      <c r="H37" s="68">
        <v>6985</v>
      </c>
      <c r="I37" s="68">
        <v>13464</v>
      </c>
      <c r="J37" s="99">
        <v>5983</v>
      </c>
    </row>
    <row r="38" spans="2:10" ht="15.75" thickBot="1" x14ac:dyDescent="0.3">
      <c r="B38" s="9" t="s">
        <v>83</v>
      </c>
      <c r="C38" s="11"/>
      <c r="D38" s="11"/>
      <c r="E38" s="67" t="s">
        <v>10</v>
      </c>
      <c r="F38" s="27">
        <f t="shared" ref="F38:F41" si="13">G38-C38-D38</f>
        <v>2234</v>
      </c>
      <c r="G38" s="17">
        <f t="shared" ref="G38:G41" si="14">H38+I38</f>
        <v>2234</v>
      </c>
      <c r="H38" s="68">
        <v>2234</v>
      </c>
      <c r="I38" s="68"/>
      <c r="J38" s="81"/>
    </row>
    <row r="39" spans="2:10" ht="15.75" thickBot="1" x14ac:dyDescent="0.3">
      <c r="B39" s="9" t="s">
        <v>182</v>
      </c>
      <c r="C39" s="111"/>
      <c r="D39" s="111"/>
      <c r="E39" s="67" t="s">
        <v>10</v>
      </c>
      <c r="F39" s="27"/>
      <c r="G39" s="17"/>
      <c r="H39" s="110"/>
      <c r="I39" s="110"/>
      <c r="J39" s="81"/>
    </row>
    <row r="40" spans="2:10" ht="26.25" thickBot="1" x14ac:dyDescent="0.3">
      <c r="B40" s="9" t="s">
        <v>204</v>
      </c>
      <c r="C40" s="11"/>
      <c r="D40" s="11"/>
      <c r="E40" s="67" t="s">
        <v>10</v>
      </c>
      <c r="F40" s="27">
        <f t="shared" si="13"/>
        <v>3000</v>
      </c>
      <c r="G40" s="17">
        <f t="shared" si="14"/>
        <v>3000</v>
      </c>
      <c r="H40" s="68">
        <v>3000</v>
      </c>
      <c r="I40" s="68"/>
      <c r="J40" s="81"/>
    </row>
    <row r="41" spans="2:10" ht="15.75" thickBot="1" x14ac:dyDescent="0.3">
      <c r="B41" s="9" t="s">
        <v>203</v>
      </c>
      <c r="C41" s="11"/>
      <c r="D41" s="11"/>
      <c r="E41" s="67" t="s">
        <v>10</v>
      </c>
      <c r="F41" s="27">
        <f t="shared" si="13"/>
        <v>0</v>
      </c>
      <c r="G41" s="17">
        <f t="shared" si="14"/>
        <v>0</v>
      </c>
      <c r="H41" s="112">
        <v>0</v>
      </c>
      <c r="I41" s="68"/>
      <c r="J41" s="81"/>
    </row>
    <row r="42" spans="2:10" ht="15.75" thickBot="1" x14ac:dyDescent="0.3">
      <c r="B42" s="8" t="s">
        <v>17</v>
      </c>
      <c r="C42" s="10">
        <f>SUM(C43:C46)</f>
        <v>13119</v>
      </c>
      <c r="D42" s="10">
        <f>SUM(D43:D46)</f>
        <v>0</v>
      </c>
      <c r="E42" s="14"/>
      <c r="F42" s="26">
        <f>G42-C42-D42</f>
        <v>158379</v>
      </c>
      <c r="G42" s="56">
        <f>H42+I42</f>
        <v>171498</v>
      </c>
      <c r="H42" s="10">
        <f>SUM(H43:H46)</f>
        <v>1312</v>
      </c>
      <c r="I42" s="10">
        <f>SUM(I43:I46)</f>
        <v>170186</v>
      </c>
      <c r="J42" s="101">
        <f>SUM(J43:J46)</f>
        <v>7560</v>
      </c>
    </row>
    <row r="43" spans="2:10" ht="39" thickBot="1" x14ac:dyDescent="0.3">
      <c r="B43" s="9" t="s">
        <v>129</v>
      </c>
      <c r="C43" s="152">
        <v>13119</v>
      </c>
      <c r="D43" s="11"/>
      <c r="E43" s="15" t="s">
        <v>9</v>
      </c>
      <c r="F43" s="27">
        <f>G43-C43-D43</f>
        <v>100330</v>
      </c>
      <c r="G43" s="17">
        <f>H43+I43</f>
        <v>113449</v>
      </c>
      <c r="H43" s="68"/>
      <c r="I43" s="68">
        <f>115397+6552-8500</f>
        <v>113449</v>
      </c>
      <c r="J43" s="99">
        <v>4764</v>
      </c>
    </row>
    <row r="44" spans="2:10" ht="15.75" thickBot="1" x14ac:dyDescent="0.3">
      <c r="B44" s="9" t="s">
        <v>85</v>
      </c>
      <c r="C44" s="154"/>
      <c r="D44" s="11"/>
      <c r="E44" s="15" t="s">
        <v>9</v>
      </c>
      <c r="F44" s="27">
        <f>G44-C44-D44</f>
        <v>8500</v>
      </c>
      <c r="G44" s="17">
        <f>H44+I44</f>
        <v>8500</v>
      </c>
      <c r="H44" s="68"/>
      <c r="I44" s="68">
        <v>8500</v>
      </c>
      <c r="J44" s="99"/>
    </row>
    <row r="45" spans="2:10" ht="26.25" thickBot="1" x14ac:dyDescent="0.3">
      <c r="B45" s="9" t="s">
        <v>86</v>
      </c>
      <c r="C45" s="154"/>
      <c r="D45" s="11"/>
      <c r="E45" s="15" t="s">
        <v>9</v>
      </c>
      <c r="F45" s="27">
        <f t="shared" ref="F45:F46" si="15">G45-C45-D45</f>
        <v>24820</v>
      </c>
      <c r="G45" s="17">
        <f t="shared" ref="G45:G46" si="16">H45+I45</f>
        <v>24820</v>
      </c>
      <c r="H45" s="68">
        <v>1312</v>
      </c>
      <c r="I45" s="68">
        <v>23508</v>
      </c>
      <c r="J45" s="99">
        <v>396</v>
      </c>
    </row>
    <row r="46" spans="2:10" ht="15.75" thickBot="1" x14ac:dyDescent="0.3">
      <c r="B46" s="53" t="s">
        <v>87</v>
      </c>
      <c r="C46" s="153"/>
      <c r="D46" s="47"/>
      <c r="E46" s="15" t="s">
        <v>9</v>
      </c>
      <c r="F46" s="54">
        <f t="shared" si="15"/>
        <v>24729</v>
      </c>
      <c r="G46" s="55">
        <f t="shared" si="16"/>
        <v>24729</v>
      </c>
      <c r="H46" s="88"/>
      <c r="I46" s="88">
        <v>24729</v>
      </c>
      <c r="J46" s="102">
        <v>2400</v>
      </c>
    </row>
    <row r="47" spans="2:10" ht="9" customHeight="1" thickBot="1" x14ac:dyDescent="0.3">
      <c r="B47" s="48"/>
      <c r="C47" s="13"/>
      <c r="D47" s="49"/>
      <c r="E47" s="50"/>
      <c r="F47" s="51"/>
      <c r="G47" s="52"/>
      <c r="H47" s="49"/>
      <c r="I47" s="49"/>
      <c r="J47" s="51"/>
    </row>
    <row r="48" spans="2:10" ht="10.35" customHeight="1" thickBot="1" x14ac:dyDescent="0.3">
      <c r="B48" s="48"/>
      <c r="C48" s="13"/>
      <c r="D48" s="49"/>
      <c r="E48" s="50"/>
      <c r="F48" s="51"/>
      <c r="G48" s="52"/>
      <c r="H48" s="49"/>
      <c r="I48" s="49"/>
      <c r="J48" s="51"/>
    </row>
    <row r="49" spans="2:10" ht="19.350000000000001" customHeight="1" thickBot="1" x14ac:dyDescent="0.3">
      <c r="B49" s="174" t="s">
        <v>197</v>
      </c>
      <c r="C49" s="174"/>
      <c r="D49" s="174"/>
      <c r="E49" s="174"/>
      <c r="F49" s="174"/>
      <c r="G49" s="174"/>
      <c r="H49" s="174"/>
      <c r="I49" s="174"/>
      <c r="J49" s="174"/>
    </row>
    <row r="50" spans="2:10" ht="15" customHeight="1" x14ac:dyDescent="0.25">
      <c r="B50" s="175" t="s">
        <v>153</v>
      </c>
      <c r="C50" s="178" t="s">
        <v>24</v>
      </c>
      <c r="D50" s="178"/>
      <c r="E50" s="178"/>
      <c r="F50" s="178"/>
      <c r="G50" s="178"/>
      <c r="H50" s="178"/>
      <c r="I50" s="178"/>
      <c r="J50" s="24"/>
    </row>
    <row r="51" spans="2:10" x14ac:dyDescent="0.25">
      <c r="B51" s="176"/>
      <c r="C51" s="179"/>
      <c r="D51" s="179"/>
      <c r="E51" s="179"/>
      <c r="F51" s="179"/>
      <c r="G51" s="179"/>
      <c r="H51" s="179"/>
      <c r="I51" s="180" t="s">
        <v>5</v>
      </c>
      <c r="J51" s="180"/>
    </row>
    <row r="52" spans="2:10" ht="15.75" thickBot="1" x14ac:dyDescent="0.3">
      <c r="B52" s="177"/>
      <c r="C52" s="166" t="s">
        <v>7</v>
      </c>
      <c r="D52" s="166"/>
      <c r="E52" s="166"/>
      <c r="F52" s="166"/>
      <c r="G52" s="167" t="s">
        <v>8</v>
      </c>
      <c r="H52" s="167"/>
      <c r="I52" s="167"/>
      <c r="J52" s="25"/>
    </row>
    <row r="53" spans="2:10" ht="45.75" thickBot="1" x14ac:dyDescent="0.3">
      <c r="B53" s="7" t="s">
        <v>2</v>
      </c>
      <c r="C53" s="34" t="s">
        <v>3</v>
      </c>
      <c r="D53" s="34" t="s">
        <v>21</v>
      </c>
      <c r="E53" s="35" t="s">
        <v>22</v>
      </c>
      <c r="F53" s="36" t="s">
        <v>29</v>
      </c>
      <c r="G53" s="18" t="s">
        <v>23</v>
      </c>
      <c r="H53" s="37" t="s">
        <v>4</v>
      </c>
      <c r="I53" s="37" t="s">
        <v>6</v>
      </c>
      <c r="J53" s="78" t="s">
        <v>134</v>
      </c>
    </row>
    <row r="54" spans="2:10" ht="26.25" thickBot="1" x14ac:dyDescent="0.3">
      <c r="B54" s="8" t="s">
        <v>18</v>
      </c>
      <c r="C54" s="10">
        <f>SUM(C55:C58)</f>
        <v>0</v>
      </c>
      <c r="D54" s="10">
        <f>SUM(D55:D58)</f>
        <v>0</v>
      </c>
      <c r="E54" s="14"/>
      <c r="F54" s="26">
        <f>G54-C54-D54</f>
        <v>17000</v>
      </c>
      <c r="G54" s="56">
        <f>H54+I54</f>
        <v>17000</v>
      </c>
      <c r="H54" s="10">
        <f>SUM(H55:H58)</f>
        <v>17000</v>
      </c>
      <c r="I54" s="10">
        <f>SUM(I55:I58)</f>
        <v>0</v>
      </c>
      <c r="J54" s="79">
        <f>SUM(J55:J58)</f>
        <v>0</v>
      </c>
    </row>
    <row r="55" spans="2:10" ht="26.25" thickBot="1" x14ac:dyDescent="0.3">
      <c r="B55" s="9" t="s">
        <v>88</v>
      </c>
      <c r="C55" s="11"/>
      <c r="D55" s="11"/>
      <c r="E55" s="15" t="s">
        <v>185</v>
      </c>
      <c r="F55" s="27">
        <f>G55-C55-D55</f>
        <v>12000</v>
      </c>
      <c r="G55" s="17">
        <f>H55+I55</f>
        <v>12000</v>
      </c>
      <c r="H55" s="68">
        <v>12000</v>
      </c>
      <c r="I55" s="11"/>
      <c r="J55" s="80"/>
    </row>
    <row r="56" spans="2:10" ht="21" customHeight="1" thickBot="1" x14ac:dyDescent="0.3">
      <c r="B56" s="9" t="s">
        <v>89</v>
      </c>
      <c r="C56" s="11"/>
      <c r="D56" s="11"/>
      <c r="E56" s="15" t="s">
        <v>185</v>
      </c>
      <c r="F56" s="27">
        <f t="shared" ref="F56" si="17">G56-C56-D56</f>
        <v>3000</v>
      </c>
      <c r="G56" s="17">
        <f t="shared" ref="G56" si="18">H56+I56</f>
        <v>3000</v>
      </c>
      <c r="H56" s="68">
        <v>3000</v>
      </c>
      <c r="I56" s="11"/>
      <c r="J56" s="80"/>
    </row>
    <row r="57" spans="2:10" ht="26.25" thickBot="1" x14ac:dyDescent="0.3">
      <c r="B57" s="9" t="s">
        <v>187</v>
      </c>
      <c r="C57" s="11"/>
      <c r="D57" s="11"/>
      <c r="E57" s="15" t="s">
        <v>9</v>
      </c>
      <c r="F57" s="27">
        <f>G57-C57-D57</f>
        <v>0</v>
      </c>
      <c r="G57" s="17">
        <f>H57+I57</f>
        <v>0</v>
      </c>
      <c r="H57" s="68"/>
      <c r="I57" s="11"/>
      <c r="J57" s="80"/>
    </row>
    <row r="58" spans="2:10" ht="26.25" thickBot="1" x14ac:dyDescent="0.3">
      <c r="B58" s="9" t="s">
        <v>186</v>
      </c>
      <c r="C58" s="11"/>
      <c r="D58" s="11"/>
      <c r="E58" s="15" t="s">
        <v>9</v>
      </c>
      <c r="F58" s="27">
        <f t="shared" ref="F58" si="19">G58-C58-D58</f>
        <v>2000</v>
      </c>
      <c r="G58" s="17">
        <f t="shared" ref="G58" si="20">H58+I58</f>
        <v>2000</v>
      </c>
      <c r="H58" s="68">
        <v>2000</v>
      </c>
      <c r="I58" s="11"/>
      <c r="J58" s="80"/>
    </row>
    <row r="59" spans="2:10" ht="26.25" thickBot="1" x14ac:dyDescent="0.3">
      <c r="B59" s="8" t="s">
        <v>140</v>
      </c>
      <c r="C59" s="10">
        <f>SUM(C60:C63)</f>
        <v>0</v>
      </c>
      <c r="D59" s="10">
        <f>SUM(D60:D63)</f>
        <v>0</v>
      </c>
      <c r="E59" s="14"/>
      <c r="F59" s="26">
        <f>G59-C59-D59</f>
        <v>12000</v>
      </c>
      <c r="G59" s="56">
        <f>H59+I59</f>
        <v>12000</v>
      </c>
      <c r="H59" s="89">
        <f>SUM(H60:H63)</f>
        <v>12000</v>
      </c>
      <c r="I59" s="10">
        <f t="shared" ref="I59:J59" si="21">SUM(I60:I63)</f>
        <v>0</v>
      </c>
      <c r="J59" s="79">
        <f t="shared" si="21"/>
        <v>160157</v>
      </c>
    </row>
    <row r="60" spans="2:10" ht="26.25" thickBot="1" x14ac:dyDescent="0.3">
      <c r="B60" s="9" t="s">
        <v>139</v>
      </c>
      <c r="C60" s="11"/>
      <c r="D60" s="11"/>
      <c r="E60" s="15" t="s">
        <v>9</v>
      </c>
      <c r="F60" s="27">
        <f>G60-C60-D60</f>
        <v>0</v>
      </c>
      <c r="G60" s="17">
        <f>H60+I60</f>
        <v>0</v>
      </c>
      <c r="H60" s="11">
        <v>0</v>
      </c>
      <c r="I60" s="11"/>
      <c r="J60" s="99">
        <f>63270+6089</f>
        <v>69359</v>
      </c>
    </row>
    <row r="61" spans="2:10" ht="15.75" thickBot="1" x14ac:dyDescent="0.3">
      <c r="B61" s="9" t="s">
        <v>92</v>
      </c>
      <c r="C61" s="11"/>
      <c r="D61" s="11"/>
      <c r="E61" s="15" t="s">
        <v>9</v>
      </c>
      <c r="F61" s="27">
        <f>G61-C61-D61</f>
        <v>0</v>
      </c>
      <c r="G61" s="17">
        <f>H61+I61</f>
        <v>0</v>
      </c>
      <c r="H61" s="11">
        <v>0</v>
      </c>
      <c r="I61" s="11"/>
      <c r="J61" s="99">
        <v>5880</v>
      </c>
    </row>
    <row r="62" spans="2:10" ht="26.25" thickBot="1" x14ac:dyDescent="0.3">
      <c r="B62" s="9" t="s">
        <v>93</v>
      </c>
      <c r="C62" s="11"/>
      <c r="D62" s="11"/>
      <c r="E62" s="15" t="s">
        <v>9</v>
      </c>
      <c r="F62" s="27">
        <f t="shared" ref="F62:F64" si="22">G62-C62-D62</f>
        <v>0</v>
      </c>
      <c r="G62" s="17">
        <f t="shared" ref="G62:G63" si="23">H62+I62</f>
        <v>0</v>
      </c>
      <c r="H62" s="11">
        <v>0</v>
      </c>
      <c r="I62" s="11"/>
      <c r="J62" s="99">
        <v>84918</v>
      </c>
    </row>
    <row r="63" spans="2:10" ht="26.25" thickBot="1" x14ac:dyDescent="0.3">
      <c r="B63" s="9" t="s">
        <v>94</v>
      </c>
      <c r="C63" s="11"/>
      <c r="D63" s="11"/>
      <c r="E63" s="15" t="s">
        <v>9</v>
      </c>
      <c r="F63" s="27">
        <f>G63-C63-D63</f>
        <v>12000</v>
      </c>
      <c r="G63" s="17">
        <f t="shared" si="23"/>
        <v>12000</v>
      </c>
      <c r="H63" s="68">
        <v>12000</v>
      </c>
      <c r="I63" s="11"/>
      <c r="J63" s="98"/>
    </row>
    <row r="64" spans="2:10" ht="29.1" customHeight="1" thickBot="1" x14ac:dyDescent="0.3">
      <c r="B64" s="60" t="s">
        <v>30</v>
      </c>
      <c r="C64" s="21">
        <f>C59+C54+C42+C35+C32+C28+C22+C17+C11+C8</f>
        <v>1122307</v>
      </c>
      <c r="D64" s="21">
        <f>D59+D54+D42+D35+D32+D28+D22+D17+D11+D8</f>
        <v>473198</v>
      </c>
      <c r="E64" s="43"/>
      <c r="F64" s="31">
        <f t="shared" si="22"/>
        <v>677090</v>
      </c>
      <c r="G64" s="44">
        <f>G59+G54+G42+G35+G32+G28+G22+G17+G11+G8</f>
        <v>2272595</v>
      </c>
      <c r="H64" s="21">
        <f>H59+H54+H42+H35+H32+H28+H22+H17+H11+H8</f>
        <v>1891487</v>
      </c>
      <c r="I64" s="45">
        <f>I59+I54+I42+I35+I32+I28+I22+I17+I11+I8</f>
        <v>381108</v>
      </c>
      <c r="J64" s="46">
        <f>J59+J54+J42+J35+J32+J28+J22+J17+J11+J8</f>
        <v>267350</v>
      </c>
    </row>
    <row r="65" spans="2:12" ht="26.1" customHeight="1" thickBot="1" x14ac:dyDescent="0.3">
      <c r="B65" s="139" t="s">
        <v>136</v>
      </c>
      <c r="C65" s="139"/>
      <c r="D65" s="139"/>
      <c r="E65" s="139"/>
      <c r="F65" s="163"/>
      <c r="G65" s="74">
        <f>G64-C64-D64-F64</f>
        <v>0</v>
      </c>
      <c r="H65" s="164"/>
      <c r="I65" s="165"/>
      <c r="J65" s="165"/>
    </row>
    <row r="66" spans="2:12" ht="26.25" customHeight="1" thickBot="1" x14ac:dyDescent="0.3">
      <c r="B66" s="20" t="s">
        <v>34</v>
      </c>
      <c r="C66" s="181" t="s">
        <v>1</v>
      </c>
      <c r="D66" s="181"/>
      <c r="E66" s="181"/>
      <c r="F66" s="182"/>
      <c r="G66" s="144" t="s">
        <v>45</v>
      </c>
      <c r="H66" s="144"/>
      <c r="I66" s="144"/>
      <c r="J66" s="144"/>
    </row>
    <row r="67" spans="2:12" ht="36" customHeight="1" thickBot="1" x14ac:dyDescent="0.3">
      <c r="B67" s="7" t="s">
        <v>2</v>
      </c>
      <c r="C67" s="76" t="s">
        <v>105</v>
      </c>
      <c r="D67" s="34" t="s">
        <v>0</v>
      </c>
      <c r="E67" s="35" t="s">
        <v>48</v>
      </c>
      <c r="F67" s="36" t="s">
        <v>49</v>
      </c>
      <c r="G67" s="18" t="s">
        <v>59</v>
      </c>
      <c r="H67" s="157" t="s">
        <v>46</v>
      </c>
      <c r="I67" s="158"/>
      <c r="J67" s="158"/>
    </row>
    <row r="68" spans="2:12" ht="15.75" thickBot="1" x14ac:dyDescent="0.3">
      <c r="B68" s="8" t="s">
        <v>42</v>
      </c>
      <c r="C68" s="10">
        <f>SUM(C69:C72)</f>
        <v>74757</v>
      </c>
      <c r="D68" s="10">
        <f>SUM(D69:D72)</f>
        <v>84057</v>
      </c>
      <c r="E68" s="14"/>
      <c r="F68" s="10">
        <f>SUM(F69:F72)</f>
        <v>29910</v>
      </c>
      <c r="G68" s="86">
        <f>SUM(G69:G72)</f>
        <v>188724</v>
      </c>
      <c r="H68" s="159"/>
      <c r="I68" s="160"/>
      <c r="J68" s="160"/>
    </row>
    <row r="69" spans="2:12" ht="44.45" customHeight="1" thickBot="1" x14ac:dyDescent="0.3">
      <c r="B69" s="9" t="s">
        <v>95</v>
      </c>
      <c r="C69" s="11"/>
      <c r="D69" s="11"/>
      <c r="E69" s="66" t="s">
        <v>50</v>
      </c>
      <c r="F69" s="27">
        <v>10000</v>
      </c>
      <c r="G69" s="77">
        <f>C69+D69+F69</f>
        <v>10000</v>
      </c>
      <c r="H69" s="159"/>
      <c r="I69" s="160"/>
      <c r="J69" s="160"/>
      <c r="L69" s="1">
        <v>10000</v>
      </c>
    </row>
    <row r="70" spans="2:12" ht="45.75" thickBot="1" x14ac:dyDescent="0.3">
      <c r="B70" s="9" t="s">
        <v>96</v>
      </c>
      <c r="C70" s="11">
        <v>74757</v>
      </c>
      <c r="D70" s="68">
        <v>34057</v>
      </c>
      <c r="E70" s="66" t="s">
        <v>47</v>
      </c>
      <c r="F70" s="27"/>
      <c r="G70" s="77">
        <f>C70+D70+F70-F77</f>
        <v>108814</v>
      </c>
      <c r="H70" s="159"/>
      <c r="I70" s="160"/>
      <c r="J70" s="160"/>
      <c r="L70" s="1">
        <v>108814</v>
      </c>
    </row>
    <row r="71" spans="2:12" ht="45.75" thickBot="1" x14ac:dyDescent="0.3">
      <c r="B71" s="9" t="s">
        <v>97</v>
      </c>
      <c r="C71" s="11"/>
      <c r="D71" s="11"/>
      <c r="E71" s="66" t="s">
        <v>150</v>
      </c>
      <c r="F71" s="27"/>
      <c r="G71" s="77">
        <f>C71+D71+F71</f>
        <v>0</v>
      </c>
      <c r="H71" s="161"/>
      <c r="I71" s="162"/>
      <c r="J71" s="162"/>
    </row>
    <row r="72" spans="2:12" ht="44.1" customHeight="1" thickBot="1" x14ac:dyDescent="0.3">
      <c r="B72" s="9" t="s">
        <v>107</v>
      </c>
      <c r="C72" s="97"/>
      <c r="D72" s="68">
        <v>50000</v>
      </c>
      <c r="E72" s="66" t="s">
        <v>148</v>
      </c>
      <c r="F72" s="83">
        <f>G98</f>
        <v>19910</v>
      </c>
      <c r="G72" s="77">
        <f>C72+D72+F72-F75-F76-F80-F81-F82-F83-F84-F86-F87-F88-F89</f>
        <v>69910</v>
      </c>
      <c r="H72" s="170" t="s">
        <v>149</v>
      </c>
      <c r="I72" s="171"/>
      <c r="J72" s="171"/>
      <c r="L72" s="1">
        <v>50000</v>
      </c>
    </row>
    <row r="73" spans="2:12" ht="34.35" customHeight="1" thickBot="1" x14ac:dyDescent="0.3">
      <c r="B73" s="70" t="s">
        <v>2</v>
      </c>
      <c r="C73" s="71" t="s">
        <v>3</v>
      </c>
      <c r="D73" s="71" t="s">
        <v>21</v>
      </c>
      <c r="E73" s="72" t="s">
        <v>22</v>
      </c>
      <c r="F73" s="73" t="s">
        <v>29</v>
      </c>
      <c r="G73" s="18" t="s">
        <v>23</v>
      </c>
      <c r="H73" s="172"/>
      <c r="I73" s="173"/>
      <c r="J73" s="173"/>
    </row>
    <row r="74" spans="2:12" ht="26.25" thickBot="1" x14ac:dyDescent="0.3">
      <c r="B74" s="8" t="s">
        <v>44</v>
      </c>
      <c r="C74" s="10">
        <f>+C78+C75+C76+C77</f>
        <v>105379</v>
      </c>
      <c r="D74" s="10">
        <v>0</v>
      </c>
      <c r="E74" s="14"/>
      <c r="F74" s="26">
        <f>SUM(F75:F78)</f>
        <v>0</v>
      </c>
      <c r="G74" s="56">
        <f>SUM(C74+D74+F74)</f>
        <v>105379</v>
      </c>
      <c r="H74" s="155" t="s">
        <v>131</v>
      </c>
      <c r="I74" s="156"/>
      <c r="J74" s="156"/>
    </row>
    <row r="75" spans="2:12" ht="27" customHeight="1" thickBot="1" x14ac:dyDescent="0.3">
      <c r="B75" s="9" t="s">
        <v>98</v>
      </c>
      <c r="C75" s="11">
        <v>9800</v>
      </c>
      <c r="D75" s="11"/>
      <c r="E75" s="66" t="s">
        <v>51</v>
      </c>
      <c r="F75" s="69"/>
      <c r="G75" s="17">
        <f t="shared" ref="G75:G77" si="24">SUM(C75+D75+F75)</f>
        <v>9800</v>
      </c>
      <c r="H75" s="126" t="s">
        <v>53</v>
      </c>
      <c r="I75" s="126" t="s">
        <v>64</v>
      </c>
      <c r="J75" s="126" t="s">
        <v>132</v>
      </c>
    </row>
    <row r="76" spans="2:12" ht="26.25" thickBot="1" x14ac:dyDescent="0.3">
      <c r="B76" s="9" t="s">
        <v>202</v>
      </c>
      <c r="C76" s="11">
        <v>70579</v>
      </c>
      <c r="D76" s="11"/>
      <c r="E76" s="66" t="s">
        <v>51</v>
      </c>
      <c r="F76" s="69"/>
      <c r="G76" s="77">
        <f t="shared" si="24"/>
        <v>70579</v>
      </c>
      <c r="H76" s="127"/>
      <c r="I76" s="127"/>
      <c r="J76" s="127"/>
    </row>
    <row r="77" spans="2:12" ht="26.25" thickBot="1" x14ac:dyDescent="0.3">
      <c r="B77" s="9" t="s">
        <v>99</v>
      </c>
      <c r="C77" s="11"/>
      <c r="D77" s="11"/>
      <c r="E77" s="66" t="s">
        <v>152</v>
      </c>
      <c r="F77" s="69"/>
      <c r="G77" s="77">
        <f t="shared" si="24"/>
        <v>0</v>
      </c>
      <c r="H77" s="127"/>
      <c r="I77" s="127"/>
      <c r="J77" s="127"/>
    </row>
    <row r="78" spans="2:12" ht="26.25" thickBot="1" x14ac:dyDescent="0.3">
      <c r="B78" s="9" t="s">
        <v>100</v>
      </c>
      <c r="C78" s="11">
        <v>25000</v>
      </c>
      <c r="D78" s="61"/>
      <c r="E78" s="66" t="s">
        <v>9</v>
      </c>
      <c r="F78" s="69"/>
      <c r="G78" s="77">
        <f>SUM(C78+D78+F78)</f>
        <v>25000</v>
      </c>
      <c r="H78" s="128"/>
      <c r="I78" s="128"/>
      <c r="J78" s="128"/>
    </row>
    <row r="79" spans="2:12" ht="26.25" thickBot="1" x14ac:dyDescent="0.3">
      <c r="B79" s="8" t="s">
        <v>57</v>
      </c>
      <c r="C79" s="10">
        <f>SUM(C81:C89)</f>
        <v>1206785</v>
      </c>
      <c r="D79" s="10">
        <f>SUM(D81:D89)</f>
        <v>0</v>
      </c>
      <c r="E79" s="14"/>
      <c r="F79" s="10">
        <f>SUM(F80:F89)</f>
        <v>0</v>
      </c>
      <c r="G79" s="56">
        <f>SUM(C79+D79+F79)</f>
        <v>1206785</v>
      </c>
      <c r="H79" s="62">
        <f>SUM(H81:H89)</f>
        <v>0</v>
      </c>
      <c r="I79" s="65">
        <f>SUM(I81:I89)</f>
        <v>4616102</v>
      </c>
      <c r="J79" s="65">
        <f>SUM(J81:J89)</f>
        <v>5822887</v>
      </c>
    </row>
    <row r="80" spans="2:12" ht="46.35" customHeight="1" thickBot="1" x14ac:dyDescent="0.3">
      <c r="B80" s="9" t="s">
        <v>52</v>
      </c>
      <c r="C80" s="11"/>
      <c r="D80" s="11"/>
      <c r="E80" s="123" t="s">
        <v>151</v>
      </c>
      <c r="F80" s="27"/>
      <c r="G80" s="17">
        <f t="shared" ref="G80:G89" si="25">C80+D80+F80</f>
        <v>0</v>
      </c>
      <c r="H80" s="27"/>
      <c r="I80" s="27"/>
      <c r="J80" s="27">
        <f>SUM(G80:I80)</f>
        <v>0</v>
      </c>
    </row>
    <row r="81" spans="2:14" ht="15" customHeight="1" thickBot="1" x14ac:dyDescent="0.3">
      <c r="B81" s="9" t="s">
        <v>157</v>
      </c>
      <c r="C81" s="11"/>
      <c r="D81" s="11"/>
      <c r="E81" s="124"/>
      <c r="F81" s="27"/>
      <c r="G81" s="17">
        <f t="shared" si="25"/>
        <v>0</v>
      </c>
      <c r="H81" s="27"/>
      <c r="I81" s="27"/>
      <c r="J81" s="27">
        <f>SUM(G81:I81)</f>
        <v>0</v>
      </c>
    </row>
    <row r="82" spans="2:14" ht="15.75" thickBot="1" x14ac:dyDescent="0.3">
      <c r="B82" s="9" t="s">
        <v>184</v>
      </c>
      <c r="C82" s="68">
        <v>33510</v>
      </c>
      <c r="D82" s="11"/>
      <c r="E82" s="124"/>
      <c r="F82" s="27"/>
      <c r="G82" s="77">
        <f t="shared" si="25"/>
        <v>33510</v>
      </c>
      <c r="H82" s="27"/>
      <c r="I82" s="27">
        <f>13672+31139+341</f>
        <v>45152</v>
      </c>
      <c r="J82" s="27">
        <f>SUM(G82:I82)</f>
        <v>78662</v>
      </c>
    </row>
    <row r="83" spans="2:14" ht="15.75" thickBot="1" x14ac:dyDescent="0.3">
      <c r="B83" s="9" t="s">
        <v>200</v>
      </c>
      <c r="C83" s="68">
        <v>99000</v>
      </c>
      <c r="D83" s="11"/>
      <c r="E83" s="124"/>
      <c r="F83" s="27"/>
      <c r="G83" s="77">
        <f t="shared" si="25"/>
        <v>99000</v>
      </c>
      <c r="H83" s="27"/>
      <c r="I83" s="27"/>
      <c r="J83" s="27">
        <f t="shared" ref="J83:J89" si="26">SUM(G83:I83)</f>
        <v>99000</v>
      </c>
    </row>
    <row r="84" spans="2:14" ht="26.25" thickBot="1" x14ac:dyDescent="0.3">
      <c r="B84" s="9" t="s">
        <v>194</v>
      </c>
      <c r="C84" s="11">
        <v>132000</v>
      </c>
      <c r="D84" s="11"/>
      <c r="E84" s="124"/>
      <c r="F84" s="27"/>
      <c r="G84" s="77">
        <f t="shared" si="25"/>
        <v>132000</v>
      </c>
      <c r="H84" s="27"/>
      <c r="I84" s="27"/>
      <c r="J84" s="27">
        <f t="shared" si="26"/>
        <v>132000</v>
      </c>
    </row>
    <row r="85" spans="2:14" ht="15.75" thickBot="1" x14ac:dyDescent="0.3">
      <c r="B85" s="9" t="s">
        <v>195</v>
      </c>
      <c r="C85" s="104">
        <v>390000</v>
      </c>
      <c r="D85" s="104"/>
      <c r="E85" s="124"/>
      <c r="F85" s="27"/>
      <c r="G85" s="77">
        <f t="shared" si="25"/>
        <v>390000</v>
      </c>
      <c r="H85" s="27"/>
      <c r="I85" s="27"/>
      <c r="J85" s="27">
        <f t="shared" si="26"/>
        <v>390000</v>
      </c>
    </row>
    <row r="86" spans="2:14" ht="26.25" thickBot="1" x14ac:dyDescent="0.3">
      <c r="B86" s="9" t="s">
        <v>199</v>
      </c>
      <c r="C86" s="11">
        <v>72680</v>
      </c>
      <c r="D86" s="11"/>
      <c r="E86" s="124"/>
      <c r="F86" s="27"/>
      <c r="G86" s="77">
        <f t="shared" si="25"/>
        <v>72680</v>
      </c>
      <c r="H86" s="27"/>
      <c r="I86" s="27"/>
      <c r="J86" s="27">
        <f t="shared" si="26"/>
        <v>72680</v>
      </c>
    </row>
    <row r="87" spans="2:14" ht="15.75" thickBot="1" x14ac:dyDescent="0.3">
      <c r="B87" s="9" t="s">
        <v>61</v>
      </c>
      <c r="C87" s="11"/>
      <c r="D87" s="11"/>
      <c r="E87" s="124"/>
      <c r="F87" s="27"/>
      <c r="G87" s="77">
        <f t="shared" si="25"/>
        <v>0</v>
      </c>
      <c r="H87" s="27"/>
      <c r="I87" s="27"/>
      <c r="J87" s="27">
        <f t="shared" si="26"/>
        <v>0</v>
      </c>
    </row>
    <row r="88" spans="2:14" ht="15.75" thickBot="1" x14ac:dyDescent="0.3">
      <c r="B88" s="9" t="s">
        <v>27</v>
      </c>
      <c r="C88" s="11">
        <v>479595</v>
      </c>
      <c r="D88" s="11"/>
      <c r="E88" s="124"/>
      <c r="F88" s="27"/>
      <c r="G88" s="17">
        <f t="shared" si="25"/>
        <v>479595</v>
      </c>
      <c r="H88" s="27"/>
      <c r="I88" s="27">
        <f>5050545-479595</f>
        <v>4570950</v>
      </c>
      <c r="J88" s="27">
        <f t="shared" si="26"/>
        <v>5050545</v>
      </c>
    </row>
    <row r="89" spans="2:14" ht="15.75" thickBot="1" x14ac:dyDescent="0.3">
      <c r="B89" s="9" t="s">
        <v>135</v>
      </c>
      <c r="C89" s="11"/>
      <c r="D89" s="11"/>
      <c r="E89" s="125"/>
      <c r="F89" s="27"/>
      <c r="G89" s="17">
        <f t="shared" si="25"/>
        <v>0</v>
      </c>
      <c r="H89" s="27"/>
      <c r="I89" s="27"/>
      <c r="J89" s="27">
        <f t="shared" si="26"/>
        <v>0</v>
      </c>
    </row>
    <row r="90" spans="2:14" ht="16.350000000000001" customHeight="1" thickBot="1" x14ac:dyDescent="0.3">
      <c r="B90" s="178" t="s">
        <v>43</v>
      </c>
      <c r="C90" s="136" t="s">
        <v>56</v>
      </c>
      <c r="D90" s="136"/>
      <c r="E90" s="136"/>
      <c r="F90" s="136"/>
      <c r="G90" s="40">
        <f>G64</f>
        <v>2272595</v>
      </c>
      <c r="H90" s="190">
        <f>SUM(G90:G93)</f>
        <v>3773483</v>
      </c>
      <c r="I90" s="192" t="s">
        <v>141</v>
      </c>
      <c r="J90" s="192"/>
    </row>
    <row r="91" spans="2:14" ht="41.1" customHeight="1" thickBot="1" x14ac:dyDescent="0.3">
      <c r="B91" s="189"/>
      <c r="C91" s="136" t="s">
        <v>104</v>
      </c>
      <c r="D91" s="136"/>
      <c r="E91" s="136"/>
      <c r="F91" s="149"/>
      <c r="G91" s="40">
        <f>G68</f>
        <v>188724</v>
      </c>
      <c r="H91" s="191"/>
      <c r="I91" s="193"/>
      <c r="J91" s="193"/>
      <c r="L91" s="103"/>
      <c r="M91" s="95"/>
      <c r="N91" s="95"/>
    </row>
    <row r="92" spans="2:14" ht="29.25" customHeight="1" thickBot="1" x14ac:dyDescent="0.3">
      <c r="B92" s="189"/>
      <c r="C92" s="136" t="s">
        <v>55</v>
      </c>
      <c r="D92" s="136"/>
      <c r="E92" s="136"/>
      <c r="F92" s="149"/>
      <c r="G92" s="40">
        <f>G74</f>
        <v>105379</v>
      </c>
      <c r="H92" s="191"/>
      <c r="I92" s="194"/>
      <c r="J92" s="194"/>
      <c r="L92" s="103">
        <v>3773483</v>
      </c>
    </row>
    <row r="93" spans="2:14" ht="20.25" customHeight="1" thickBot="1" x14ac:dyDescent="0.3">
      <c r="B93" s="166"/>
      <c r="C93" s="136" t="s">
        <v>60</v>
      </c>
      <c r="D93" s="136"/>
      <c r="E93" s="136"/>
      <c r="F93" s="136"/>
      <c r="G93" s="42">
        <f>G79</f>
        <v>1206785</v>
      </c>
      <c r="H93" s="191"/>
      <c r="I93" s="195">
        <f>G98</f>
        <v>19910</v>
      </c>
      <c r="J93" s="195"/>
      <c r="L93" s="103">
        <v>0</v>
      </c>
      <c r="M93" s="95"/>
    </row>
    <row r="94" spans="2:14" ht="10.35" customHeight="1" x14ac:dyDescent="0.25">
      <c r="B94" s="5"/>
      <c r="C94" s="13"/>
      <c r="D94" s="13"/>
      <c r="E94" s="13"/>
      <c r="F94" s="28"/>
      <c r="G94" s="16"/>
      <c r="H94" s="13"/>
      <c r="I94" s="13"/>
      <c r="J94" s="28"/>
    </row>
    <row r="95" spans="2:14" ht="9" customHeight="1" thickBot="1" x14ac:dyDescent="0.3">
      <c r="B95" s="5"/>
      <c r="C95" s="13"/>
      <c r="D95" s="13"/>
      <c r="E95" s="13"/>
      <c r="F95" s="28"/>
      <c r="G95" s="16"/>
      <c r="H95" s="13"/>
      <c r="I95" s="13"/>
      <c r="J95" s="28"/>
    </row>
    <row r="96" spans="2:14" ht="25.35" customHeight="1" thickBot="1" x14ac:dyDescent="0.3">
      <c r="B96" s="174" t="s">
        <v>196</v>
      </c>
      <c r="C96" s="174"/>
      <c r="D96" s="174"/>
      <c r="E96" s="174"/>
      <c r="F96" s="174"/>
      <c r="G96" s="174"/>
      <c r="H96" s="174"/>
      <c r="I96" s="174"/>
      <c r="J96" s="174"/>
    </row>
    <row r="97" spans="2:13" ht="45.75" thickBot="1" x14ac:dyDescent="0.3">
      <c r="B97" s="7" t="s">
        <v>32</v>
      </c>
      <c r="C97" s="38" t="s">
        <v>20</v>
      </c>
      <c r="D97" s="37" t="s">
        <v>58</v>
      </c>
      <c r="E97" s="37" t="s">
        <v>39</v>
      </c>
      <c r="F97" s="39" t="s">
        <v>37</v>
      </c>
      <c r="G97" s="39" t="s">
        <v>103</v>
      </c>
      <c r="H97" s="32"/>
      <c r="I97" s="32"/>
      <c r="J97" s="32"/>
      <c r="M97" s="96"/>
    </row>
    <row r="98" spans="2:13" ht="48.75" thickBot="1" x14ac:dyDescent="0.3">
      <c r="B98" s="59" t="s">
        <v>108</v>
      </c>
      <c r="C98" s="12" t="s">
        <v>10</v>
      </c>
      <c r="D98" s="75">
        <v>85000</v>
      </c>
      <c r="E98" s="23">
        <f>F18+F19+F20+F21+F23+F24+F30+F31+F33+F36+F37+F38+F40</f>
        <v>111837</v>
      </c>
      <c r="F98" s="19">
        <f>D98-E98</f>
        <v>-26837</v>
      </c>
      <c r="G98" s="137">
        <f>F98+F99+F102</f>
        <v>19910</v>
      </c>
      <c r="H98" s="33"/>
      <c r="I98" s="33"/>
      <c r="J98" s="33"/>
    </row>
    <row r="99" spans="2:13" ht="27.75" customHeight="1" thickBot="1" x14ac:dyDescent="0.3">
      <c r="B99" s="22" t="s">
        <v>109</v>
      </c>
      <c r="C99" s="187" t="s">
        <v>9</v>
      </c>
      <c r="D99" s="68">
        <f>158000-85000</f>
        <v>73000</v>
      </c>
      <c r="E99" s="187">
        <f>F9+F10+F12+F14+F16+F25+F26+F27+F29+F34+F43+F44+F45+F46+F55+F56+F57+F58+F60+F61+F62+F63+F69+F78+F71</f>
        <v>575253</v>
      </c>
      <c r="F99" s="187">
        <f>D99+D100+D101+D102+D103-E99</f>
        <v>46747</v>
      </c>
      <c r="G99" s="138"/>
      <c r="H99" s="33"/>
      <c r="I99" s="33"/>
      <c r="J99" s="33"/>
    </row>
    <row r="100" spans="2:13" ht="15.75" thickBot="1" x14ac:dyDescent="0.3">
      <c r="B100" s="22" t="s">
        <v>126</v>
      </c>
      <c r="C100" s="188"/>
      <c r="D100" s="68">
        <v>205000</v>
      </c>
      <c r="E100" s="188"/>
      <c r="F100" s="188"/>
      <c r="G100" s="138"/>
      <c r="H100" s="33"/>
      <c r="I100" s="33"/>
      <c r="J100" s="33"/>
    </row>
    <row r="101" spans="2:13" ht="15.75" thickBot="1" x14ac:dyDescent="0.3">
      <c r="B101" s="22" t="s">
        <v>125</v>
      </c>
      <c r="C101" s="188"/>
      <c r="D101" s="68">
        <v>337000</v>
      </c>
      <c r="E101" s="188"/>
      <c r="F101" s="188"/>
      <c r="G101" s="138"/>
      <c r="H101" s="33"/>
      <c r="I101" s="33"/>
      <c r="J101" s="33"/>
    </row>
    <row r="102" spans="2:13" ht="15.75" thickBot="1" x14ac:dyDescent="0.3">
      <c r="B102" s="22" t="s">
        <v>110</v>
      </c>
      <c r="C102" s="187" t="s">
        <v>19</v>
      </c>
      <c r="D102" s="11">
        <v>1500</v>
      </c>
      <c r="E102" s="188"/>
      <c r="F102" s="188"/>
      <c r="G102" s="138"/>
      <c r="H102" s="33"/>
      <c r="I102" s="33"/>
      <c r="J102" s="33"/>
    </row>
    <row r="103" spans="2:13" ht="15.75" thickBot="1" x14ac:dyDescent="0.3">
      <c r="B103" s="22" t="s">
        <v>31</v>
      </c>
      <c r="C103" s="188"/>
      <c r="D103" s="11">
        <v>5500</v>
      </c>
      <c r="E103" s="202"/>
      <c r="F103" s="202"/>
      <c r="G103" s="138"/>
      <c r="H103" s="33"/>
      <c r="I103" s="33"/>
      <c r="J103" s="33"/>
    </row>
    <row r="104" spans="2:13" ht="30.6" customHeight="1" thickBot="1" x14ac:dyDescent="0.3">
      <c r="B104" s="186" t="s">
        <v>63</v>
      </c>
      <c r="C104" s="186"/>
      <c r="D104" s="85">
        <f>SUM(D98:D103)</f>
        <v>707000</v>
      </c>
      <c r="E104" s="187"/>
      <c r="F104" s="187"/>
      <c r="G104" s="187"/>
      <c r="H104" s="150" t="s">
        <v>144</v>
      </c>
      <c r="I104" s="151"/>
      <c r="J104" s="151"/>
    </row>
    <row r="105" spans="2:13" ht="15.75" thickBot="1" x14ac:dyDescent="0.3">
      <c r="B105" s="142" t="s">
        <v>33</v>
      </c>
      <c r="C105" s="142"/>
      <c r="D105" s="142"/>
      <c r="E105" s="143"/>
      <c r="F105" s="144" t="s">
        <v>65</v>
      </c>
      <c r="G105" s="144"/>
      <c r="H105" s="144"/>
      <c r="I105" s="144"/>
      <c r="J105" s="144"/>
    </row>
    <row r="106" spans="2:13" ht="15.75" thickBot="1" x14ac:dyDescent="0.3">
      <c r="B106" s="145" t="s">
        <v>111</v>
      </c>
      <c r="C106" s="145"/>
      <c r="D106" s="145"/>
      <c r="E106" s="57">
        <f>G8</f>
        <v>511553</v>
      </c>
      <c r="F106" s="130" t="s">
        <v>137</v>
      </c>
      <c r="G106" s="131"/>
      <c r="H106" s="131"/>
      <c r="I106" s="131"/>
      <c r="J106" s="131"/>
    </row>
    <row r="107" spans="2:13" ht="15.75" thickBot="1" x14ac:dyDescent="0.3">
      <c r="B107" s="145" t="s">
        <v>112</v>
      </c>
      <c r="C107" s="145"/>
      <c r="D107" s="145"/>
      <c r="E107" s="57">
        <f>G11</f>
        <v>382731</v>
      </c>
      <c r="F107" s="132"/>
      <c r="G107" s="133"/>
      <c r="H107" s="133"/>
      <c r="I107" s="133"/>
      <c r="J107" s="133"/>
    </row>
    <row r="108" spans="2:13" ht="15.75" thickBot="1" x14ac:dyDescent="0.3">
      <c r="B108" s="145" t="s">
        <v>113</v>
      </c>
      <c r="C108" s="145"/>
      <c r="D108" s="145"/>
      <c r="E108" s="57">
        <f>G17</f>
        <v>607388</v>
      </c>
      <c r="F108" s="132"/>
      <c r="G108" s="133"/>
      <c r="H108" s="133"/>
      <c r="I108" s="133"/>
      <c r="J108" s="133"/>
    </row>
    <row r="109" spans="2:13" ht="31.35" customHeight="1" thickBot="1" x14ac:dyDescent="0.3">
      <c r="B109" s="145" t="s">
        <v>114</v>
      </c>
      <c r="C109" s="145"/>
      <c r="D109" s="145"/>
      <c r="E109" s="57">
        <f>G22</f>
        <v>155035</v>
      </c>
      <c r="F109" s="132"/>
      <c r="G109" s="133"/>
      <c r="H109" s="133"/>
      <c r="I109" s="133"/>
      <c r="J109" s="133"/>
    </row>
    <row r="110" spans="2:13" ht="15.75" thickBot="1" x14ac:dyDescent="0.3">
      <c r="B110" s="145" t="s">
        <v>115</v>
      </c>
      <c r="C110" s="145"/>
      <c r="D110" s="145"/>
      <c r="E110" s="57">
        <f>G28</f>
        <v>47751</v>
      </c>
      <c r="F110" s="134"/>
      <c r="G110" s="135"/>
      <c r="H110" s="135"/>
      <c r="I110" s="135"/>
      <c r="J110" s="135"/>
    </row>
    <row r="111" spans="2:13" ht="15.75" thickBot="1" x14ac:dyDescent="0.3">
      <c r="B111" s="145" t="s">
        <v>116</v>
      </c>
      <c r="C111" s="145"/>
      <c r="D111" s="145"/>
      <c r="E111" s="57">
        <f>G32</f>
        <v>330977</v>
      </c>
      <c r="F111" s="129" t="s">
        <v>192</v>
      </c>
      <c r="G111" s="129"/>
      <c r="H111" s="129"/>
      <c r="I111" s="129"/>
      <c r="J111" s="129"/>
    </row>
    <row r="112" spans="2:13" ht="33" customHeight="1" thickBot="1" x14ac:dyDescent="0.3">
      <c r="B112" s="145" t="s">
        <v>117</v>
      </c>
      <c r="C112" s="145"/>
      <c r="D112" s="145"/>
      <c r="E112" s="57">
        <f>G35</f>
        <v>36662</v>
      </c>
      <c r="F112" s="148" t="s">
        <v>121</v>
      </c>
      <c r="G112" s="146"/>
      <c r="H112" s="146"/>
      <c r="I112" s="147">
        <f>E116</f>
        <v>2272595</v>
      </c>
      <c r="J112" s="147"/>
    </row>
    <row r="113" spans="2:10" ht="15.75" thickBot="1" x14ac:dyDescent="0.3">
      <c r="B113" s="145" t="s">
        <v>118</v>
      </c>
      <c r="C113" s="145"/>
      <c r="D113" s="145"/>
      <c r="E113" s="57">
        <f>G42</f>
        <v>171498</v>
      </c>
      <c r="F113" s="146" t="s">
        <v>122</v>
      </c>
      <c r="G113" s="146"/>
      <c r="H113" s="146"/>
      <c r="I113" s="147">
        <f>G68</f>
        <v>188724</v>
      </c>
      <c r="J113" s="147"/>
    </row>
    <row r="114" spans="2:10" ht="26.45" customHeight="1" thickBot="1" x14ac:dyDescent="0.3">
      <c r="B114" s="145" t="s">
        <v>119</v>
      </c>
      <c r="C114" s="145"/>
      <c r="D114" s="145"/>
      <c r="E114" s="57">
        <f>G54</f>
        <v>17000</v>
      </c>
      <c r="F114" s="146" t="s">
        <v>123</v>
      </c>
      <c r="G114" s="146"/>
      <c r="H114" s="146"/>
      <c r="I114" s="147">
        <f>G74</f>
        <v>105379</v>
      </c>
      <c r="J114" s="147"/>
    </row>
    <row r="115" spans="2:10" ht="29.1" customHeight="1" thickBot="1" x14ac:dyDescent="0.3">
      <c r="B115" s="145" t="s">
        <v>120</v>
      </c>
      <c r="C115" s="145"/>
      <c r="D115" s="145"/>
      <c r="E115" s="57">
        <f>G59</f>
        <v>12000</v>
      </c>
      <c r="F115" s="146" t="s">
        <v>124</v>
      </c>
      <c r="G115" s="146"/>
      <c r="H115" s="146"/>
      <c r="I115" s="147">
        <f>G79</f>
        <v>1206785</v>
      </c>
      <c r="J115" s="147"/>
    </row>
    <row r="116" spans="2:10" ht="15.75" thickBot="1" x14ac:dyDescent="0.3">
      <c r="B116" s="139" t="s">
        <v>30</v>
      </c>
      <c r="C116" s="139"/>
      <c r="D116" s="139"/>
      <c r="E116" s="58">
        <f>SUM(E106:E115)</f>
        <v>2272595</v>
      </c>
      <c r="F116" s="140" t="s">
        <v>54</v>
      </c>
      <c r="G116" s="140"/>
      <c r="H116" s="140"/>
      <c r="I116" s="141">
        <f>SUM(I112:J115)</f>
        <v>3773483</v>
      </c>
      <c r="J116" s="141"/>
    </row>
    <row r="117" spans="2:10" x14ac:dyDescent="0.25">
      <c r="B117" s="5"/>
      <c r="C117" s="13"/>
      <c r="D117" s="13"/>
      <c r="E117" s="13"/>
      <c r="F117" s="28"/>
      <c r="G117" s="16"/>
      <c r="H117" s="13"/>
      <c r="I117" s="13"/>
      <c r="J117" s="28"/>
    </row>
    <row r="118" spans="2:10" x14ac:dyDescent="0.25">
      <c r="B118" s="5"/>
      <c r="C118" s="13"/>
      <c r="D118" s="13"/>
      <c r="E118" s="13"/>
      <c r="F118" s="28"/>
      <c r="G118" s="16"/>
      <c r="H118" s="13"/>
      <c r="I118" s="13"/>
      <c r="J118" s="28"/>
    </row>
    <row r="119" spans="2:10" x14ac:dyDescent="0.25">
      <c r="B119" s="5"/>
      <c r="C119" s="13"/>
      <c r="D119" s="13"/>
      <c r="E119" s="13"/>
      <c r="F119" s="28"/>
      <c r="G119" s="16"/>
      <c r="H119" s="13"/>
      <c r="I119" s="13"/>
      <c r="J119" s="28"/>
    </row>
    <row r="120" spans="2:10" x14ac:dyDescent="0.25">
      <c r="B120" s="5"/>
      <c r="C120" s="13"/>
      <c r="D120" s="13"/>
      <c r="E120" s="13"/>
      <c r="F120" s="28"/>
      <c r="G120" s="16"/>
      <c r="H120" s="13"/>
      <c r="I120" s="13"/>
    </row>
    <row r="121" spans="2:10" x14ac:dyDescent="0.25">
      <c r="B121" s="5"/>
      <c r="C121" s="13"/>
      <c r="D121" s="13"/>
      <c r="E121" s="13"/>
      <c r="F121" s="28"/>
      <c r="G121" s="16"/>
      <c r="H121" s="13"/>
      <c r="I121" s="13"/>
      <c r="J121" s="28"/>
    </row>
    <row r="122" spans="2:10" x14ac:dyDescent="0.25">
      <c r="B122" s="5"/>
      <c r="C122" s="13"/>
      <c r="D122" s="13"/>
      <c r="F122" s="28"/>
      <c r="G122" s="16"/>
      <c r="H122" s="13"/>
      <c r="I122" s="13"/>
      <c r="J122" s="28"/>
    </row>
    <row r="123" spans="2:10" x14ac:dyDescent="0.25">
      <c r="B123" s="5"/>
      <c r="C123" s="13"/>
      <c r="D123" s="13"/>
      <c r="E123" s="13"/>
      <c r="F123" s="28"/>
      <c r="G123" s="16"/>
      <c r="H123" s="13"/>
      <c r="I123" s="13"/>
      <c r="J123" s="28"/>
    </row>
    <row r="124" spans="2:10" x14ac:dyDescent="0.25">
      <c r="B124" s="5"/>
      <c r="C124" s="13"/>
      <c r="D124" s="13"/>
      <c r="E124" s="13"/>
      <c r="F124" s="28"/>
      <c r="G124" s="16"/>
      <c r="H124" s="13"/>
      <c r="I124" s="13"/>
      <c r="J124" s="28"/>
    </row>
    <row r="125" spans="2:10" x14ac:dyDescent="0.25">
      <c r="B125" s="5"/>
      <c r="C125" s="13"/>
      <c r="D125" s="13"/>
      <c r="E125" s="13"/>
      <c r="F125" s="28"/>
      <c r="G125" s="16"/>
      <c r="H125" s="13"/>
      <c r="I125" s="13"/>
      <c r="J125" s="28"/>
    </row>
    <row r="126" spans="2:10" x14ac:dyDescent="0.25">
      <c r="B126" s="5"/>
      <c r="C126" s="13"/>
      <c r="D126" s="13"/>
      <c r="E126" s="13"/>
      <c r="F126" s="28"/>
      <c r="G126" s="16"/>
      <c r="H126" s="13"/>
      <c r="I126" s="13"/>
      <c r="J126" s="28"/>
    </row>
    <row r="127" spans="2:10" x14ac:dyDescent="0.25">
      <c r="B127" s="5"/>
      <c r="C127" s="13"/>
      <c r="D127" s="13"/>
      <c r="E127" s="13"/>
      <c r="F127" s="28"/>
      <c r="G127" s="16"/>
      <c r="H127" s="13"/>
      <c r="I127" s="13"/>
      <c r="J127" s="28"/>
    </row>
    <row r="128" spans="2:10" x14ac:dyDescent="0.25">
      <c r="B128" s="5"/>
      <c r="C128" s="13"/>
      <c r="D128" s="13"/>
      <c r="E128" s="13"/>
      <c r="F128" s="28"/>
      <c r="G128" s="16"/>
      <c r="H128" s="13"/>
      <c r="I128" s="13"/>
      <c r="J128" s="28"/>
    </row>
    <row r="129" spans="2:10" x14ac:dyDescent="0.25">
      <c r="B129" s="5"/>
      <c r="C129" s="13"/>
      <c r="D129" s="13"/>
      <c r="E129" s="13"/>
      <c r="F129" s="28"/>
      <c r="G129" s="16"/>
      <c r="H129" s="13"/>
      <c r="I129" s="13"/>
      <c r="J129" s="28"/>
    </row>
    <row r="130" spans="2:10" x14ac:dyDescent="0.25">
      <c r="B130" s="5"/>
      <c r="C130" s="13"/>
      <c r="D130" s="13"/>
      <c r="E130" s="2"/>
      <c r="F130" s="29"/>
      <c r="G130" s="3"/>
      <c r="H130" s="2"/>
      <c r="I130" s="2"/>
      <c r="J130" s="29"/>
    </row>
    <row r="131" spans="2:10" ht="15.75" thickBot="1" x14ac:dyDescent="0.3">
      <c r="B131" s="5"/>
      <c r="C131" s="13"/>
      <c r="D131" s="13"/>
      <c r="E131" s="2"/>
      <c r="F131" s="29"/>
      <c r="G131" s="3"/>
      <c r="H131" s="2"/>
      <c r="I131" s="2"/>
      <c r="J131" s="29"/>
    </row>
    <row r="132" spans="2:10" ht="15.75" thickBot="1" x14ac:dyDescent="0.3">
      <c r="B132" s="121" t="s">
        <v>145</v>
      </c>
      <c r="C132" s="122"/>
      <c r="D132" s="122"/>
      <c r="E132" s="70"/>
      <c r="F132" s="121" t="s">
        <v>146</v>
      </c>
      <c r="G132" s="122"/>
      <c r="H132" s="122"/>
      <c r="I132" s="122"/>
      <c r="J132" s="122"/>
    </row>
    <row r="133" spans="2:10" x14ac:dyDescent="0.25">
      <c r="B133" s="5"/>
      <c r="C133" s="13"/>
      <c r="D133" s="13"/>
      <c r="E133" s="2"/>
      <c r="F133" s="29"/>
      <c r="G133" s="3"/>
      <c r="H133" s="2"/>
      <c r="I133" s="2"/>
      <c r="J133" s="29"/>
    </row>
    <row r="134" spans="2:10" x14ac:dyDescent="0.25">
      <c r="B134" s="5"/>
      <c r="C134" s="13"/>
      <c r="D134" s="13"/>
      <c r="E134" s="2"/>
      <c r="F134" s="29"/>
      <c r="G134" s="3"/>
      <c r="H134" s="2"/>
      <c r="I134" s="2"/>
      <c r="J134" s="29"/>
    </row>
    <row r="135" spans="2:10" x14ac:dyDescent="0.25">
      <c r="B135" s="5"/>
      <c r="C135" s="13"/>
      <c r="D135" s="13"/>
      <c r="E135" s="2"/>
      <c r="F135" s="29"/>
      <c r="G135" s="3"/>
      <c r="H135" s="2"/>
      <c r="I135" s="2"/>
      <c r="J135" s="29"/>
    </row>
    <row r="136" spans="2:10" x14ac:dyDescent="0.25">
      <c r="B136" s="5"/>
      <c r="C136" s="13"/>
      <c r="D136" s="13"/>
      <c r="E136" s="2"/>
      <c r="F136" s="29"/>
      <c r="G136" s="3"/>
      <c r="H136" s="2"/>
      <c r="I136" s="2"/>
      <c r="J136" s="29"/>
    </row>
    <row r="137" spans="2:10" x14ac:dyDescent="0.25">
      <c r="B137" s="5"/>
      <c r="C137" s="13"/>
      <c r="D137" s="13"/>
      <c r="E137" s="2"/>
      <c r="F137" s="29"/>
      <c r="G137" s="3"/>
      <c r="H137" s="2"/>
      <c r="I137" s="2"/>
      <c r="J137" s="29"/>
    </row>
    <row r="138" spans="2:10" x14ac:dyDescent="0.25">
      <c r="B138" s="5"/>
      <c r="C138" s="13"/>
      <c r="D138" s="13"/>
      <c r="E138" s="2"/>
      <c r="F138" s="29"/>
      <c r="G138" s="3"/>
      <c r="H138" s="2"/>
      <c r="I138" s="2"/>
      <c r="J138" s="29"/>
    </row>
    <row r="139" spans="2:10" x14ac:dyDescent="0.25">
      <c r="B139" s="5"/>
      <c r="C139" s="13"/>
      <c r="D139" s="13"/>
      <c r="E139" s="2"/>
      <c r="F139" s="29"/>
      <c r="G139" s="3"/>
      <c r="H139" s="2"/>
      <c r="I139" s="2"/>
      <c r="J139" s="29"/>
    </row>
    <row r="140" spans="2:10" x14ac:dyDescent="0.25">
      <c r="B140" s="5"/>
      <c r="C140" s="13"/>
      <c r="D140" s="13"/>
      <c r="E140" s="2"/>
      <c r="F140" s="29"/>
      <c r="G140" s="3"/>
      <c r="H140" s="2"/>
      <c r="I140" s="2"/>
      <c r="J140" s="29"/>
    </row>
    <row r="141" spans="2:10" x14ac:dyDescent="0.25">
      <c r="B141" s="5"/>
      <c r="C141" s="13"/>
      <c r="D141" s="13"/>
      <c r="E141" s="2"/>
      <c r="F141" s="29"/>
      <c r="G141" s="3"/>
      <c r="H141" s="2"/>
      <c r="I141" s="2"/>
      <c r="J141" s="29"/>
    </row>
    <row r="142" spans="2:10" x14ac:dyDescent="0.25">
      <c r="B142" s="5"/>
      <c r="C142" s="13"/>
      <c r="D142" s="13"/>
      <c r="E142" s="2"/>
      <c r="F142" s="29"/>
      <c r="G142" s="3"/>
      <c r="H142" s="2"/>
      <c r="I142" s="2"/>
      <c r="J142" s="29"/>
    </row>
    <row r="143" spans="2:10" x14ac:dyDescent="0.25">
      <c r="B143" s="5"/>
      <c r="C143" s="13"/>
      <c r="D143" s="13"/>
      <c r="E143" s="2"/>
      <c r="F143" s="29"/>
      <c r="G143" s="3"/>
      <c r="H143" s="2"/>
      <c r="I143" s="2"/>
      <c r="J143" s="29"/>
    </row>
    <row r="144" spans="2:10" x14ac:dyDescent="0.25">
      <c r="B144" s="5"/>
      <c r="C144" s="13"/>
      <c r="D144" s="13"/>
      <c r="E144" s="2"/>
      <c r="F144" s="29"/>
      <c r="G144" s="3"/>
      <c r="H144" s="2"/>
      <c r="I144" s="2"/>
      <c r="J144" s="29"/>
    </row>
    <row r="145" spans="2:10" x14ac:dyDescent="0.25">
      <c r="B145" s="5"/>
      <c r="C145" s="13"/>
      <c r="D145" s="13"/>
      <c r="E145" s="2"/>
      <c r="F145" s="29"/>
      <c r="G145" s="3"/>
      <c r="H145" s="2"/>
      <c r="I145" s="2"/>
      <c r="J145" s="29"/>
    </row>
    <row r="146" spans="2:10" x14ac:dyDescent="0.25">
      <c r="B146" s="5"/>
      <c r="C146" s="13"/>
      <c r="D146" s="13"/>
      <c r="E146" s="2"/>
      <c r="F146" s="29"/>
      <c r="G146" s="3"/>
      <c r="H146" s="2"/>
      <c r="I146" s="2"/>
      <c r="J146" s="29"/>
    </row>
    <row r="147" spans="2:10" x14ac:dyDescent="0.25">
      <c r="B147" s="5"/>
      <c r="C147" s="13"/>
      <c r="D147" s="13"/>
      <c r="E147" s="2"/>
      <c r="F147" s="29"/>
      <c r="G147" s="3"/>
      <c r="H147" s="2"/>
      <c r="I147" s="2"/>
      <c r="J147" s="29"/>
    </row>
    <row r="148" spans="2:10" x14ac:dyDescent="0.25">
      <c r="B148" s="5"/>
      <c r="C148" s="13"/>
      <c r="D148" s="13"/>
      <c r="E148" s="2"/>
      <c r="F148" s="29"/>
      <c r="G148" s="3"/>
      <c r="H148" s="2"/>
      <c r="I148" s="2"/>
      <c r="J148" s="29"/>
    </row>
    <row r="149" spans="2:10" x14ac:dyDescent="0.25">
      <c r="B149" s="5"/>
      <c r="C149" s="13"/>
      <c r="D149" s="13"/>
      <c r="E149" s="2"/>
      <c r="F149" s="29"/>
      <c r="G149" s="3"/>
      <c r="H149" s="2"/>
      <c r="I149" s="2"/>
      <c r="J149" s="29"/>
    </row>
    <row r="150" spans="2:10" x14ac:dyDescent="0.25">
      <c r="B150" s="5"/>
      <c r="C150" s="13"/>
      <c r="D150" s="13"/>
      <c r="E150" s="2"/>
      <c r="F150" s="29"/>
      <c r="G150" s="3"/>
      <c r="H150" s="2"/>
      <c r="I150" s="2"/>
      <c r="J150" s="29"/>
    </row>
    <row r="151" spans="2:10" x14ac:dyDescent="0.25">
      <c r="B151" s="5"/>
      <c r="C151" s="13"/>
      <c r="D151" s="13"/>
      <c r="E151" s="2"/>
      <c r="F151" s="29"/>
      <c r="G151" s="3"/>
      <c r="H151" s="2"/>
      <c r="I151" s="2"/>
      <c r="J151" s="29"/>
    </row>
    <row r="152" spans="2:10" x14ac:dyDescent="0.25">
      <c r="B152" s="5"/>
      <c r="C152" s="13"/>
      <c r="D152" s="13"/>
      <c r="E152" s="2"/>
      <c r="F152" s="29"/>
      <c r="G152" s="3"/>
      <c r="H152" s="2"/>
      <c r="I152" s="2"/>
      <c r="J152" s="29"/>
    </row>
    <row r="153" spans="2:10" x14ac:dyDescent="0.25">
      <c r="B153" s="5"/>
      <c r="C153" s="13"/>
      <c r="D153" s="13"/>
      <c r="E153" s="2"/>
      <c r="F153" s="29"/>
      <c r="G153" s="3"/>
      <c r="H153" s="2"/>
      <c r="I153" s="2"/>
      <c r="J153" s="29"/>
    </row>
    <row r="154" spans="2:10" x14ac:dyDescent="0.25">
      <c r="B154" s="5"/>
      <c r="C154" s="13"/>
      <c r="D154" s="13"/>
      <c r="E154" s="2"/>
      <c r="F154" s="29"/>
      <c r="G154" s="3"/>
      <c r="H154" s="2"/>
      <c r="I154" s="2"/>
      <c r="J154" s="29"/>
    </row>
    <row r="155" spans="2:10" x14ac:dyDescent="0.25">
      <c r="B155" s="5"/>
      <c r="C155" s="13"/>
      <c r="D155" s="13"/>
      <c r="E155" s="2"/>
      <c r="F155" s="29"/>
      <c r="G155" s="3"/>
      <c r="H155" s="2"/>
      <c r="I155" s="2"/>
      <c r="J155" s="29"/>
    </row>
    <row r="156" spans="2:10" x14ac:dyDescent="0.25">
      <c r="B156" s="5"/>
      <c r="C156" s="13"/>
      <c r="D156" s="13"/>
      <c r="E156" s="2"/>
      <c r="F156" s="29"/>
      <c r="G156" s="3"/>
      <c r="H156" s="2"/>
      <c r="I156" s="2"/>
      <c r="J156" s="29"/>
    </row>
    <row r="157" spans="2:10" x14ac:dyDescent="0.25">
      <c r="B157" s="5"/>
      <c r="C157" s="13"/>
      <c r="D157" s="13"/>
      <c r="E157" s="2"/>
      <c r="F157" s="29"/>
      <c r="G157" s="3"/>
      <c r="H157" s="2"/>
      <c r="I157" s="2"/>
      <c r="J157" s="29"/>
    </row>
    <row r="158" spans="2:10" x14ac:dyDescent="0.25">
      <c r="B158" s="5"/>
      <c r="C158" s="13"/>
      <c r="D158" s="13"/>
      <c r="E158" s="2"/>
      <c r="F158" s="29"/>
      <c r="G158" s="3"/>
      <c r="H158" s="2"/>
      <c r="I158" s="2"/>
      <c r="J158" s="29"/>
    </row>
    <row r="159" spans="2:10" x14ac:dyDescent="0.25">
      <c r="B159" s="5"/>
      <c r="C159" s="13"/>
      <c r="D159" s="13"/>
      <c r="E159" s="2"/>
      <c r="F159" s="29"/>
      <c r="G159" s="3"/>
      <c r="H159" s="2"/>
      <c r="I159" s="2"/>
      <c r="J159" s="29"/>
    </row>
    <row r="160" spans="2:10" x14ac:dyDescent="0.25">
      <c r="B160" s="5"/>
      <c r="C160" s="13"/>
      <c r="D160" s="13"/>
      <c r="E160" s="2"/>
      <c r="F160" s="29"/>
      <c r="G160" s="3"/>
      <c r="H160" s="2"/>
      <c r="I160" s="2"/>
      <c r="J160" s="29"/>
    </row>
    <row r="161" spans="2:10" x14ac:dyDescent="0.25">
      <c r="B161" s="5"/>
      <c r="C161" s="13"/>
      <c r="D161" s="13"/>
      <c r="E161" s="2"/>
      <c r="F161" s="29"/>
      <c r="G161" s="3"/>
      <c r="H161" s="2"/>
      <c r="I161" s="2"/>
      <c r="J161" s="29"/>
    </row>
    <row r="162" spans="2:10" x14ac:dyDescent="0.25">
      <c r="B162" s="5"/>
      <c r="C162" s="13"/>
      <c r="D162" s="13"/>
      <c r="E162" s="2"/>
      <c r="F162" s="29"/>
      <c r="G162" s="3"/>
      <c r="H162" s="2"/>
      <c r="I162" s="2"/>
      <c r="J162" s="29"/>
    </row>
    <row r="163" spans="2:10" x14ac:dyDescent="0.25">
      <c r="B163" s="5"/>
      <c r="C163" s="13"/>
      <c r="D163" s="13"/>
      <c r="E163" s="2"/>
      <c r="F163" s="29"/>
      <c r="G163" s="3"/>
      <c r="H163" s="2"/>
      <c r="I163" s="2"/>
      <c r="J163" s="29"/>
    </row>
    <row r="164" spans="2:10" x14ac:dyDescent="0.25">
      <c r="B164" s="5"/>
      <c r="C164" s="13"/>
      <c r="D164" s="13"/>
      <c r="E164" s="2"/>
      <c r="F164" s="29"/>
      <c r="G164" s="3"/>
      <c r="H164" s="2"/>
      <c r="I164" s="2"/>
      <c r="J164" s="29"/>
    </row>
    <row r="165" spans="2:10" x14ac:dyDescent="0.25">
      <c r="B165" s="5"/>
      <c r="C165" s="13"/>
      <c r="D165" s="13"/>
      <c r="E165" s="2"/>
      <c r="F165" s="29"/>
      <c r="G165" s="3"/>
      <c r="H165" s="2"/>
      <c r="I165" s="2"/>
      <c r="J165" s="29"/>
    </row>
    <row r="166" spans="2:10" x14ac:dyDescent="0.25">
      <c r="B166" s="5"/>
      <c r="C166" s="13"/>
      <c r="D166" s="13"/>
      <c r="E166" s="2"/>
      <c r="F166" s="29"/>
      <c r="G166" s="3"/>
      <c r="H166" s="2"/>
      <c r="I166" s="2"/>
      <c r="J166" s="29"/>
    </row>
    <row r="167" spans="2:10" x14ac:dyDescent="0.25">
      <c r="B167" s="5"/>
      <c r="C167" s="13"/>
      <c r="D167" s="13"/>
      <c r="E167" s="2"/>
      <c r="F167" s="29"/>
      <c r="G167" s="3"/>
      <c r="H167" s="2"/>
      <c r="I167" s="2"/>
      <c r="J167" s="29"/>
    </row>
    <row r="168" spans="2:10" x14ac:dyDescent="0.25">
      <c r="B168" s="5"/>
      <c r="C168" s="13"/>
      <c r="D168" s="13"/>
      <c r="E168" s="2"/>
      <c r="F168" s="29"/>
      <c r="G168" s="3"/>
      <c r="H168" s="2"/>
      <c r="I168" s="2"/>
      <c r="J168" s="29"/>
    </row>
    <row r="169" spans="2:10" x14ac:dyDescent="0.25">
      <c r="B169" s="5"/>
      <c r="C169" s="13"/>
      <c r="D169" s="13"/>
      <c r="E169" s="2"/>
      <c r="F169" s="29"/>
      <c r="G169" s="3"/>
      <c r="H169" s="2"/>
      <c r="I169" s="2"/>
      <c r="J169" s="29"/>
    </row>
    <row r="170" spans="2:10" x14ac:dyDescent="0.25">
      <c r="B170" s="5"/>
      <c r="C170" s="13"/>
      <c r="D170" s="13"/>
      <c r="E170" s="2"/>
      <c r="F170" s="29"/>
      <c r="G170" s="3"/>
      <c r="H170" s="2"/>
      <c r="I170" s="2"/>
      <c r="J170" s="29"/>
    </row>
    <row r="171" spans="2:10" x14ac:dyDescent="0.25">
      <c r="B171" s="5"/>
      <c r="C171" s="13"/>
      <c r="D171" s="13"/>
      <c r="E171" s="2"/>
      <c r="F171" s="29"/>
      <c r="G171" s="3"/>
      <c r="H171" s="2"/>
      <c r="I171" s="2"/>
      <c r="J171" s="29"/>
    </row>
    <row r="172" spans="2:10" x14ac:dyDescent="0.25">
      <c r="B172" s="5"/>
      <c r="C172" s="13"/>
      <c r="D172" s="13"/>
      <c r="E172" s="2"/>
      <c r="F172" s="29"/>
      <c r="G172" s="3"/>
      <c r="H172" s="2"/>
      <c r="I172" s="2"/>
      <c r="J172" s="29"/>
    </row>
    <row r="173" spans="2:10" x14ac:dyDescent="0.25">
      <c r="B173" s="5"/>
      <c r="C173" s="13"/>
      <c r="D173" s="13"/>
      <c r="E173" s="2"/>
      <c r="F173" s="29"/>
      <c r="G173" s="3"/>
      <c r="H173" s="2"/>
      <c r="I173" s="2"/>
      <c r="J173" s="29"/>
    </row>
    <row r="174" spans="2:10" x14ac:dyDescent="0.25">
      <c r="B174" s="5"/>
      <c r="C174" s="13"/>
      <c r="D174" s="13"/>
      <c r="E174" s="2"/>
      <c r="F174" s="29"/>
      <c r="G174" s="3"/>
      <c r="H174" s="2"/>
      <c r="I174" s="2"/>
      <c r="J174" s="29"/>
    </row>
    <row r="175" spans="2:10" x14ac:dyDescent="0.25">
      <c r="B175" s="5"/>
      <c r="C175" s="13"/>
      <c r="D175" s="13"/>
      <c r="E175" s="2"/>
      <c r="F175" s="29"/>
      <c r="G175" s="3"/>
      <c r="H175" s="2"/>
      <c r="I175" s="2"/>
      <c r="J175" s="29"/>
    </row>
    <row r="176" spans="2:10" x14ac:dyDescent="0.25">
      <c r="B176" s="5"/>
      <c r="C176" s="13"/>
      <c r="D176" s="13"/>
      <c r="E176" s="2"/>
      <c r="F176" s="29"/>
      <c r="G176" s="3"/>
      <c r="H176" s="2"/>
      <c r="I176" s="2"/>
      <c r="J176" s="29"/>
    </row>
    <row r="177" spans="2:10" x14ac:dyDescent="0.25">
      <c r="B177" s="5"/>
      <c r="C177" s="13"/>
      <c r="D177" s="13"/>
      <c r="E177" s="2"/>
      <c r="F177" s="29"/>
      <c r="G177" s="3"/>
      <c r="H177" s="2"/>
      <c r="I177" s="2"/>
      <c r="J177" s="29"/>
    </row>
    <row r="178" spans="2:10" x14ac:dyDescent="0.25">
      <c r="B178" s="5"/>
      <c r="C178" s="13"/>
      <c r="D178" s="13"/>
      <c r="E178" s="2"/>
      <c r="F178" s="29"/>
      <c r="G178" s="3"/>
      <c r="H178" s="2"/>
      <c r="I178" s="2"/>
      <c r="J178" s="29"/>
    </row>
    <row r="179" spans="2:10" x14ac:dyDescent="0.25">
      <c r="B179" s="5"/>
      <c r="C179" s="13"/>
      <c r="D179" s="13"/>
      <c r="E179" s="2"/>
      <c r="F179" s="29"/>
      <c r="G179" s="3"/>
      <c r="H179" s="2"/>
      <c r="I179" s="2"/>
      <c r="J179" s="29"/>
    </row>
    <row r="180" spans="2:10" x14ac:dyDescent="0.25">
      <c r="B180" s="5"/>
      <c r="C180" s="13"/>
      <c r="D180" s="13"/>
      <c r="E180" s="2"/>
      <c r="F180" s="29"/>
      <c r="G180" s="3"/>
      <c r="H180" s="2"/>
      <c r="I180" s="2"/>
      <c r="J180" s="29"/>
    </row>
    <row r="181" spans="2:10" x14ac:dyDescent="0.25">
      <c r="B181" s="5"/>
      <c r="C181" s="13"/>
      <c r="D181" s="13"/>
      <c r="E181" s="2"/>
      <c r="F181" s="29"/>
      <c r="G181" s="3"/>
      <c r="H181" s="2"/>
      <c r="I181" s="2"/>
      <c r="J181" s="29"/>
    </row>
    <row r="182" spans="2:10" x14ac:dyDescent="0.25">
      <c r="B182" s="5"/>
      <c r="C182" s="13"/>
      <c r="D182" s="13"/>
      <c r="E182" s="2"/>
      <c r="F182" s="29"/>
      <c r="G182" s="3"/>
      <c r="H182" s="2"/>
      <c r="I182" s="2"/>
      <c r="J182" s="29"/>
    </row>
    <row r="183" spans="2:10" x14ac:dyDescent="0.25">
      <c r="B183" s="5"/>
      <c r="C183" s="13"/>
      <c r="D183" s="13"/>
      <c r="E183" s="2"/>
      <c r="F183" s="29"/>
      <c r="G183" s="3"/>
      <c r="H183" s="2"/>
      <c r="I183" s="2"/>
      <c r="J183" s="29"/>
    </row>
    <row r="184" spans="2:10" x14ac:dyDescent="0.25">
      <c r="B184" s="5"/>
      <c r="C184" s="13"/>
      <c r="D184" s="13"/>
      <c r="E184" s="2"/>
      <c r="F184" s="29"/>
      <c r="G184" s="3"/>
      <c r="H184" s="2"/>
      <c r="I184" s="2"/>
      <c r="J184" s="29"/>
    </row>
    <row r="185" spans="2:10" x14ac:dyDescent="0.25">
      <c r="B185" s="5"/>
      <c r="C185" s="13"/>
      <c r="D185" s="13"/>
      <c r="E185" s="2"/>
      <c r="F185" s="29"/>
      <c r="G185" s="3"/>
      <c r="H185" s="2"/>
      <c r="I185" s="2"/>
      <c r="J185" s="29"/>
    </row>
    <row r="186" spans="2:10" x14ac:dyDescent="0.25">
      <c r="B186" s="5"/>
      <c r="C186" s="13"/>
      <c r="D186" s="13"/>
      <c r="E186" s="2"/>
      <c r="F186" s="29"/>
      <c r="G186" s="3"/>
      <c r="H186" s="2"/>
      <c r="I186" s="2"/>
      <c r="J186" s="29"/>
    </row>
    <row r="187" spans="2:10" x14ac:dyDescent="0.25">
      <c r="B187" s="5"/>
      <c r="C187" s="13"/>
      <c r="D187" s="13"/>
      <c r="E187" s="2"/>
      <c r="F187" s="29"/>
      <c r="G187" s="3"/>
      <c r="H187" s="2"/>
      <c r="I187" s="2"/>
      <c r="J187" s="29"/>
    </row>
    <row r="188" spans="2:10" x14ac:dyDescent="0.25">
      <c r="B188" s="5"/>
      <c r="C188" s="13"/>
      <c r="D188" s="13"/>
      <c r="E188" s="2"/>
      <c r="F188" s="29"/>
      <c r="G188" s="3"/>
      <c r="H188" s="2"/>
      <c r="I188" s="2"/>
      <c r="J188" s="29"/>
    </row>
    <row r="189" spans="2:10" x14ac:dyDescent="0.25">
      <c r="B189" s="5"/>
      <c r="C189" s="13"/>
      <c r="D189" s="13"/>
      <c r="E189" s="2"/>
      <c r="F189" s="29"/>
      <c r="G189" s="3"/>
      <c r="H189" s="2"/>
      <c r="I189" s="2"/>
      <c r="J189" s="29"/>
    </row>
    <row r="190" spans="2:10" x14ac:dyDescent="0.25">
      <c r="B190" s="5"/>
      <c r="C190" s="13"/>
      <c r="D190" s="13"/>
      <c r="E190" s="2"/>
      <c r="F190" s="29"/>
      <c r="G190" s="3"/>
      <c r="H190" s="2"/>
      <c r="I190" s="2"/>
      <c r="J190" s="29"/>
    </row>
    <row r="191" spans="2:10" x14ac:dyDescent="0.25">
      <c r="B191" s="5"/>
      <c r="C191" s="13"/>
      <c r="D191" s="13"/>
      <c r="E191" s="2"/>
      <c r="F191" s="29"/>
      <c r="G191" s="3"/>
      <c r="H191" s="2"/>
      <c r="I191" s="2"/>
      <c r="J191" s="29"/>
    </row>
    <row r="192" spans="2:10" x14ac:dyDescent="0.25">
      <c r="B192" s="5"/>
      <c r="C192" s="13"/>
      <c r="D192" s="13"/>
      <c r="E192" s="2"/>
      <c r="F192" s="29"/>
      <c r="G192" s="3"/>
      <c r="H192" s="2"/>
      <c r="I192" s="2"/>
      <c r="J192" s="29"/>
    </row>
    <row r="193" spans="2:10" x14ac:dyDescent="0.25">
      <c r="B193" s="5"/>
      <c r="C193" s="13"/>
      <c r="D193" s="13"/>
      <c r="E193" s="2"/>
      <c r="F193" s="29"/>
      <c r="G193" s="3"/>
      <c r="H193" s="2"/>
      <c r="I193" s="2"/>
      <c r="J193" s="29"/>
    </row>
    <row r="194" spans="2:10" x14ac:dyDescent="0.25">
      <c r="B194" s="5"/>
      <c r="C194" s="13"/>
      <c r="D194" s="13"/>
      <c r="E194" s="2"/>
      <c r="F194" s="29"/>
      <c r="G194" s="3"/>
      <c r="H194" s="2"/>
      <c r="I194" s="2"/>
      <c r="J194" s="29"/>
    </row>
    <row r="195" spans="2:10" x14ac:dyDescent="0.25">
      <c r="B195" s="5"/>
      <c r="C195" s="13"/>
      <c r="D195" s="13"/>
      <c r="E195" s="2"/>
      <c r="F195" s="29"/>
      <c r="G195" s="3"/>
      <c r="H195" s="2"/>
      <c r="I195" s="2"/>
      <c r="J195" s="29"/>
    </row>
    <row r="196" spans="2:10" x14ac:dyDescent="0.25">
      <c r="B196" s="5"/>
      <c r="C196" s="13"/>
      <c r="D196" s="13"/>
      <c r="E196" s="2"/>
      <c r="F196" s="29"/>
      <c r="G196" s="3"/>
      <c r="H196" s="2"/>
      <c r="I196" s="2"/>
      <c r="J196" s="29"/>
    </row>
    <row r="197" spans="2:10" x14ac:dyDescent="0.25">
      <c r="B197" s="5"/>
      <c r="C197" s="13"/>
      <c r="D197" s="13"/>
      <c r="E197" s="2"/>
      <c r="F197" s="29"/>
      <c r="G197" s="3"/>
      <c r="H197" s="2"/>
      <c r="I197" s="2"/>
      <c r="J197" s="29"/>
    </row>
    <row r="198" spans="2:10" x14ac:dyDescent="0.25">
      <c r="B198" s="5"/>
      <c r="C198" s="13"/>
      <c r="D198" s="13"/>
      <c r="E198" s="2"/>
      <c r="F198" s="29"/>
      <c r="G198" s="2"/>
      <c r="H198" s="2"/>
      <c r="I198" s="2"/>
      <c r="J198" s="29"/>
    </row>
    <row r="199" spans="2:10" x14ac:dyDescent="0.25">
      <c r="B199" s="5"/>
      <c r="C199" s="13"/>
      <c r="D199" s="13"/>
      <c r="E199" s="2"/>
      <c r="F199" s="29"/>
      <c r="G199" s="2"/>
      <c r="H199" s="2"/>
      <c r="I199" s="2"/>
      <c r="J199" s="29"/>
    </row>
    <row r="200" spans="2:10" x14ac:dyDescent="0.25">
      <c r="B200" s="5"/>
      <c r="C200" s="13"/>
      <c r="D200" s="13"/>
      <c r="E200" s="2"/>
      <c r="F200" s="29"/>
      <c r="G200" s="2"/>
      <c r="H200" s="2"/>
      <c r="I200" s="2"/>
      <c r="J200" s="29"/>
    </row>
    <row r="201" spans="2:10" x14ac:dyDescent="0.25">
      <c r="B201" s="5"/>
      <c r="C201" s="13"/>
      <c r="D201" s="13"/>
      <c r="E201" s="2"/>
      <c r="F201" s="29"/>
      <c r="G201" s="2"/>
      <c r="H201" s="2"/>
      <c r="I201" s="2"/>
      <c r="J201" s="29"/>
    </row>
    <row r="202" spans="2:10" x14ac:dyDescent="0.25">
      <c r="B202" s="5"/>
      <c r="C202" s="13"/>
      <c r="D202" s="13"/>
      <c r="E202" s="2"/>
      <c r="F202" s="29"/>
      <c r="G202" s="2"/>
      <c r="H202" s="2"/>
      <c r="I202" s="2"/>
      <c r="J202" s="29"/>
    </row>
    <row r="203" spans="2:10" x14ac:dyDescent="0.25">
      <c r="B203" s="5"/>
      <c r="C203" s="13"/>
      <c r="D203" s="13"/>
      <c r="E203" s="2"/>
      <c r="F203" s="29"/>
      <c r="G203" s="2"/>
      <c r="H203" s="2"/>
      <c r="I203" s="2"/>
      <c r="J203" s="29"/>
    </row>
    <row r="204" spans="2:10" x14ac:dyDescent="0.25">
      <c r="B204" s="5"/>
      <c r="C204" s="13"/>
      <c r="D204" s="13"/>
      <c r="E204" s="2"/>
      <c r="F204" s="29"/>
      <c r="G204" s="2"/>
      <c r="H204" s="2"/>
      <c r="I204" s="2"/>
      <c r="J204" s="29"/>
    </row>
    <row r="205" spans="2:10" x14ac:dyDescent="0.25">
      <c r="B205" s="5"/>
      <c r="C205" s="13"/>
      <c r="D205" s="13"/>
      <c r="E205" s="2"/>
      <c r="F205" s="29"/>
      <c r="G205" s="2"/>
      <c r="H205" s="2"/>
      <c r="I205" s="2"/>
      <c r="J205" s="29"/>
    </row>
    <row r="206" spans="2:10" x14ac:dyDescent="0.25">
      <c r="B206" s="5"/>
      <c r="C206" s="13"/>
      <c r="D206" s="13"/>
      <c r="E206" s="2"/>
      <c r="F206" s="29"/>
      <c r="G206" s="2"/>
      <c r="H206" s="2"/>
      <c r="I206" s="2"/>
      <c r="J206" s="29"/>
    </row>
    <row r="207" spans="2:10" x14ac:dyDescent="0.25">
      <c r="B207" s="5"/>
      <c r="C207" s="13"/>
      <c r="D207" s="13"/>
      <c r="E207" s="2"/>
      <c r="F207" s="29"/>
      <c r="G207" s="2"/>
      <c r="H207" s="2"/>
      <c r="I207" s="2"/>
      <c r="J207" s="29"/>
    </row>
    <row r="208" spans="2:10" x14ac:dyDescent="0.25">
      <c r="B208" s="5"/>
      <c r="C208" s="13"/>
      <c r="D208" s="13"/>
      <c r="E208" s="2"/>
      <c r="F208" s="29"/>
      <c r="G208" s="2"/>
      <c r="H208" s="2"/>
      <c r="I208" s="2"/>
      <c r="J208" s="29"/>
    </row>
    <row r="209" spans="2:10" x14ac:dyDescent="0.25">
      <c r="B209" s="5"/>
      <c r="C209" s="13"/>
      <c r="D209" s="13"/>
      <c r="E209" s="2"/>
      <c r="F209" s="29"/>
      <c r="G209" s="2"/>
      <c r="H209" s="2"/>
      <c r="I209" s="2"/>
      <c r="J209" s="29"/>
    </row>
    <row r="210" spans="2:10" x14ac:dyDescent="0.25">
      <c r="B210" s="5"/>
      <c r="C210" s="13"/>
      <c r="D210" s="13"/>
      <c r="E210" s="2"/>
      <c r="F210" s="29"/>
      <c r="G210" s="2"/>
      <c r="H210" s="2"/>
      <c r="I210" s="2"/>
      <c r="J210" s="29"/>
    </row>
    <row r="211" spans="2:10" x14ac:dyDescent="0.25">
      <c r="B211" s="5"/>
      <c r="C211" s="13"/>
      <c r="D211" s="13"/>
      <c r="E211" s="2"/>
      <c r="F211" s="29"/>
      <c r="G211" s="2"/>
      <c r="H211" s="2"/>
      <c r="I211" s="2"/>
      <c r="J211" s="29"/>
    </row>
    <row r="212" spans="2:10" x14ac:dyDescent="0.25">
      <c r="B212" s="5"/>
      <c r="C212" s="13"/>
      <c r="D212" s="13"/>
      <c r="E212" s="2"/>
      <c r="F212" s="29"/>
      <c r="G212" s="2"/>
      <c r="H212" s="2"/>
      <c r="I212" s="2"/>
      <c r="J212" s="29"/>
    </row>
    <row r="213" spans="2:10" x14ac:dyDescent="0.25">
      <c r="B213" s="5"/>
      <c r="C213" s="13"/>
      <c r="D213" s="13"/>
      <c r="E213" s="2"/>
      <c r="F213" s="29"/>
      <c r="G213" s="2"/>
      <c r="H213" s="2"/>
      <c r="I213" s="2"/>
      <c r="J213" s="29"/>
    </row>
    <row r="214" spans="2:10" x14ac:dyDescent="0.25">
      <c r="B214" s="5"/>
      <c r="C214" s="13"/>
      <c r="D214" s="13"/>
      <c r="E214" s="2"/>
      <c r="F214" s="29"/>
      <c r="G214" s="2"/>
      <c r="H214" s="2"/>
      <c r="I214" s="2"/>
      <c r="J214" s="29"/>
    </row>
    <row r="215" spans="2:10" x14ac:dyDescent="0.25">
      <c r="B215" s="5"/>
      <c r="C215" s="13"/>
      <c r="D215" s="13"/>
      <c r="E215" s="2"/>
      <c r="F215" s="29"/>
      <c r="G215" s="2"/>
      <c r="H215" s="2"/>
      <c r="I215" s="2"/>
      <c r="J215" s="29"/>
    </row>
    <row r="216" spans="2:10" x14ac:dyDescent="0.25">
      <c r="B216" s="5"/>
      <c r="C216" s="13"/>
      <c r="D216" s="13"/>
      <c r="E216" s="2"/>
      <c r="F216" s="29"/>
      <c r="G216" s="2"/>
      <c r="H216" s="2"/>
      <c r="I216" s="2"/>
      <c r="J216" s="29"/>
    </row>
    <row r="217" spans="2:10" x14ac:dyDescent="0.25">
      <c r="B217" s="5"/>
      <c r="C217" s="13"/>
      <c r="D217" s="13"/>
      <c r="E217" s="2"/>
      <c r="F217" s="29"/>
      <c r="G217" s="2"/>
      <c r="H217" s="2"/>
      <c r="I217" s="2"/>
      <c r="J217" s="29"/>
    </row>
    <row r="218" spans="2:10" x14ac:dyDescent="0.25">
      <c r="B218" s="5"/>
      <c r="C218" s="13"/>
      <c r="D218" s="13"/>
      <c r="E218" s="2"/>
      <c r="F218" s="29"/>
      <c r="G218" s="2"/>
      <c r="H218" s="2"/>
      <c r="I218" s="2"/>
      <c r="J218" s="29"/>
    </row>
    <row r="219" spans="2:10" x14ac:dyDescent="0.25">
      <c r="B219" s="5"/>
      <c r="C219" s="13"/>
      <c r="D219" s="13"/>
      <c r="E219" s="2"/>
      <c r="F219" s="29"/>
      <c r="G219" s="2"/>
      <c r="H219" s="2"/>
      <c r="I219" s="2"/>
      <c r="J219" s="29"/>
    </row>
    <row r="220" spans="2:10" x14ac:dyDescent="0.25">
      <c r="B220" s="5"/>
      <c r="C220" s="13"/>
      <c r="D220" s="13"/>
      <c r="E220" s="2"/>
      <c r="F220" s="29"/>
      <c r="G220" s="2"/>
      <c r="H220" s="2"/>
      <c r="I220" s="2"/>
      <c r="J220" s="29"/>
    </row>
    <row r="221" spans="2:10" x14ac:dyDescent="0.25">
      <c r="B221" s="5"/>
      <c r="C221" s="13"/>
      <c r="D221" s="13"/>
      <c r="E221" s="2"/>
      <c r="F221" s="29"/>
      <c r="G221" s="2"/>
      <c r="H221" s="2"/>
      <c r="I221" s="2"/>
      <c r="J221" s="29"/>
    </row>
    <row r="222" spans="2:10" x14ac:dyDescent="0.25">
      <c r="B222" s="5"/>
      <c r="C222" s="13"/>
      <c r="D222" s="13"/>
      <c r="E222" s="2"/>
      <c r="F222" s="29"/>
      <c r="G222" s="2"/>
      <c r="H222" s="2"/>
      <c r="I222" s="2"/>
      <c r="J222" s="29"/>
    </row>
    <row r="223" spans="2:10" x14ac:dyDescent="0.25">
      <c r="B223" s="5"/>
      <c r="C223" s="13"/>
      <c r="D223" s="13"/>
      <c r="E223" s="2"/>
      <c r="F223" s="29"/>
      <c r="G223" s="2"/>
      <c r="H223" s="2"/>
      <c r="I223" s="2"/>
      <c r="J223" s="29"/>
    </row>
    <row r="224" spans="2:10" x14ac:dyDescent="0.25">
      <c r="B224" s="5"/>
      <c r="C224" s="13"/>
      <c r="D224" s="13"/>
      <c r="E224" s="2"/>
      <c r="F224" s="29"/>
      <c r="G224" s="2"/>
      <c r="H224" s="2"/>
      <c r="I224" s="2"/>
      <c r="J224" s="29"/>
    </row>
    <row r="225" spans="2:10" x14ac:dyDescent="0.25">
      <c r="B225" s="5"/>
      <c r="C225" s="13"/>
      <c r="D225" s="13"/>
      <c r="E225" s="2"/>
      <c r="F225" s="29"/>
      <c r="G225" s="2"/>
      <c r="H225" s="2"/>
      <c r="I225" s="2"/>
      <c r="J225" s="29"/>
    </row>
    <row r="226" spans="2:10" x14ac:dyDescent="0.25">
      <c r="B226" s="5"/>
      <c r="C226" s="13"/>
      <c r="D226" s="13"/>
      <c r="E226" s="2"/>
      <c r="F226" s="29"/>
      <c r="G226" s="2"/>
      <c r="H226" s="2"/>
      <c r="I226" s="2"/>
      <c r="J226" s="29"/>
    </row>
    <row r="227" spans="2:10" x14ac:dyDescent="0.25">
      <c r="B227" s="5"/>
      <c r="C227" s="2"/>
      <c r="D227" s="2"/>
      <c r="E227" s="2"/>
      <c r="F227" s="29"/>
      <c r="G227" s="2"/>
      <c r="H227" s="2"/>
      <c r="I227" s="2"/>
      <c r="J227" s="29"/>
    </row>
    <row r="228" spans="2:10" x14ac:dyDescent="0.25">
      <c r="B228" s="5"/>
      <c r="C228" s="2"/>
      <c r="D228" s="2"/>
      <c r="E228" s="2"/>
      <c r="F228" s="29"/>
      <c r="G228" s="2"/>
      <c r="H228" s="2"/>
      <c r="I228" s="2"/>
      <c r="J228" s="29"/>
    </row>
    <row r="229" spans="2:10" x14ac:dyDescent="0.25">
      <c r="B229" s="5"/>
      <c r="C229" s="2"/>
      <c r="D229" s="2"/>
      <c r="E229" s="2"/>
      <c r="F229" s="29"/>
      <c r="G229" s="2"/>
      <c r="H229" s="2"/>
      <c r="I229" s="2"/>
      <c r="J229" s="29"/>
    </row>
    <row r="230" spans="2:10" x14ac:dyDescent="0.25">
      <c r="B230" s="5"/>
      <c r="C230" s="2"/>
      <c r="D230" s="2"/>
      <c r="E230" s="2"/>
      <c r="F230" s="29"/>
      <c r="G230" s="2"/>
      <c r="H230" s="2"/>
      <c r="I230" s="2"/>
      <c r="J230" s="29"/>
    </row>
    <row r="231" spans="2:10" x14ac:dyDescent="0.25">
      <c r="B231" s="5"/>
      <c r="C231" s="2"/>
      <c r="D231" s="2"/>
      <c r="E231" s="2"/>
      <c r="F231" s="29"/>
      <c r="G231" s="2"/>
      <c r="H231" s="2"/>
      <c r="I231" s="2"/>
      <c r="J231" s="29"/>
    </row>
    <row r="232" spans="2:10" x14ac:dyDescent="0.25">
      <c r="B232" s="5"/>
      <c r="C232" s="2"/>
      <c r="D232" s="2"/>
      <c r="E232" s="2"/>
      <c r="F232" s="29"/>
      <c r="G232" s="2"/>
      <c r="H232" s="2"/>
      <c r="I232" s="2"/>
      <c r="J232" s="29"/>
    </row>
    <row r="233" spans="2:10" x14ac:dyDescent="0.25">
      <c r="B233" s="5"/>
      <c r="C233" s="2"/>
      <c r="D233" s="2"/>
      <c r="E233" s="2"/>
      <c r="F233" s="29"/>
      <c r="G233" s="2"/>
      <c r="H233" s="2"/>
      <c r="I233" s="2"/>
      <c r="J233" s="29"/>
    </row>
    <row r="234" spans="2:10" x14ac:dyDescent="0.25">
      <c r="B234" s="5"/>
      <c r="C234" s="2"/>
      <c r="D234" s="2"/>
      <c r="E234" s="2"/>
      <c r="F234" s="29"/>
      <c r="G234" s="2"/>
      <c r="H234" s="2"/>
      <c r="I234" s="2"/>
      <c r="J234" s="29"/>
    </row>
    <row r="235" spans="2:10" x14ac:dyDescent="0.25">
      <c r="B235" s="5"/>
      <c r="C235" s="2"/>
      <c r="D235" s="2"/>
      <c r="E235" s="2"/>
      <c r="F235" s="29"/>
      <c r="G235" s="2"/>
      <c r="H235" s="2"/>
      <c r="I235" s="2"/>
      <c r="J235" s="29"/>
    </row>
    <row r="236" spans="2:10" x14ac:dyDescent="0.25">
      <c r="B236" s="5"/>
      <c r="C236" s="2"/>
      <c r="D236" s="2"/>
      <c r="E236" s="2"/>
      <c r="F236" s="29"/>
      <c r="G236" s="2"/>
      <c r="H236" s="2"/>
      <c r="I236" s="2"/>
      <c r="J236" s="29"/>
    </row>
    <row r="237" spans="2:10" x14ac:dyDescent="0.25">
      <c r="B237" s="5"/>
      <c r="C237" s="2"/>
      <c r="D237" s="2"/>
      <c r="E237" s="2"/>
      <c r="F237" s="29"/>
      <c r="G237" s="2"/>
      <c r="H237" s="2"/>
      <c r="I237" s="2"/>
      <c r="J237" s="29"/>
    </row>
    <row r="238" spans="2:10" x14ac:dyDescent="0.25">
      <c r="B238" s="5"/>
      <c r="C238" s="2"/>
      <c r="D238" s="2"/>
      <c r="E238" s="2"/>
      <c r="F238" s="29"/>
      <c r="G238" s="2"/>
      <c r="H238" s="2"/>
      <c r="I238" s="2"/>
      <c r="J238" s="29"/>
    </row>
    <row r="239" spans="2:10" x14ac:dyDescent="0.25">
      <c r="B239" s="5"/>
      <c r="C239" s="2"/>
      <c r="D239" s="2"/>
      <c r="E239" s="2"/>
      <c r="F239" s="29"/>
      <c r="G239" s="2"/>
      <c r="H239" s="2"/>
      <c r="I239" s="2"/>
      <c r="J239" s="29"/>
    </row>
    <row r="240" spans="2:10" x14ac:dyDescent="0.25">
      <c r="B240" s="5"/>
      <c r="C240" s="2"/>
      <c r="D240" s="2"/>
      <c r="E240" s="2"/>
      <c r="F240" s="29"/>
      <c r="G240" s="2"/>
      <c r="H240" s="2"/>
      <c r="I240" s="2"/>
      <c r="J240" s="29"/>
    </row>
    <row r="241" spans="2:10" x14ac:dyDescent="0.25">
      <c r="B241" s="5"/>
      <c r="C241" s="2"/>
      <c r="D241" s="2"/>
      <c r="E241" s="2"/>
      <c r="F241" s="29"/>
      <c r="G241" s="2"/>
      <c r="H241" s="2"/>
      <c r="I241" s="2"/>
      <c r="J241" s="29"/>
    </row>
    <row r="242" spans="2:10" x14ac:dyDescent="0.25">
      <c r="B242" s="5"/>
      <c r="C242" s="2"/>
      <c r="D242" s="2"/>
      <c r="E242" s="2"/>
      <c r="F242" s="29"/>
      <c r="G242" s="2"/>
      <c r="H242" s="2"/>
      <c r="I242" s="2"/>
      <c r="J242" s="29"/>
    </row>
    <row r="243" spans="2:10" x14ac:dyDescent="0.25">
      <c r="B243" s="5"/>
      <c r="C243" s="2"/>
      <c r="D243" s="2"/>
      <c r="E243" s="2"/>
      <c r="F243" s="29"/>
      <c r="G243" s="2"/>
      <c r="H243" s="2"/>
      <c r="I243" s="2"/>
      <c r="J243" s="29"/>
    </row>
    <row r="244" spans="2:10" x14ac:dyDescent="0.25">
      <c r="B244" s="5"/>
      <c r="C244" s="2"/>
      <c r="D244" s="2"/>
      <c r="E244" s="2"/>
      <c r="F244" s="29"/>
      <c r="G244" s="2"/>
      <c r="H244" s="2"/>
      <c r="I244" s="2"/>
      <c r="J244" s="29"/>
    </row>
    <row r="245" spans="2:10" x14ac:dyDescent="0.25">
      <c r="B245" s="5"/>
      <c r="C245" s="2"/>
      <c r="D245" s="2"/>
      <c r="E245" s="2"/>
      <c r="F245" s="29"/>
      <c r="G245" s="2"/>
      <c r="H245" s="2"/>
      <c r="I245" s="2"/>
      <c r="J245" s="29"/>
    </row>
    <row r="246" spans="2:10" x14ac:dyDescent="0.25">
      <c r="B246" s="5"/>
      <c r="C246" s="2"/>
      <c r="D246" s="2"/>
      <c r="E246" s="2"/>
      <c r="F246" s="29"/>
      <c r="G246" s="2"/>
      <c r="H246" s="2"/>
      <c r="I246" s="2"/>
      <c r="J246" s="29"/>
    </row>
    <row r="247" spans="2:10" x14ac:dyDescent="0.25">
      <c r="B247" s="5"/>
      <c r="C247" s="2"/>
      <c r="D247" s="2"/>
      <c r="E247" s="2"/>
      <c r="F247" s="29"/>
      <c r="G247" s="2"/>
      <c r="H247" s="2"/>
      <c r="I247" s="2"/>
      <c r="J247" s="29"/>
    </row>
    <row r="248" spans="2:10" x14ac:dyDescent="0.25">
      <c r="B248" s="5"/>
      <c r="C248" s="2"/>
      <c r="D248" s="2"/>
      <c r="E248" s="2"/>
      <c r="F248" s="29"/>
      <c r="G248" s="2"/>
      <c r="H248" s="2"/>
      <c r="I248" s="2"/>
      <c r="J248" s="29"/>
    </row>
    <row r="249" spans="2:10" x14ac:dyDescent="0.25">
      <c r="B249" s="5"/>
      <c r="C249" s="2"/>
      <c r="D249" s="2"/>
      <c r="E249" s="2"/>
      <c r="F249" s="29"/>
      <c r="G249" s="2"/>
      <c r="H249" s="2"/>
      <c r="I249" s="2"/>
      <c r="J249" s="29"/>
    </row>
    <row r="250" spans="2:10" x14ac:dyDescent="0.25">
      <c r="B250" s="5"/>
      <c r="C250" s="2"/>
      <c r="D250" s="2"/>
      <c r="E250" s="2"/>
      <c r="F250" s="29"/>
      <c r="G250" s="2"/>
      <c r="H250" s="2"/>
      <c r="I250" s="2"/>
      <c r="J250" s="29"/>
    </row>
    <row r="251" spans="2:10" x14ac:dyDescent="0.25">
      <c r="B251" s="5"/>
      <c r="C251" s="2"/>
      <c r="D251" s="2"/>
      <c r="E251" s="2"/>
      <c r="F251" s="29"/>
      <c r="G251" s="2"/>
      <c r="H251" s="2"/>
      <c r="I251" s="2"/>
      <c r="J251" s="29"/>
    </row>
    <row r="252" spans="2:10" x14ac:dyDescent="0.25">
      <c r="B252" s="5"/>
      <c r="C252" s="2"/>
      <c r="D252" s="2"/>
      <c r="E252" s="2"/>
      <c r="F252" s="29"/>
      <c r="G252" s="2"/>
      <c r="H252" s="2"/>
      <c r="I252" s="2"/>
      <c r="J252" s="29"/>
    </row>
    <row r="253" spans="2:10" x14ac:dyDescent="0.25">
      <c r="B253" s="5"/>
      <c r="C253" s="2"/>
      <c r="D253" s="2"/>
      <c r="E253" s="2"/>
      <c r="F253" s="29"/>
      <c r="G253" s="2"/>
      <c r="H253" s="2"/>
      <c r="I253" s="2"/>
      <c r="J253" s="29"/>
    </row>
    <row r="254" spans="2:10" x14ac:dyDescent="0.25">
      <c r="B254" s="5"/>
      <c r="C254" s="2"/>
      <c r="D254" s="2"/>
      <c r="E254" s="2"/>
      <c r="F254" s="29"/>
      <c r="G254" s="2"/>
      <c r="H254" s="2"/>
      <c r="I254" s="2"/>
      <c r="J254" s="29"/>
    </row>
    <row r="255" spans="2:10" x14ac:dyDescent="0.25">
      <c r="B255" s="5"/>
      <c r="C255" s="2"/>
      <c r="D255" s="2"/>
      <c r="E255" s="2"/>
      <c r="F255" s="29"/>
      <c r="G255" s="2"/>
      <c r="H255" s="2"/>
      <c r="I255" s="2"/>
      <c r="J255" s="29"/>
    </row>
    <row r="256" spans="2:10" x14ac:dyDescent="0.25">
      <c r="B256" s="5"/>
      <c r="C256" s="2"/>
      <c r="D256" s="2"/>
      <c r="E256" s="2"/>
      <c r="F256" s="29"/>
      <c r="G256" s="2"/>
      <c r="H256" s="2"/>
      <c r="I256" s="2"/>
      <c r="J256" s="29"/>
    </row>
    <row r="257" spans="2:10" x14ac:dyDescent="0.25">
      <c r="B257" s="5"/>
      <c r="C257" s="2"/>
      <c r="D257" s="2"/>
      <c r="E257" s="2"/>
      <c r="F257" s="29"/>
      <c r="G257" s="2"/>
      <c r="H257" s="2"/>
      <c r="I257" s="2"/>
      <c r="J257" s="29"/>
    </row>
    <row r="258" spans="2:10" x14ac:dyDescent="0.25">
      <c r="B258" s="5"/>
      <c r="C258" s="2"/>
      <c r="D258" s="2"/>
      <c r="E258" s="2"/>
      <c r="F258" s="29"/>
      <c r="G258" s="2"/>
      <c r="H258" s="2"/>
      <c r="I258" s="2"/>
      <c r="J258" s="29"/>
    </row>
    <row r="259" spans="2:10" x14ac:dyDescent="0.25">
      <c r="B259" s="5"/>
      <c r="C259" s="2"/>
      <c r="D259" s="2"/>
      <c r="E259" s="2"/>
      <c r="F259" s="29"/>
      <c r="G259" s="2"/>
      <c r="H259" s="2"/>
      <c r="I259" s="2"/>
      <c r="J259" s="29"/>
    </row>
    <row r="260" spans="2:10" x14ac:dyDescent="0.25">
      <c r="B260" s="5"/>
      <c r="C260" s="2"/>
      <c r="D260" s="2"/>
      <c r="E260" s="2"/>
      <c r="F260" s="29"/>
      <c r="G260" s="2"/>
      <c r="H260" s="2"/>
      <c r="I260" s="2"/>
      <c r="J260" s="29"/>
    </row>
    <row r="261" spans="2:10" x14ac:dyDescent="0.25">
      <c r="B261" s="5"/>
      <c r="C261" s="2"/>
      <c r="D261" s="2"/>
      <c r="E261" s="2"/>
      <c r="F261" s="29"/>
      <c r="G261" s="2"/>
      <c r="H261" s="2"/>
      <c r="I261" s="2"/>
      <c r="J261" s="29"/>
    </row>
    <row r="262" spans="2:10" x14ac:dyDescent="0.25">
      <c r="B262" s="5"/>
      <c r="C262" s="2"/>
      <c r="D262" s="2"/>
      <c r="E262" s="2"/>
      <c r="F262" s="29"/>
      <c r="G262" s="2"/>
      <c r="H262" s="2"/>
      <c r="I262" s="2"/>
      <c r="J262" s="29"/>
    </row>
    <row r="263" spans="2:10" x14ac:dyDescent="0.25">
      <c r="B263" s="5"/>
      <c r="C263" s="2"/>
      <c r="D263" s="2"/>
      <c r="E263" s="2"/>
      <c r="F263" s="29"/>
      <c r="G263" s="2"/>
      <c r="H263" s="2"/>
      <c r="I263" s="2"/>
      <c r="J263" s="29"/>
    </row>
    <row r="264" spans="2:10" x14ac:dyDescent="0.25">
      <c r="B264" s="5"/>
      <c r="C264" s="2"/>
      <c r="D264" s="2"/>
      <c r="E264" s="2"/>
      <c r="F264" s="29"/>
      <c r="G264" s="2"/>
      <c r="H264" s="2"/>
      <c r="I264" s="2"/>
      <c r="J264" s="29"/>
    </row>
    <row r="265" spans="2:10" x14ac:dyDescent="0.25">
      <c r="B265" s="5"/>
      <c r="C265" s="2"/>
      <c r="D265" s="2"/>
      <c r="E265" s="2"/>
      <c r="F265" s="29"/>
      <c r="G265" s="2"/>
      <c r="H265" s="2"/>
      <c r="I265" s="2"/>
      <c r="J265" s="29"/>
    </row>
    <row r="266" spans="2:10" x14ac:dyDescent="0.25">
      <c r="B266" s="5"/>
      <c r="C266" s="2"/>
      <c r="D266" s="2"/>
      <c r="E266" s="2"/>
      <c r="F266" s="29"/>
      <c r="G266" s="2"/>
      <c r="H266" s="2"/>
      <c r="I266" s="2"/>
      <c r="J266" s="29"/>
    </row>
    <row r="267" spans="2:10" x14ac:dyDescent="0.25">
      <c r="B267" s="5"/>
      <c r="C267" s="2"/>
      <c r="D267" s="2"/>
      <c r="E267" s="2"/>
      <c r="F267" s="29"/>
      <c r="G267" s="2"/>
      <c r="H267" s="2"/>
      <c r="I267" s="2"/>
      <c r="J267" s="29"/>
    </row>
    <row r="268" spans="2:10" x14ac:dyDescent="0.25">
      <c r="B268" s="5"/>
      <c r="C268" s="2"/>
      <c r="D268" s="2"/>
      <c r="E268" s="2"/>
      <c r="F268" s="29"/>
      <c r="G268" s="2"/>
      <c r="H268" s="2"/>
      <c r="I268" s="2"/>
      <c r="J268" s="29"/>
    </row>
    <row r="269" spans="2:10" x14ac:dyDescent="0.25">
      <c r="B269" s="5"/>
      <c r="C269" s="2"/>
      <c r="D269" s="2"/>
      <c r="E269" s="2"/>
      <c r="F269" s="29"/>
      <c r="G269" s="2"/>
      <c r="H269" s="2"/>
      <c r="I269" s="2"/>
      <c r="J269" s="29"/>
    </row>
    <row r="270" spans="2:10" x14ac:dyDescent="0.25">
      <c r="B270" s="5"/>
      <c r="C270" s="2"/>
      <c r="D270" s="2"/>
      <c r="E270" s="2"/>
      <c r="F270" s="29"/>
      <c r="G270" s="2"/>
      <c r="H270" s="2"/>
      <c r="I270" s="2"/>
      <c r="J270" s="29"/>
    </row>
    <row r="271" spans="2:10" x14ac:dyDescent="0.25">
      <c r="B271" s="5"/>
      <c r="C271" s="2"/>
      <c r="D271" s="2"/>
      <c r="E271" s="2"/>
      <c r="F271" s="29"/>
      <c r="G271" s="2"/>
      <c r="H271" s="2"/>
      <c r="I271" s="2"/>
      <c r="J271" s="29"/>
    </row>
    <row r="272" spans="2:10" x14ac:dyDescent="0.25">
      <c r="B272" s="5"/>
      <c r="C272" s="2"/>
      <c r="D272" s="2"/>
      <c r="E272" s="2"/>
      <c r="F272" s="29"/>
      <c r="G272" s="2"/>
      <c r="H272" s="2"/>
      <c r="I272" s="2"/>
      <c r="J272" s="29"/>
    </row>
    <row r="273" spans="2:10" x14ac:dyDescent="0.25">
      <c r="B273" s="5"/>
      <c r="C273" s="2"/>
      <c r="D273" s="2"/>
      <c r="E273" s="2"/>
      <c r="F273" s="29"/>
      <c r="G273" s="2"/>
      <c r="H273" s="2"/>
      <c r="I273" s="2"/>
      <c r="J273" s="29"/>
    </row>
    <row r="274" spans="2:10" x14ac:dyDescent="0.25">
      <c r="B274" s="5"/>
      <c r="C274" s="2"/>
      <c r="D274" s="2"/>
      <c r="E274" s="2"/>
      <c r="F274" s="29"/>
      <c r="G274" s="2"/>
      <c r="H274" s="2"/>
      <c r="I274" s="2"/>
      <c r="J274" s="29"/>
    </row>
    <row r="275" spans="2:10" x14ac:dyDescent="0.25">
      <c r="B275" s="5"/>
      <c r="C275" s="2"/>
      <c r="D275" s="2"/>
      <c r="E275" s="2"/>
      <c r="F275" s="29"/>
      <c r="G275" s="2"/>
      <c r="H275" s="2"/>
      <c r="I275" s="2"/>
      <c r="J275" s="29"/>
    </row>
    <row r="276" spans="2:10" x14ac:dyDescent="0.25">
      <c r="B276" s="5"/>
      <c r="C276" s="2"/>
      <c r="D276" s="2"/>
      <c r="E276" s="2"/>
      <c r="F276" s="29"/>
      <c r="G276" s="2"/>
      <c r="H276" s="2"/>
      <c r="I276" s="2"/>
      <c r="J276" s="29"/>
    </row>
    <row r="277" spans="2:10" x14ac:dyDescent="0.25">
      <c r="B277" s="5"/>
      <c r="C277" s="2"/>
      <c r="D277" s="2"/>
      <c r="E277" s="2"/>
      <c r="F277" s="29"/>
      <c r="G277" s="2"/>
      <c r="H277" s="2"/>
      <c r="I277" s="2"/>
      <c r="J277" s="29"/>
    </row>
    <row r="278" spans="2:10" x14ac:dyDescent="0.25">
      <c r="B278" s="5"/>
      <c r="C278" s="2"/>
      <c r="D278" s="2"/>
      <c r="E278" s="2"/>
      <c r="F278" s="29"/>
      <c r="G278" s="2"/>
      <c r="H278" s="2"/>
      <c r="I278" s="2"/>
      <c r="J278" s="29"/>
    </row>
    <row r="279" spans="2:10" x14ac:dyDescent="0.25">
      <c r="B279" s="5"/>
      <c r="C279" s="2"/>
      <c r="D279" s="2"/>
      <c r="E279" s="2"/>
      <c r="F279" s="29"/>
      <c r="G279" s="2"/>
      <c r="H279" s="2"/>
      <c r="I279" s="2"/>
      <c r="J279" s="29"/>
    </row>
    <row r="280" spans="2:10" x14ac:dyDescent="0.25">
      <c r="B280" s="5"/>
      <c r="C280" s="2"/>
      <c r="D280" s="2"/>
      <c r="E280" s="2"/>
      <c r="F280" s="29"/>
      <c r="G280" s="2"/>
      <c r="H280" s="2"/>
      <c r="I280" s="2"/>
      <c r="J280" s="29"/>
    </row>
    <row r="281" spans="2:10" x14ac:dyDescent="0.25">
      <c r="B281" s="5"/>
      <c r="C281" s="2"/>
      <c r="D281" s="2"/>
      <c r="E281" s="2"/>
      <c r="F281" s="29"/>
      <c r="G281" s="2"/>
      <c r="H281" s="2"/>
      <c r="I281" s="2"/>
      <c r="J281" s="29"/>
    </row>
    <row r="282" spans="2:10" x14ac:dyDescent="0.25">
      <c r="B282" s="5"/>
      <c r="C282" s="2"/>
      <c r="D282" s="2"/>
      <c r="E282" s="2"/>
      <c r="F282" s="29"/>
      <c r="G282" s="2"/>
      <c r="H282" s="2"/>
      <c r="I282" s="2"/>
      <c r="J282" s="29"/>
    </row>
    <row r="283" spans="2:10" x14ac:dyDescent="0.25">
      <c r="B283" s="5"/>
      <c r="C283" s="2"/>
      <c r="D283" s="2"/>
      <c r="E283" s="2"/>
      <c r="F283" s="29"/>
      <c r="G283" s="2"/>
      <c r="H283" s="2"/>
      <c r="I283" s="2"/>
      <c r="J283" s="29"/>
    </row>
    <row r="284" spans="2:10" x14ac:dyDescent="0.25">
      <c r="B284" s="5"/>
      <c r="C284" s="2"/>
      <c r="D284" s="2"/>
      <c r="E284" s="2"/>
      <c r="F284" s="29"/>
      <c r="G284" s="2"/>
      <c r="H284" s="2"/>
      <c r="I284" s="2"/>
      <c r="J284" s="29"/>
    </row>
    <row r="285" spans="2:10" x14ac:dyDescent="0.25">
      <c r="B285" s="5"/>
      <c r="C285" s="2"/>
      <c r="D285" s="2"/>
      <c r="E285" s="2"/>
      <c r="F285" s="29"/>
      <c r="G285" s="2"/>
      <c r="H285" s="2"/>
      <c r="I285" s="2"/>
      <c r="J285" s="29"/>
    </row>
    <row r="286" spans="2:10" x14ac:dyDescent="0.25">
      <c r="B286" s="5"/>
      <c r="C286" s="2"/>
      <c r="D286" s="2"/>
      <c r="E286" s="2"/>
      <c r="F286" s="29"/>
      <c r="G286" s="2"/>
      <c r="H286" s="2"/>
      <c r="I286" s="2"/>
      <c r="J286" s="29"/>
    </row>
    <row r="287" spans="2:10" x14ac:dyDescent="0.25">
      <c r="B287" s="5"/>
      <c r="C287" s="2"/>
      <c r="D287" s="2"/>
      <c r="E287" s="2"/>
      <c r="F287" s="29"/>
      <c r="G287" s="2"/>
      <c r="H287" s="2"/>
      <c r="I287" s="2"/>
      <c r="J287" s="29"/>
    </row>
    <row r="288" spans="2:10" x14ac:dyDescent="0.25">
      <c r="B288" s="5"/>
      <c r="C288" s="2"/>
      <c r="D288" s="2"/>
      <c r="E288" s="2"/>
      <c r="F288" s="29"/>
      <c r="G288" s="2"/>
      <c r="H288" s="2"/>
      <c r="I288" s="2"/>
      <c r="J288" s="29"/>
    </row>
    <row r="289" spans="2:10" x14ac:dyDescent="0.25">
      <c r="B289" s="5"/>
      <c r="C289" s="2"/>
      <c r="D289" s="2"/>
      <c r="E289" s="2"/>
      <c r="F289" s="29"/>
      <c r="G289" s="2"/>
      <c r="H289" s="2"/>
      <c r="I289" s="2"/>
      <c r="J289" s="29"/>
    </row>
    <row r="290" spans="2:10" x14ac:dyDescent="0.25">
      <c r="B290" s="5"/>
      <c r="C290" s="2"/>
      <c r="D290" s="2"/>
      <c r="E290" s="2"/>
      <c r="F290" s="29"/>
      <c r="G290" s="2"/>
      <c r="H290" s="2"/>
      <c r="I290" s="2"/>
      <c r="J290" s="29"/>
    </row>
    <row r="291" spans="2:10" x14ac:dyDescent="0.25">
      <c r="B291" s="5"/>
      <c r="C291" s="2"/>
      <c r="D291" s="2"/>
      <c r="E291" s="2"/>
      <c r="F291" s="29"/>
      <c r="G291" s="2"/>
      <c r="H291" s="2"/>
      <c r="I291" s="2"/>
      <c r="J291" s="29"/>
    </row>
    <row r="292" spans="2:10" x14ac:dyDescent="0.25">
      <c r="B292" s="5"/>
      <c r="C292" s="2"/>
      <c r="D292" s="2"/>
      <c r="E292" s="2"/>
      <c r="F292" s="29"/>
      <c r="G292" s="2"/>
      <c r="H292" s="2"/>
      <c r="I292" s="2"/>
      <c r="J292" s="29"/>
    </row>
    <row r="293" spans="2:10" x14ac:dyDescent="0.25">
      <c r="B293" s="5"/>
      <c r="C293" s="2"/>
      <c r="D293" s="2"/>
      <c r="E293" s="2"/>
      <c r="F293" s="29"/>
      <c r="G293" s="2"/>
      <c r="H293" s="2"/>
      <c r="I293" s="2"/>
      <c r="J293" s="29"/>
    </row>
    <row r="294" spans="2:10" x14ac:dyDescent="0.25">
      <c r="B294" s="5"/>
      <c r="C294" s="2"/>
      <c r="D294" s="2"/>
      <c r="E294" s="2"/>
      <c r="F294" s="29"/>
      <c r="G294" s="2"/>
      <c r="H294" s="2"/>
      <c r="I294" s="2"/>
      <c r="J294" s="29"/>
    </row>
    <row r="295" spans="2:10" x14ac:dyDescent="0.25">
      <c r="B295" s="5"/>
      <c r="C295" s="2"/>
      <c r="D295" s="2"/>
      <c r="E295" s="2"/>
      <c r="F295" s="29"/>
      <c r="G295" s="2"/>
      <c r="H295" s="2"/>
      <c r="I295" s="2"/>
      <c r="J295" s="29"/>
    </row>
    <row r="296" spans="2:10" x14ac:dyDescent="0.25">
      <c r="B296" s="5"/>
      <c r="C296" s="2"/>
      <c r="D296" s="2"/>
      <c r="E296" s="2"/>
      <c r="F296" s="29"/>
      <c r="G296" s="2"/>
      <c r="H296" s="2"/>
      <c r="I296" s="2"/>
      <c r="J296" s="29"/>
    </row>
    <row r="297" spans="2:10" x14ac:dyDescent="0.25">
      <c r="B297" s="5"/>
      <c r="C297" s="2"/>
      <c r="D297" s="2"/>
      <c r="E297" s="2"/>
      <c r="F297" s="29"/>
      <c r="G297" s="2"/>
      <c r="H297" s="2"/>
      <c r="I297" s="2"/>
      <c r="J297" s="29"/>
    </row>
    <row r="298" spans="2:10" x14ac:dyDescent="0.25">
      <c r="B298" s="5"/>
      <c r="C298" s="2"/>
      <c r="D298" s="2"/>
      <c r="E298" s="2"/>
      <c r="F298" s="29"/>
      <c r="G298" s="2"/>
      <c r="H298" s="2"/>
      <c r="I298" s="2"/>
      <c r="J298" s="29"/>
    </row>
    <row r="299" spans="2:10" x14ac:dyDescent="0.25">
      <c r="B299" s="5"/>
      <c r="C299" s="2"/>
      <c r="D299" s="2"/>
      <c r="E299" s="2"/>
      <c r="F299" s="29"/>
      <c r="G299" s="2"/>
      <c r="H299" s="2"/>
      <c r="I299" s="2"/>
      <c r="J299" s="29"/>
    </row>
    <row r="300" spans="2:10" x14ac:dyDescent="0.25">
      <c r="B300" s="5"/>
      <c r="C300" s="2"/>
      <c r="D300" s="2"/>
      <c r="E300" s="2"/>
      <c r="F300" s="29"/>
      <c r="G300" s="2"/>
      <c r="H300" s="2"/>
      <c r="I300" s="2"/>
      <c r="J300" s="29"/>
    </row>
    <row r="301" spans="2:10" x14ac:dyDescent="0.25">
      <c r="B301" s="5"/>
      <c r="C301" s="2"/>
      <c r="D301" s="2"/>
      <c r="E301" s="2"/>
      <c r="F301" s="29"/>
      <c r="G301" s="2"/>
      <c r="H301" s="2"/>
      <c r="I301" s="2"/>
      <c r="J301" s="29"/>
    </row>
    <row r="302" spans="2:10" x14ac:dyDescent="0.25">
      <c r="B302" s="5"/>
      <c r="C302" s="2"/>
      <c r="D302" s="2"/>
      <c r="E302" s="2"/>
      <c r="F302" s="29"/>
      <c r="G302" s="2"/>
      <c r="H302" s="2"/>
      <c r="I302" s="2"/>
      <c r="J302" s="29"/>
    </row>
    <row r="303" spans="2:10" x14ac:dyDescent="0.25">
      <c r="B303" s="5"/>
      <c r="C303" s="2"/>
      <c r="D303" s="2"/>
      <c r="E303" s="2"/>
      <c r="F303" s="29"/>
      <c r="G303" s="2"/>
      <c r="H303" s="2"/>
      <c r="I303" s="2"/>
      <c r="J303" s="29"/>
    </row>
    <row r="304" spans="2:10" x14ac:dyDescent="0.25">
      <c r="B304" s="5"/>
      <c r="C304" s="2"/>
      <c r="D304" s="2"/>
      <c r="E304" s="2"/>
      <c r="F304" s="29"/>
      <c r="G304" s="2"/>
      <c r="H304" s="2"/>
      <c r="I304" s="2"/>
      <c r="J304" s="29"/>
    </row>
    <row r="305" spans="2:10" x14ac:dyDescent="0.25">
      <c r="B305" s="5"/>
      <c r="C305" s="2"/>
      <c r="D305" s="2"/>
      <c r="E305" s="2"/>
      <c r="F305" s="29"/>
      <c r="G305" s="2"/>
      <c r="H305" s="2"/>
      <c r="I305" s="2"/>
      <c r="J305" s="29"/>
    </row>
    <row r="306" spans="2:10" x14ac:dyDescent="0.25">
      <c r="B306" s="5"/>
      <c r="C306" s="2"/>
      <c r="D306" s="2"/>
      <c r="E306" s="2"/>
      <c r="F306" s="29"/>
      <c r="G306" s="2"/>
      <c r="H306" s="2"/>
      <c r="I306" s="2"/>
      <c r="J306" s="29"/>
    </row>
    <row r="307" spans="2:10" x14ac:dyDescent="0.25">
      <c r="B307" s="5"/>
      <c r="C307" s="2"/>
      <c r="D307" s="2"/>
      <c r="E307" s="2"/>
      <c r="F307" s="29"/>
      <c r="G307" s="2"/>
      <c r="H307" s="2"/>
      <c r="I307" s="2"/>
      <c r="J307" s="29"/>
    </row>
    <row r="308" spans="2:10" x14ac:dyDescent="0.25">
      <c r="B308" s="5"/>
      <c r="C308" s="2"/>
      <c r="D308" s="2"/>
      <c r="E308" s="2"/>
      <c r="F308" s="29"/>
      <c r="G308" s="2"/>
      <c r="H308" s="2"/>
      <c r="I308" s="2"/>
      <c r="J308" s="29"/>
    </row>
    <row r="309" spans="2:10" x14ac:dyDescent="0.25">
      <c r="B309" s="5"/>
      <c r="C309" s="2"/>
      <c r="D309" s="2"/>
      <c r="E309" s="2"/>
      <c r="F309" s="29"/>
      <c r="G309" s="2"/>
      <c r="H309" s="2"/>
      <c r="I309" s="2"/>
      <c r="J309" s="29"/>
    </row>
    <row r="310" spans="2:10" x14ac:dyDescent="0.25">
      <c r="B310" s="5"/>
      <c r="C310" s="2"/>
      <c r="D310" s="2"/>
      <c r="E310" s="2"/>
      <c r="F310" s="29"/>
      <c r="G310" s="2"/>
      <c r="H310" s="2"/>
      <c r="I310" s="2"/>
      <c r="J310" s="29"/>
    </row>
    <row r="311" spans="2:10" x14ac:dyDescent="0.25">
      <c r="B311" s="5"/>
      <c r="C311" s="2"/>
      <c r="D311" s="2"/>
      <c r="E311" s="2"/>
      <c r="F311" s="29"/>
      <c r="G311" s="2"/>
      <c r="H311" s="2"/>
      <c r="I311" s="2"/>
      <c r="J311" s="29"/>
    </row>
    <row r="312" spans="2:10" x14ac:dyDescent="0.25">
      <c r="B312" s="5"/>
      <c r="C312" s="2"/>
      <c r="D312" s="2"/>
      <c r="E312" s="2"/>
      <c r="F312" s="29"/>
      <c r="G312" s="2"/>
      <c r="H312" s="2"/>
      <c r="I312" s="2"/>
      <c r="J312" s="29"/>
    </row>
    <row r="313" spans="2:10" x14ac:dyDescent="0.25">
      <c r="B313" s="5"/>
      <c r="C313" s="2"/>
      <c r="D313" s="2"/>
      <c r="E313" s="2"/>
      <c r="F313" s="29"/>
      <c r="G313" s="2"/>
      <c r="H313" s="2"/>
      <c r="I313" s="2"/>
      <c r="J313" s="29"/>
    </row>
    <row r="314" spans="2:10" x14ac:dyDescent="0.25">
      <c r="B314" s="5"/>
      <c r="C314" s="2"/>
      <c r="D314" s="2"/>
      <c r="E314" s="2"/>
      <c r="F314" s="29"/>
      <c r="G314" s="2"/>
      <c r="H314" s="2"/>
      <c r="I314" s="2"/>
      <c r="J314" s="29"/>
    </row>
    <row r="315" spans="2:10" x14ac:dyDescent="0.25">
      <c r="B315" s="5"/>
      <c r="C315" s="2"/>
      <c r="D315" s="2"/>
      <c r="E315" s="2"/>
      <c r="F315" s="29"/>
      <c r="G315" s="2"/>
      <c r="H315" s="2"/>
      <c r="I315" s="2"/>
      <c r="J315" s="29"/>
    </row>
    <row r="316" spans="2:10" x14ac:dyDescent="0.25">
      <c r="B316" s="5"/>
      <c r="C316" s="2"/>
      <c r="D316" s="2"/>
      <c r="E316" s="2"/>
      <c r="F316" s="29"/>
      <c r="G316" s="2"/>
      <c r="H316" s="2"/>
      <c r="I316" s="2"/>
      <c r="J316" s="29"/>
    </row>
    <row r="317" spans="2:10" x14ac:dyDescent="0.25">
      <c r="B317" s="5"/>
      <c r="C317" s="2"/>
      <c r="D317" s="2"/>
      <c r="E317" s="2"/>
      <c r="F317" s="29"/>
      <c r="G317" s="2"/>
      <c r="H317" s="2"/>
      <c r="I317" s="2"/>
      <c r="J317" s="29"/>
    </row>
    <row r="318" spans="2:10" x14ac:dyDescent="0.25">
      <c r="B318" s="5"/>
      <c r="C318" s="2"/>
      <c r="D318" s="2"/>
      <c r="E318" s="2"/>
      <c r="F318" s="29"/>
      <c r="G318" s="2"/>
      <c r="H318" s="2"/>
      <c r="I318" s="2"/>
      <c r="J318" s="29"/>
    </row>
    <row r="319" spans="2:10" x14ac:dyDescent="0.25">
      <c r="B319" s="5"/>
      <c r="C319" s="2"/>
      <c r="D319" s="2"/>
      <c r="E319" s="2"/>
      <c r="F319" s="29"/>
      <c r="G319" s="2"/>
      <c r="H319" s="2"/>
      <c r="I319" s="2"/>
      <c r="J319" s="29"/>
    </row>
    <row r="320" spans="2:10" x14ac:dyDescent="0.25">
      <c r="B320" s="5"/>
      <c r="C320" s="2"/>
      <c r="D320" s="2"/>
      <c r="E320" s="2"/>
      <c r="F320" s="29"/>
      <c r="G320" s="2"/>
      <c r="H320" s="2"/>
      <c r="I320" s="2"/>
      <c r="J320" s="29"/>
    </row>
    <row r="321" spans="2:10" x14ac:dyDescent="0.25">
      <c r="B321" s="5"/>
      <c r="C321" s="2"/>
      <c r="D321" s="2"/>
      <c r="E321" s="2"/>
      <c r="F321" s="29"/>
      <c r="G321" s="2"/>
      <c r="H321" s="2"/>
      <c r="I321" s="2"/>
      <c r="J321" s="29"/>
    </row>
    <row r="322" spans="2:10" x14ac:dyDescent="0.25">
      <c r="B322" s="5"/>
      <c r="C322" s="2"/>
      <c r="D322" s="2"/>
      <c r="E322" s="2"/>
      <c r="F322" s="29"/>
      <c r="G322" s="2"/>
      <c r="H322" s="2"/>
      <c r="I322" s="2"/>
      <c r="J322" s="29"/>
    </row>
    <row r="323" spans="2:10" x14ac:dyDescent="0.25">
      <c r="B323" s="5"/>
      <c r="C323" s="2"/>
      <c r="D323" s="2"/>
      <c r="E323" s="2"/>
      <c r="F323" s="29"/>
      <c r="G323" s="2"/>
      <c r="H323" s="2"/>
      <c r="I323" s="2"/>
      <c r="J323" s="29"/>
    </row>
    <row r="324" spans="2:10" x14ac:dyDescent="0.25">
      <c r="B324" s="5"/>
      <c r="C324" s="2"/>
      <c r="D324" s="2"/>
      <c r="E324" s="2"/>
      <c r="F324" s="29"/>
      <c r="G324" s="2"/>
      <c r="H324" s="2"/>
      <c r="I324" s="2"/>
      <c r="J324" s="29"/>
    </row>
    <row r="325" spans="2:10" x14ac:dyDescent="0.25">
      <c r="B325" s="5"/>
      <c r="C325" s="2"/>
      <c r="D325" s="2"/>
      <c r="E325" s="2"/>
      <c r="F325" s="29"/>
      <c r="G325" s="2"/>
      <c r="H325" s="2"/>
      <c r="I325" s="2"/>
      <c r="J325" s="29"/>
    </row>
    <row r="326" spans="2:10" x14ac:dyDescent="0.25">
      <c r="B326" s="5"/>
      <c r="C326" s="2"/>
      <c r="D326" s="2"/>
      <c r="E326" s="2"/>
      <c r="F326" s="29"/>
      <c r="G326" s="2"/>
      <c r="H326" s="2"/>
      <c r="I326" s="2"/>
      <c r="J326" s="29"/>
    </row>
    <row r="327" spans="2:10" x14ac:dyDescent="0.25">
      <c r="B327" s="5"/>
      <c r="C327" s="2"/>
      <c r="D327" s="2"/>
      <c r="E327" s="2"/>
      <c r="F327" s="29"/>
      <c r="G327" s="2"/>
      <c r="H327" s="2"/>
      <c r="I327" s="2"/>
      <c r="J327" s="29"/>
    </row>
    <row r="328" spans="2:10" x14ac:dyDescent="0.25">
      <c r="B328" s="5"/>
      <c r="C328" s="2"/>
      <c r="D328" s="2"/>
      <c r="E328" s="2"/>
      <c r="F328" s="29"/>
      <c r="G328" s="2"/>
      <c r="H328" s="2"/>
      <c r="I328" s="2"/>
      <c r="J328" s="29"/>
    </row>
    <row r="329" spans="2:10" x14ac:dyDescent="0.25">
      <c r="B329" s="5"/>
      <c r="C329" s="2"/>
      <c r="D329" s="2"/>
      <c r="E329" s="2"/>
      <c r="F329" s="29"/>
      <c r="G329" s="2"/>
      <c r="H329" s="2"/>
      <c r="I329" s="2"/>
      <c r="J329" s="29"/>
    </row>
    <row r="330" spans="2:10" x14ac:dyDescent="0.25">
      <c r="B330" s="5"/>
      <c r="C330" s="2"/>
      <c r="D330" s="2"/>
      <c r="E330" s="2"/>
      <c r="F330" s="29"/>
      <c r="G330" s="2"/>
      <c r="H330" s="2"/>
      <c r="I330" s="2"/>
      <c r="J330" s="29"/>
    </row>
    <row r="331" spans="2:10" x14ac:dyDescent="0.25">
      <c r="B331" s="5"/>
      <c r="C331" s="2"/>
      <c r="D331" s="2"/>
      <c r="E331" s="2"/>
      <c r="F331" s="29"/>
      <c r="G331" s="2"/>
      <c r="H331" s="2"/>
      <c r="I331" s="2"/>
      <c r="J331" s="29"/>
    </row>
    <row r="332" spans="2:10" x14ac:dyDescent="0.25">
      <c r="B332" s="5"/>
      <c r="C332" s="2"/>
      <c r="D332" s="2"/>
      <c r="E332" s="2"/>
      <c r="F332" s="29"/>
      <c r="G332" s="2"/>
      <c r="H332" s="2"/>
      <c r="I332" s="2"/>
      <c r="J332" s="29"/>
    </row>
    <row r="333" spans="2:10" x14ac:dyDescent="0.25">
      <c r="B333" s="5"/>
      <c r="C333" s="2"/>
      <c r="D333" s="2"/>
      <c r="E333" s="2"/>
      <c r="F333" s="29"/>
      <c r="G333" s="2"/>
      <c r="H333" s="2"/>
      <c r="I333" s="2"/>
      <c r="J333" s="29"/>
    </row>
    <row r="334" spans="2:10" x14ac:dyDescent="0.25">
      <c r="B334" s="5"/>
      <c r="C334" s="2"/>
      <c r="D334" s="2"/>
      <c r="E334" s="2"/>
      <c r="F334" s="29"/>
      <c r="G334" s="2"/>
      <c r="H334" s="2"/>
      <c r="I334" s="2"/>
      <c r="J334" s="29"/>
    </row>
    <row r="335" spans="2:10" x14ac:dyDescent="0.25">
      <c r="B335" s="5"/>
      <c r="C335" s="2"/>
      <c r="D335" s="2"/>
      <c r="E335" s="2"/>
      <c r="F335" s="29"/>
      <c r="G335" s="2"/>
      <c r="H335" s="2"/>
      <c r="I335" s="2"/>
      <c r="J335" s="29"/>
    </row>
    <row r="336" spans="2:10" x14ac:dyDescent="0.25">
      <c r="B336" s="5"/>
      <c r="C336" s="2"/>
      <c r="D336" s="2"/>
      <c r="E336" s="2"/>
      <c r="F336" s="29"/>
      <c r="G336" s="2"/>
      <c r="H336" s="2"/>
      <c r="I336" s="2"/>
      <c r="J336" s="29"/>
    </row>
    <row r="337" spans="2:10" x14ac:dyDescent="0.25">
      <c r="B337" s="5"/>
      <c r="C337" s="2"/>
      <c r="D337" s="2"/>
      <c r="E337" s="2"/>
      <c r="F337" s="29"/>
      <c r="G337" s="2"/>
      <c r="H337" s="2"/>
      <c r="I337" s="2"/>
      <c r="J337" s="29"/>
    </row>
    <row r="338" spans="2:10" x14ac:dyDescent="0.25">
      <c r="B338" s="5"/>
      <c r="C338" s="2"/>
      <c r="D338" s="2"/>
      <c r="E338" s="2"/>
      <c r="F338" s="29"/>
      <c r="G338" s="2"/>
      <c r="H338" s="2"/>
      <c r="I338" s="2"/>
      <c r="J338" s="29"/>
    </row>
    <row r="339" spans="2:10" x14ac:dyDescent="0.25">
      <c r="B339" s="5"/>
      <c r="C339" s="2"/>
      <c r="D339" s="2"/>
      <c r="E339" s="2"/>
      <c r="F339" s="29"/>
      <c r="G339" s="2"/>
      <c r="H339" s="2"/>
      <c r="I339" s="2"/>
      <c r="J339" s="29"/>
    </row>
    <row r="340" spans="2:10" x14ac:dyDescent="0.25">
      <c r="B340" s="5"/>
      <c r="C340" s="2"/>
      <c r="D340" s="2"/>
      <c r="E340" s="2"/>
      <c r="F340" s="29"/>
      <c r="G340" s="2"/>
      <c r="H340" s="2"/>
      <c r="I340" s="2"/>
      <c r="J340" s="29"/>
    </row>
    <row r="341" spans="2:10" x14ac:dyDescent="0.25">
      <c r="B341" s="5"/>
      <c r="C341" s="2"/>
      <c r="D341" s="2"/>
      <c r="E341" s="2"/>
      <c r="F341" s="29"/>
      <c r="G341" s="2"/>
      <c r="H341" s="2"/>
      <c r="I341" s="2"/>
      <c r="J341" s="29"/>
    </row>
    <row r="342" spans="2:10" x14ac:dyDescent="0.25">
      <c r="B342" s="5"/>
      <c r="C342" s="2"/>
      <c r="D342" s="2"/>
      <c r="E342" s="2"/>
      <c r="F342" s="29"/>
      <c r="G342" s="2"/>
      <c r="H342" s="2"/>
      <c r="I342" s="2"/>
      <c r="J342" s="29"/>
    </row>
    <row r="343" spans="2:10" x14ac:dyDescent="0.25">
      <c r="B343" s="5"/>
      <c r="C343" s="2"/>
      <c r="D343" s="2"/>
      <c r="E343" s="2"/>
      <c r="F343" s="29"/>
      <c r="G343" s="2"/>
      <c r="H343" s="2"/>
      <c r="I343" s="2"/>
      <c r="J343" s="29"/>
    </row>
    <row r="344" spans="2:10" x14ac:dyDescent="0.25">
      <c r="B344" s="5"/>
      <c r="C344" s="2"/>
      <c r="D344" s="2"/>
      <c r="E344" s="2"/>
      <c r="F344" s="29"/>
      <c r="G344" s="2"/>
      <c r="H344" s="2"/>
      <c r="I344" s="2"/>
      <c r="J344" s="29"/>
    </row>
    <row r="345" spans="2:10" x14ac:dyDescent="0.25">
      <c r="B345" s="5"/>
      <c r="C345" s="2"/>
      <c r="D345" s="2"/>
      <c r="E345" s="2"/>
      <c r="F345" s="29"/>
      <c r="G345" s="2"/>
      <c r="H345" s="2"/>
      <c r="I345" s="2"/>
      <c r="J345" s="29"/>
    </row>
    <row r="346" spans="2:10" x14ac:dyDescent="0.25">
      <c r="B346" s="5"/>
      <c r="C346" s="2"/>
      <c r="D346" s="2"/>
      <c r="E346" s="2"/>
      <c r="F346" s="29"/>
      <c r="G346" s="2"/>
      <c r="H346" s="2"/>
      <c r="I346" s="2"/>
      <c r="J346" s="29"/>
    </row>
    <row r="347" spans="2:10" x14ac:dyDescent="0.25">
      <c r="B347" s="5"/>
      <c r="C347" s="2"/>
      <c r="D347" s="2"/>
      <c r="E347" s="2"/>
      <c r="F347" s="29"/>
      <c r="G347" s="2"/>
      <c r="H347" s="2"/>
      <c r="I347" s="2"/>
      <c r="J347" s="29"/>
    </row>
    <row r="348" spans="2:10" x14ac:dyDescent="0.25">
      <c r="B348" s="5"/>
      <c r="C348" s="2"/>
      <c r="D348" s="2"/>
      <c r="E348" s="2"/>
      <c r="F348" s="29"/>
      <c r="G348" s="2"/>
      <c r="H348" s="2"/>
      <c r="I348" s="2"/>
      <c r="J348" s="29"/>
    </row>
    <row r="349" spans="2:10" x14ac:dyDescent="0.25">
      <c r="B349" s="5"/>
      <c r="C349" s="2"/>
      <c r="D349" s="2"/>
      <c r="E349" s="2"/>
      <c r="F349" s="29"/>
      <c r="G349" s="2"/>
      <c r="H349" s="2"/>
      <c r="I349" s="2"/>
      <c r="J349" s="29"/>
    </row>
    <row r="350" spans="2:10" x14ac:dyDescent="0.25">
      <c r="B350" s="5"/>
      <c r="C350" s="2"/>
      <c r="D350" s="2"/>
      <c r="E350" s="2"/>
      <c r="F350" s="29"/>
      <c r="G350" s="2"/>
      <c r="H350" s="2"/>
      <c r="I350" s="2"/>
      <c r="J350" s="29"/>
    </row>
    <row r="351" spans="2:10" x14ac:dyDescent="0.25">
      <c r="B351" s="5"/>
      <c r="C351" s="2"/>
      <c r="D351" s="2"/>
      <c r="E351" s="2"/>
      <c r="F351" s="29"/>
      <c r="G351" s="2"/>
      <c r="H351" s="2"/>
      <c r="I351" s="2"/>
      <c r="J351" s="29"/>
    </row>
    <row r="352" spans="2:10" x14ac:dyDescent="0.25">
      <c r="B352" s="5"/>
      <c r="C352" s="2"/>
      <c r="D352" s="2"/>
      <c r="E352" s="2"/>
      <c r="F352" s="29"/>
      <c r="G352" s="2"/>
      <c r="H352" s="2"/>
      <c r="I352" s="2"/>
      <c r="J352" s="29"/>
    </row>
    <row r="353" spans="2:10" x14ac:dyDescent="0.25">
      <c r="B353" s="5"/>
      <c r="C353" s="2"/>
      <c r="D353" s="2"/>
      <c r="E353" s="2"/>
      <c r="F353" s="29"/>
      <c r="G353" s="2"/>
      <c r="H353" s="2"/>
      <c r="I353" s="2"/>
      <c r="J353" s="29"/>
    </row>
    <row r="354" spans="2:10" x14ac:dyDescent="0.25">
      <c r="B354" s="5"/>
      <c r="C354" s="2"/>
      <c r="D354" s="2"/>
      <c r="E354" s="2"/>
      <c r="F354" s="29"/>
      <c r="G354" s="2"/>
      <c r="H354" s="2"/>
      <c r="I354" s="2"/>
      <c r="J354" s="29"/>
    </row>
    <row r="355" spans="2:10" x14ac:dyDescent="0.25">
      <c r="B355" s="5"/>
      <c r="C355" s="2"/>
      <c r="D355" s="2"/>
      <c r="E355" s="2"/>
      <c r="F355" s="29"/>
      <c r="G355" s="2"/>
      <c r="H355" s="2"/>
      <c r="I355" s="2"/>
      <c r="J355" s="29"/>
    </row>
    <row r="356" spans="2:10" x14ac:dyDescent="0.25">
      <c r="B356" s="5"/>
      <c r="C356" s="2"/>
      <c r="D356" s="2"/>
      <c r="E356" s="2"/>
      <c r="F356" s="29"/>
      <c r="G356" s="2"/>
      <c r="H356" s="2"/>
      <c r="I356" s="2"/>
      <c r="J356" s="29"/>
    </row>
    <row r="357" spans="2:10" x14ac:dyDescent="0.25">
      <c r="B357" s="5"/>
      <c r="C357" s="2"/>
      <c r="D357" s="2"/>
      <c r="E357" s="2"/>
      <c r="F357" s="29"/>
      <c r="G357" s="2"/>
      <c r="H357" s="2"/>
      <c r="I357" s="2"/>
      <c r="J357" s="29"/>
    </row>
    <row r="358" spans="2:10" x14ac:dyDescent="0.25">
      <c r="B358" s="5"/>
      <c r="C358" s="2"/>
      <c r="D358" s="2"/>
      <c r="E358" s="2"/>
      <c r="F358" s="29"/>
      <c r="G358" s="2"/>
      <c r="H358" s="2"/>
      <c r="I358" s="2"/>
      <c r="J358" s="29"/>
    </row>
    <row r="359" spans="2:10" x14ac:dyDescent="0.25">
      <c r="B359" s="5"/>
      <c r="C359" s="2"/>
      <c r="D359" s="2"/>
      <c r="E359" s="2"/>
      <c r="F359" s="29"/>
      <c r="G359" s="2"/>
      <c r="H359" s="2"/>
      <c r="I359" s="2"/>
      <c r="J359" s="29"/>
    </row>
    <row r="360" spans="2:10" x14ac:dyDescent="0.25">
      <c r="B360" s="5"/>
      <c r="C360" s="2"/>
      <c r="D360" s="2"/>
      <c r="E360" s="2"/>
      <c r="F360" s="29"/>
      <c r="G360" s="2"/>
      <c r="H360" s="2"/>
      <c r="I360" s="2"/>
      <c r="J360" s="29"/>
    </row>
    <row r="361" spans="2:10" x14ac:dyDescent="0.25">
      <c r="B361" s="5"/>
      <c r="C361" s="2"/>
      <c r="D361" s="2"/>
      <c r="E361" s="2"/>
      <c r="F361" s="29"/>
      <c r="G361" s="2"/>
      <c r="H361" s="2"/>
      <c r="I361" s="2"/>
      <c r="J361" s="29"/>
    </row>
    <row r="362" spans="2:10" x14ac:dyDescent="0.25">
      <c r="B362" s="5"/>
      <c r="C362" s="2"/>
      <c r="D362" s="2"/>
      <c r="E362" s="2"/>
      <c r="F362" s="29"/>
      <c r="G362" s="2"/>
      <c r="H362" s="2"/>
      <c r="I362" s="2"/>
      <c r="J362" s="29"/>
    </row>
    <row r="363" spans="2:10" x14ac:dyDescent="0.25">
      <c r="B363" s="5"/>
      <c r="C363" s="2"/>
      <c r="D363" s="2"/>
      <c r="E363" s="2"/>
      <c r="F363" s="29"/>
      <c r="G363" s="2"/>
      <c r="H363" s="2"/>
      <c r="I363" s="2"/>
      <c r="J363" s="29"/>
    </row>
    <row r="364" spans="2:10" x14ac:dyDescent="0.25">
      <c r="B364" s="5"/>
      <c r="C364" s="2"/>
      <c r="D364" s="2"/>
      <c r="E364" s="2"/>
      <c r="F364" s="29"/>
      <c r="G364" s="2"/>
      <c r="H364" s="2"/>
      <c r="I364" s="2"/>
      <c r="J364" s="29"/>
    </row>
    <row r="365" spans="2:10" x14ac:dyDescent="0.25">
      <c r="B365" s="5"/>
      <c r="C365" s="2"/>
      <c r="D365" s="2"/>
      <c r="E365" s="2"/>
      <c r="F365" s="29"/>
      <c r="G365" s="2"/>
      <c r="H365" s="2"/>
      <c r="I365" s="2"/>
      <c r="J365" s="29"/>
    </row>
    <row r="366" spans="2:10" x14ac:dyDescent="0.25">
      <c r="B366" s="5"/>
      <c r="C366" s="2"/>
      <c r="D366" s="2"/>
      <c r="E366" s="2"/>
      <c r="F366" s="29"/>
      <c r="G366" s="2"/>
      <c r="H366" s="2"/>
      <c r="I366" s="2"/>
      <c r="J366" s="29"/>
    </row>
    <row r="367" spans="2:10" x14ac:dyDescent="0.25">
      <c r="B367" s="5"/>
      <c r="C367" s="2"/>
      <c r="D367" s="2"/>
      <c r="E367" s="2"/>
      <c r="F367" s="29"/>
      <c r="G367" s="2"/>
      <c r="H367" s="2"/>
      <c r="I367" s="2"/>
      <c r="J367" s="29"/>
    </row>
    <row r="368" spans="2:10" x14ac:dyDescent="0.25">
      <c r="B368" s="5"/>
      <c r="C368" s="2"/>
      <c r="D368" s="2"/>
      <c r="E368" s="2"/>
      <c r="F368" s="29"/>
      <c r="G368" s="2"/>
      <c r="H368" s="2"/>
      <c r="I368" s="2"/>
      <c r="J368" s="29"/>
    </row>
    <row r="369" spans="2:10" x14ac:dyDescent="0.25">
      <c r="B369" s="5"/>
      <c r="C369" s="2"/>
      <c r="D369" s="2"/>
      <c r="E369" s="2"/>
      <c r="F369" s="29"/>
      <c r="G369" s="2"/>
      <c r="H369" s="2"/>
      <c r="I369" s="2"/>
      <c r="J369" s="29"/>
    </row>
    <row r="370" spans="2:10" x14ac:dyDescent="0.25">
      <c r="B370" s="5"/>
      <c r="C370" s="2"/>
      <c r="D370" s="2"/>
      <c r="E370" s="2"/>
      <c r="F370" s="29"/>
      <c r="G370" s="2"/>
      <c r="H370" s="2"/>
      <c r="I370" s="2"/>
      <c r="J370" s="29"/>
    </row>
    <row r="371" spans="2:10" x14ac:dyDescent="0.25">
      <c r="B371" s="5"/>
      <c r="C371" s="2"/>
      <c r="D371" s="2"/>
      <c r="E371" s="2"/>
      <c r="F371" s="29"/>
      <c r="G371" s="2"/>
      <c r="H371" s="2"/>
      <c r="I371" s="2"/>
      <c r="J371" s="29"/>
    </row>
    <row r="372" spans="2:10" x14ac:dyDescent="0.25">
      <c r="B372" s="5"/>
      <c r="C372" s="2"/>
      <c r="D372" s="2"/>
      <c r="E372" s="2"/>
      <c r="F372" s="29"/>
      <c r="G372" s="2"/>
      <c r="H372" s="2"/>
      <c r="I372" s="2"/>
      <c r="J372" s="29"/>
    </row>
    <row r="373" spans="2:10" x14ac:dyDescent="0.25">
      <c r="B373" s="5"/>
      <c r="C373" s="2"/>
      <c r="D373" s="2"/>
      <c r="E373" s="2"/>
      <c r="F373" s="29"/>
      <c r="G373" s="2"/>
      <c r="H373" s="2"/>
      <c r="I373" s="2"/>
      <c r="J373" s="29"/>
    </row>
    <row r="374" spans="2:10" x14ac:dyDescent="0.25">
      <c r="B374" s="5"/>
      <c r="C374" s="2"/>
      <c r="D374" s="2"/>
      <c r="E374" s="2"/>
      <c r="F374" s="29"/>
      <c r="G374" s="2"/>
      <c r="H374" s="2"/>
      <c r="I374" s="2"/>
      <c r="J374" s="29"/>
    </row>
    <row r="375" spans="2:10" x14ac:dyDescent="0.25">
      <c r="B375" s="5"/>
      <c r="C375" s="2"/>
      <c r="D375" s="2"/>
      <c r="E375" s="2"/>
      <c r="F375" s="29"/>
      <c r="G375" s="2"/>
      <c r="H375" s="2"/>
      <c r="I375" s="2"/>
      <c r="J375" s="29"/>
    </row>
    <row r="376" spans="2:10" x14ac:dyDescent="0.25">
      <c r="B376" s="5"/>
      <c r="C376" s="2"/>
      <c r="D376" s="2"/>
      <c r="E376" s="2"/>
      <c r="F376" s="29"/>
      <c r="G376" s="2"/>
      <c r="H376" s="2"/>
      <c r="I376" s="2"/>
      <c r="J376" s="29"/>
    </row>
    <row r="377" spans="2:10" x14ac:dyDescent="0.25">
      <c r="B377" s="5"/>
      <c r="C377" s="2"/>
      <c r="D377" s="2"/>
      <c r="E377" s="2"/>
      <c r="F377" s="29"/>
      <c r="G377" s="2"/>
      <c r="H377" s="2"/>
      <c r="I377" s="2"/>
      <c r="J377" s="29"/>
    </row>
    <row r="378" spans="2:10" x14ac:dyDescent="0.25">
      <c r="B378" s="5"/>
      <c r="C378" s="2"/>
      <c r="D378" s="2"/>
      <c r="E378" s="2"/>
      <c r="F378" s="29"/>
      <c r="G378" s="2"/>
      <c r="H378" s="2"/>
      <c r="I378" s="2"/>
      <c r="J378" s="29"/>
    </row>
    <row r="379" spans="2:10" x14ac:dyDescent="0.25">
      <c r="B379" s="5"/>
      <c r="C379" s="2"/>
      <c r="D379" s="2"/>
      <c r="E379" s="2"/>
      <c r="F379" s="29"/>
      <c r="G379" s="2"/>
      <c r="H379" s="2"/>
      <c r="I379" s="2"/>
      <c r="J379" s="29"/>
    </row>
    <row r="380" spans="2:10" x14ac:dyDescent="0.25">
      <c r="B380" s="5"/>
      <c r="C380" s="2"/>
      <c r="D380" s="2"/>
      <c r="E380" s="2"/>
      <c r="F380" s="29"/>
      <c r="G380" s="2"/>
      <c r="H380" s="2"/>
      <c r="I380" s="2"/>
      <c r="J380" s="29"/>
    </row>
    <row r="381" spans="2:10" x14ac:dyDescent="0.25">
      <c r="B381" s="5"/>
      <c r="C381" s="2"/>
      <c r="D381" s="2"/>
      <c r="E381" s="2"/>
      <c r="F381" s="29"/>
      <c r="G381" s="2"/>
      <c r="H381" s="2"/>
      <c r="I381" s="2"/>
      <c r="J381" s="29"/>
    </row>
    <row r="382" spans="2:10" x14ac:dyDescent="0.25">
      <c r="B382" s="5"/>
      <c r="C382" s="2"/>
      <c r="D382" s="2"/>
      <c r="E382" s="2"/>
      <c r="F382" s="29"/>
      <c r="G382" s="2"/>
      <c r="H382" s="2"/>
      <c r="I382" s="2"/>
      <c r="J382" s="29"/>
    </row>
    <row r="383" spans="2:10" x14ac:dyDescent="0.25">
      <c r="B383" s="5"/>
      <c r="C383" s="2"/>
      <c r="D383" s="2"/>
      <c r="E383" s="2"/>
      <c r="F383" s="29"/>
      <c r="G383" s="2"/>
      <c r="H383" s="2"/>
      <c r="I383" s="2"/>
      <c r="J383" s="29"/>
    </row>
    <row r="384" spans="2:10" x14ac:dyDescent="0.25">
      <c r="B384" s="5"/>
      <c r="C384" s="2"/>
      <c r="D384" s="2"/>
      <c r="E384" s="2"/>
      <c r="F384" s="29"/>
      <c r="G384" s="2"/>
      <c r="H384" s="2"/>
      <c r="I384" s="2"/>
      <c r="J384" s="29"/>
    </row>
    <row r="385" spans="2:10" x14ac:dyDescent="0.25">
      <c r="B385" s="5"/>
      <c r="C385" s="2"/>
      <c r="D385" s="2"/>
      <c r="E385" s="2"/>
      <c r="F385" s="29"/>
      <c r="G385" s="2"/>
      <c r="H385" s="2"/>
      <c r="I385" s="2"/>
      <c r="J385" s="29"/>
    </row>
    <row r="386" spans="2:10" x14ac:dyDescent="0.25">
      <c r="B386" s="5"/>
      <c r="C386" s="2"/>
      <c r="D386" s="2"/>
      <c r="E386" s="2"/>
      <c r="F386" s="29"/>
      <c r="G386" s="2"/>
      <c r="H386" s="2"/>
      <c r="I386" s="2"/>
      <c r="J386" s="29"/>
    </row>
    <row r="387" spans="2:10" x14ac:dyDescent="0.25">
      <c r="B387" s="5"/>
      <c r="C387" s="2"/>
      <c r="D387" s="2"/>
      <c r="E387" s="2"/>
      <c r="F387" s="29"/>
      <c r="G387" s="2"/>
      <c r="H387" s="2"/>
      <c r="I387" s="2"/>
      <c r="J387" s="29"/>
    </row>
    <row r="388" spans="2:10" x14ac:dyDescent="0.25">
      <c r="B388" s="5"/>
      <c r="C388" s="2"/>
      <c r="D388" s="2"/>
      <c r="E388" s="2"/>
      <c r="F388" s="29"/>
      <c r="G388" s="2"/>
      <c r="H388" s="2"/>
      <c r="I388" s="2"/>
      <c r="J388" s="29"/>
    </row>
    <row r="389" spans="2:10" x14ac:dyDescent="0.25">
      <c r="B389" s="5"/>
      <c r="C389" s="2"/>
      <c r="D389" s="2"/>
      <c r="E389" s="2"/>
      <c r="F389" s="29"/>
      <c r="G389" s="2"/>
      <c r="H389" s="2"/>
      <c r="I389" s="2"/>
      <c r="J389" s="29"/>
    </row>
    <row r="390" spans="2:10" x14ac:dyDescent="0.25">
      <c r="B390" s="5"/>
      <c r="C390" s="2"/>
      <c r="D390" s="2"/>
      <c r="E390" s="2"/>
      <c r="F390" s="29"/>
      <c r="G390" s="2"/>
      <c r="H390" s="2"/>
      <c r="I390" s="2"/>
      <c r="J390" s="29"/>
    </row>
    <row r="391" spans="2:10" x14ac:dyDescent="0.25">
      <c r="B391" s="5"/>
      <c r="C391" s="2"/>
      <c r="D391" s="2"/>
      <c r="E391" s="2"/>
      <c r="F391" s="29"/>
      <c r="G391" s="2"/>
      <c r="H391" s="2"/>
      <c r="I391" s="2"/>
      <c r="J391" s="29"/>
    </row>
    <row r="392" spans="2:10" x14ac:dyDescent="0.25">
      <c r="B392" s="5"/>
      <c r="C392" s="2"/>
      <c r="D392" s="2"/>
      <c r="E392" s="2"/>
      <c r="F392" s="29"/>
      <c r="G392" s="2"/>
      <c r="H392" s="2"/>
      <c r="I392" s="2"/>
      <c r="J392" s="29"/>
    </row>
    <row r="393" spans="2:10" x14ac:dyDescent="0.25">
      <c r="B393" s="5"/>
      <c r="C393" s="2"/>
      <c r="D393" s="2"/>
      <c r="E393" s="2"/>
      <c r="F393" s="29"/>
      <c r="G393" s="2"/>
      <c r="H393" s="2"/>
      <c r="I393" s="2"/>
      <c r="J393" s="29"/>
    </row>
    <row r="394" spans="2:10" x14ac:dyDescent="0.25">
      <c r="B394" s="5"/>
      <c r="C394" s="2"/>
      <c r="D394" s="2"/>
      <c r="E394" s="2"/>
      <c r="F394" s="29"/>
      <c r="G394" s="2"/>
      <c r="H394" s="2"/>
      <c r="I394" s="2"/>
      <c r="J394" s="29"/>
    </row>
    <row r="395" spans="2:10" x14ac:dyDescent="0.25">
      <c r="B395" s="5"/>
      <c r="C395" s="2"/>
      <c r="D395" s="2"/>
      <c r="E395" s="2"/>
      <c r="F395" s="29"/>
      <c r="G395" s="2"/>
      <c r="H395" s="2"/>
      <c r="I395" s="2"/>
      <c r="J395" s="29"/>
    </row>
    <row r="396" spans="2:10" x14ac:dyDescent="0.25">
      <c r="B396" s="5"/>
      <c r="C396" s="2"/>
      <c r="D396" s="2"/>
      <c r="E396" s="2"/>
      <c r="F396" s="29"/>
      <c r="G396" s="2"/>
      <c r="H396" s="2"/>
      <c r="I396" s="2"/>
      <c r="J396" s="29"/>
    </row>
    <row r="397" spans="2:10" x14ac:dyDescent="0.25">
      <c r="B397" s="5"/>
      <c r="C397" s="2"/>
      <c r="D397" s="2"/>
      <c r="E397" s="2"/>
      <c r="F397" s="29"/>
      <c r="G397" s="2"/>
      <c r="H397" s="2"/>
      <c r="I397" s="2"/>
      <c r="J397" s="29"/>
    </row>
    <row r="398" spans="2:10" x14ac:dyDescent="0.25">
      <c r="B398" s="5"/>
      <c r="C398" s="2"/>
      <c r="D398" s="2"/>
      <c r="E398" s="2"/>
      <c r="F398" s="29"/>
      <c r="G398" s="2"/>
      <c r="H398" s="2"/>
      <c r="I398" s="2"/>
      <c r="J398" s="29"/>
    </row>
    <row r="399" spans="2:10" x14ac:dyDescent="0.25">
      <c r="B399" s="5"/>
      <c r="C399" s="2"/>
      <c r="D399" s="2"/>
      <c r="E399" s="2"/>
      <c r="F399" s="29"/>
      <c r="G399" s="2"/>
      <c r="H399" s="2"/>
      <c r="I399" s="2"/>
      <c r="J399" s="29"/>
    </row>
    <row r="400" spans="2:10" x14ac:dyDescent="0.25">
      <c r="B400" s="5"/>
      <c r="C400" s="2"/>
      <c r="D400" s="2"/>
      <c r="E400" s="2"/>
      <c r="F400" s="29"/>
      <c r="G400" s="2"/>
      <c r="H400" s="2"/>
      <c r="I400" s="2"/>
      <c r="J400" s="29"/>
    </row>
    <row r="401" spans="2:10" x14ac:dyDescent="0.25">
      <c r="B401" s="5"/>
      <c r="C401" s="2"/>
      <c r="D401" s="2"/>
      <c r="E401" s="2"/>
      <c r="F401" s="29"/>
      <c r="G401" s="2"/>
      <c r="H401" s="2"/>
      <c r="I401" s="2"/>
      <c r="J401" s="29"/>
    </row>
    <row r="402" spans="2:10" x14ac:dyDescent="0.25">
      <c r="B402" s="5"/>
      <c r="C402" s="2"/>
      <c r="D402" s="2"/>
      <c r="E402" s="2"/>
      <c r="F402" s="29"/>
      <c r="G402" s="2"/>
      <c r="H402" s="2"/>
      <c r="I402" s="2"/>
      <c r="J402" s="29"/>
    </row>
    <row r="403" spans="2:10" x14ac:dyDescent="0.25">
      <c r="B403" s="5"/>
      <c r="C403" s="2"/>
      <c r="D403" s="2"/>
      <c r="E403" s="2"/>
      <c r="F403" s="29"/>
      <c r="G403" s="2"/>
      <c r="H403" s="2"/>
      <c r="I403" s="2"/>
      <c r="J403" s="29"/>
    </row>
    <row r="404" spans="2:10" x14ac:dyDescent="0.25">
      <c r="B404" s="5"/>
      <c r="C404" s="2"/>
      <c r="D404" s="2"/>
      <c r="E404" s="2"/>
      <c r="F404" s="29"/>
      <c r="G404" s="2"/>
      <c r="H404" s="2"/>
      <c r="I404" s="2"/>
      <c r="J404" s="29"/>
    </row>
    <row r="405" spans="2:10" x14ac:dyDescent="0.25">
      <c r="B405" s="5"/>
      <c r="C405" s="2"/>
      <c r="D405" s="2"/>
      <c r="E405" s="2"/>
      <c r="F405" s="29"/>
      <c r="G405" s="2"/>
      <c r="H405" s="2"/>
      <c r="I405" s="2"/>
      <c r="J405" s="29"/>
    </row>
    <row r="406" spans="2:10" x14ac:dyDescent="0.25">
      <c r="B406" s="5"/>
      <c r="C406" s="2"/>
      <c r="D406" s="2"/>
      <c r="E406" s="2"/>
      <c r="F406" s="29"/>
      <c r="G406" s="2"/>
      <c r="H406" s="2"/>
      <c r="I406" s="2"/>
      <c r="J406" s="29"/>
    </row>
    <row r="407" spans="2:10" x14ac:dyDescent="0.25">
      <c r="B407" s="5"/>
      <c r="C407" s="2"/>
      <c r="D407" s="2"/>
      <c r="E407" s="2"/>
      <c r="F407" s="29"/>
      <c r="G407" s="2"/>
      <c r="H407" s="2"/>
      <c r="I407" s="2"/>
      <c r="J407" s="29"/>
    </row>
    <row r="408" spans="2:10" x14ac:dyDescent="0.25">
      <c r="B408" s="5"/>
      <c r="C408" s="2"/>
      <c r="D408" s="2"/>
      <c r="E408" s="2"/>
      <c r="F408" s="29"/>
      <c r="G408" s="2"/>
      <c r="H408" s="2"/>
      <c r="I408" s="2"/>
      <c r="J408" s="29"/>
    </row>
    <row r="409" spans="2:10" x14ac:dyDescent="0.25">
      <c r="B409" s="5"/>
      <c r="C409" s="2"/>
      <c r="D409" s="2"/>
      <c r="E409" s="2"/>
      <c r="F409" s="29"/>
      <c r="G409" s="2"/>
      <c r="H409" s="2"/>
      <c r="I409" s="2"/>
      <c r="J409" s="29"/>
    </row>
    <row r="410" spans="2:10" x14ac:dyDescent="0.25">
      <c r="B410" s="5"/>
      <c r="C410" s="2"/>
      <c r="D410" s="2"/>
      <c r="E410" s="2"/>
      <c r="F410" s="29"/>
      <c r="G410" s="2"/>
      <c r="H410" s="2"/>
      <c r="I410" s="2"/>
      <c r="J410" s="29"/>
    </row>
    <row r="411" spans="2:10" x14ac:dyDescent="0.25">
      <c r="B411" s="5"/>
      <c r="C411" s="2"/>
      <c r="D411" s="2"/>
      <c r="E411" s="2"/>
      <c r="F411" s="29"/>
      <c r="G411" s="2"/>
      <c r="H411" s="2"/>
      <c r="I411" s="2"/>
      <c r="J411" s="29"/>
    </row>
    <row r="412" spans="2:10" x14ac:dyDescent="0.25">
      <c r="B412" s="5"/>
      <c r="C412" s="2"/>
      <c r="D412" s="2"/>
      <c r="E412" s="2"/>
      <c r="F412" s="29"/>
      <c r="G412" s="2"/>
      <c r="H412" s="2"/>
      <c r="I412" s="2"/>
      <c r="J412" s="29"/>
    </row>
    <row r="413" spans="2:10" x14ac:dyDescent="0.25">
      <c r="B413" s="5"/>
      <c r="C413" s="2"/>
      <c r="D413" s="2"/>
      <c r="E413" s="2"/>
      <c r="F413" s="29"/>
      <c r="G413" s="2"/>
      <c r="H413" s="2"/>
      <c r="I413" s="2"/>
      <c r="J413" s="29"/>
    </row>
    <row r="414" spans="2:10" x14ac:dyDescent="0.25">
      <c r="B414" s="5"/>
      <c r="C414" s="2"/>
      <c r="D414" s="2"/>
      <c r="E414" s="2"/>
      <c r="F414" s="29"/>
      <c r="G414" s="2"/>
      <c r="H414" s="2"/>
      <c r="I414" s="2"/>
      <c r="J414" s="29"/>
    </row>
    <row r="415" spans="2:10" x14ac:dyDescent="0.25">
      <c r="B415" s="5"/>
      <c r="C415" s="2"/>
      <c r="D415" s="2"/>
      <c r="E415" s="2"/>
      <c r="F415" s="29"/>
      <c r="G415" s="2"/>
      <c r="H415" s="2"/>
      <c r="I415" s="2"/>
      <c r="J415" s="29"/>
    </row>
    <row r="416" spans="2:10" x14ac:dyDescent="0.25">
      <c r="B416" s="5"/>
      <c r="C416" s="2"/>
      <c r="D416" s="2"/>
      <c r="E416" s="2"/>
      <c r="F416" s="29"/>
      <c r="G416" s="2"/>
      <c r="H416" s="2"/>
      <c r="I416" s="2"/>
      <c r="J416" s="29"/>
    </row>
    <row r="417" spans="2:10" x14ac:dyDescent="0.25">
      <c r="B417" s="5"/>
      <c r="C417" s="2"/>
      <c r="D417" s="2"/>
      <c r="E417" s="2"/>
      <c r="F417" s="29"/>
      <c r="G417" s="2"/>
      <c r="H417" s="2"/>
      <c r="I417" s="2"/>
      <c r="J417" s="29"/>
    </row>
    <row r="418" spans="2:10" x14ac:dyDescent="0.25">
      <c r="B418" s="5"/>
      <c r="C418" s="2"/>
      <c r="D418" s="2"/>
      <c r="E418" s="2"/>
      <c r="F418" s="29"/>
      <c r="G418" s="2"/>
      <c r="H418" s="2"/>
      <c r="I418" s="2"/>
      <c r="J418" s="29"/>
    </row>
    <row r="419" spans="2:10" x14ac:dyDescent="0.25">
      <c r="B419" s="5"/>
      <c r="C419" s="2"/>
      <c r="D419" s="2"/>
      <c r="E419" s="2"/>
      <c r="F419" s="29"/>
      <c r="G419" s="2"/>
      <c r="H419" s="2"/>
      <c r="I419" s="2"/>
      <c r="J419" s="29"/>
    </row>
    <row r="420" spans="2:10" x14ac:dyDescent="0.25">
      <c r="B420" s="5"/>
      <c r="C420" s="2"/>
      <c r="D420" s="2"/>
      <c r="E420" s="2"/>
      <c r="F420" s="29"/>
      <c r="G420" s="2"/>
      <c r="H420" s="2"/>
      <c r="I420" s="2"/>
      <c r="J420" s="29"/>
    </row>
    <row r="421" spans="2:10" x14ac:dyDescent="0.25">
      <c r="B421" s="5"/>
      <c r="C421" s="2"/>
      <c r="D421" s="2"/>
      <c r="E421" s="2"/>
      <c r="F421" s="29"/>
      <c r="G421" s="2"/>
      <c r="H421" s="2"/>
      <c r="I421" s="2"/>
      <c r="J421" s="29"/>
    </row>
    <row r="422" spans="2:10" x14ac:dyDescent="0.25">
      <c r="B422" s="5"/>
      <c r="C422" s="2"/>
      <c r="D422" s="2"/>
      <c r="E422" s="2"/>
      <c r="F422" s="29"/>
      <c r="G422" s="2"/>
      <c r="H422" s="2"/>
      <c r="I422" s="2"/>
      <c r="J422" s="29"/>
    </row>
    <row r="423" spans="2:10" x14ac:dyDescent="0.25">
      <c r="B423" s="5"/>
      <c r="C423" s="2"/>
      <c r="D423" s="2"/>
      <c r="E423" s="2"/>
      <c r="F423" s="29"/>
      <c r="G423" s="2"/>
      <c r="H423" s="2"/>
      <c r="I423" s="2"/>
      <c r="J423" s="29"/>
    </row>
    <row r="424" spans="2:10" x14ac:dyDescent="0.25">
      <c r="B424" s="5"/>
      <c r="C424" s="2"/>
      <c r="D424" s="2"/>
      <c r="E424" s="2"/>
      <c r="F424" s="29"/>
      <c r="G424" s="2"/>
      <c r="H424" s="2"/>
      <c r="I424" s="2"/>
      <c r="J424" s="29"/>
    </row>
    <row r="425" spans="2:10" x14ac:dyDescent="0.25">
      <c r="B425" s="5"/>
      <c r="C425" s="2"/>
      <c r="D425" s="2"/>
      <c r="E425" s="2"/>
      <c r="F425" s="29"/>
      <c r="G425" s="2"/>
      <c r="H425" s="2"/>
      <c r="I425" s="2"/>
      <c r="J425" s="29"/>
    </row>
    <row r="426" spans="2:10" x14ac:dyDescent="0.25">
      <c r="B426" s="5"/>
      <c r="C426" s="2"/>
      <c r="D426" s="2"/>
      <c r="E426" s="2"/>
      <c r="F426" s="29"/>
      <c r="G426" s="2"/>
      <c r="H426" s="2"/>
      <c r="I426" s="2"/>
      <c r="J426" s="29"/>
    </row>
    <row r="427" spans="2:10" x14ac:dyDescent="0.25">
      <c r="B427" s="5"/>
      <c r="C427" s="2"/>
      <c r="D427" s="2"/>
      <c r="E427" s="2"/>
      <c r="F427" s="29"/>
      <c r="G427" s="2"/>
      <c r="H427" s="2"/>
      <c r="I427" s="2"/>
      <c r="J427" s="29"/>
    </row>
    <row r="428" spans="2:10" x14ac:dyDescent="0.25">
      <c r="B428" s="5"/>
      <c r="C428" s="2"/>
      <c r="D428" s="2"/>
      <c r="E428" s="2"/>
      <c r="F428" s="29"/>
      <c r="G428" s="2"/>
      <c r="H428" s="2"/>
      <c r="I428" s="2"/>
      <c r="J428" s="29"/>
    </row>
    <row r="429" spans="2:10" x14ac:dyDescent="0.25">
      <c r="B429" s="5"/>
      <c r="C429" s="2"/>
      <c r="D429" s="2"/>
      <c r="E429" s="2"/>
      <c r="F429" s="29"/>
      <c r="G429" s="2"/>
      <c r="H429" s="2"/>
      <c r="I429" s="2"/>
      <c r="J429" s="29"/>
    </row>
    <row r="430" spans="2:10" x14ac:dyDescent="0.25">
      <c r="B430" s="5"/>
      <c r="C430" s="2"/>
      <c r="D430" s="2"/>
      <c r="E430" s="2"/>
      <c r="F430" s="29"/>
      <c r="G430" s="2"/>
      <c r="H430" s="2"/>
      <c r="I430" s="2"/>
      <c r="J430" s="29"/>
    </row>
    <row r="431" spans="2:10" x14ac:dyDescent="0.25">
      <c r="B431" s="5"/>
      <c r="C431" s="2"/>
      <c r="D431" s="2"/>
      <c r="E431" s="2"/>
      <c r="F431" s="29"/>
      <c r="G431" s="2"/>
      <c r="H431" s="2"/>
      <c r="I431" s="2"/>
      <c r="J431" s="29"/>
    </row>
    <row r="432" spans="2:10" x14ac:dyDescent="0.25">
      <c r="B432" s="5"/>
      <c r="C432" s="2"/>
      <c r="D432" s="2"/>
      <c r="E432" s="2"/>
      <c r="F432" s="29"/>
      <c r="G432" s="2"/>
      <c r="H432" s="2"/>
      <c r="I432" s="2"/>
      <c r="J432" s="29"/>
    </row>
    <row r="433" spans="2:10" x14ac:dyDescent="0.25">
      <c r="B433" s="5"/>
      <c r="C433" s="2"/>
      <c r="D433" s="2"/>
      <c r="E433" s="2"/>
      <c r="F433" s="29"/>
      <c r="G433" s="2"/>
      <c r="H433" s="2"/>
      <c r="I433" s="2"/>
      <c r="J433" s="29"/>
    </row>
    <row r="434" spans="2:10" x14ac:dyDescent="0.25">
      <c r="B434" s="5"/>
      <c r="C434" s="2"/>
      <c r="D434" s="2"/>
      <c r="E434" s="2"/>
      <c r="F434" s="29"/>
      <c r="G434" s="2"/>
      <c r="H434" s="2"/>
      <c r="I434" s="2"/>
      <c r="J434" s="29"/>
    </row>
    <row r="435" spans="2:10" x14ac:dyDescent="0.25">
      <c r="B435" s="5"/>
      <c r="C435" s="2"/>
      <c r="D435" s="2"/>
      <c r="E435" s="2"/>
      <c r="F435" s="29"/>
      <c r="G435" s="2"/>
      <c r="H435" s="2"/>
      <c r="I435" s="2"/>
      <c r="J435" s="29"/>
    </row>
    <row r="436" spans="2:10" x14ac:dyDescent="0.25">
      <c r="B436" s="5"/>
      <c r="C436" s="2"/>
      <c r="D436" s="2"/>
      <c r="E436" s="2"/>
      <c r="F436" s="29"/>
      <c r="G436" s="2"/>
      <c r="H436" s="2"/>
      <c r="I436" s="2"/>
      <c r="J436" s="29"/>
    </row>
    <row r="437" spans="2:10" x14ac:dyDescent="0.25">
      <c r="B437" s="5"/>
      <c r="C437" s="2"/>
      <c r="D437" s="2"/>
      <c r="E437" s="2"/>
      <c r="F437" s="29"/>
      <c r="G437" s="2"/>
      <c r="H437" s="2"/>
      <c r="I437" s="2"/>
      <c r="J437" s="29"/>
    </row>
    <row r="438" spans="2:10" x14ac:dyDescent="0.25">
      <c r="B438" s="5"/>
      <c r="C438" s="2"/>
      <c r="D438" s="2"/>
      <c r="E438" s="2"/>
      <c r="F438" s="29"/>
      <c r="G438" s="2"/>
      <c r="H438" s="2"/>
      <c r="I438" s="2"/>
      <c r="J438" s="29"/>
    </row>
    <row r="439" spans="2:10" x14ac:dyDescent="0.25">
      <c r="B439" s="5"/>
      <c r="C439" s="2"/>
      <c r="D439" s="2"/>
      <c r="E439" s="2"/>
      <c r="F439" s="29"/>
      <c r="G439" s="2"/>
      <c r="H439" s="2"/>
      <c r="I439" s="2"/>
      <c r="J439" s="29"/>
    </row>
    <row r="440" spans="2:10" x14ac:dyDescent="0.25">
      <c r="B440" s="5"/>
      <c r="C440" s="2"/>
      <c r="D440" s="2"/>
      <c r="E440" s="2"/>
      <c r="F440" s="29"/>
      <c r="G440" s="2"/>
      <c r="H440" s="2"/>
      <c r="I440" s="2"/>
      <c r="J440" s="29"/>
    </row>
    <row r="441" spans="2:10" x14ac:dyDescent="0.25">
      <c r="B441" s="5"/>
      <c r="C441" s="2"/>
      <c r="D441" s="2"/>
      <c r="E441" s="2"/>
      <c r="F441" s="29"/>
      <c r="G441" s="2"/>
      <c r="H441" s="2"/>
      <c r="I441" s="2"/>
      <c r="J441" s="29"/>
    </row>
    <row r="442" spans="2:10" x14ac:dyDescent="0.25">
      <c r="B442" s="5"/>
      <c r="C442" s="2"/>
      <c r="D442" s="2"/>
      <c r="E442" s="2"/>
      <c r="F442" s="29"/>
      <c r="G442" s="2"/>
      <c r="H442" s="2"/>
      <c r="I442" s="2"/>
      <c r="J442" s="29"/>
    </row>
    <row r="443" spans="2:10" x14ac:dyDescent="0.25">
      <c r="B443" s="5"/>
      <c r="C443" s="2"/>
      <c r="D443" s="2"/>
      <c r="E443" s="2"/>
      <c r="F443" s="29"/>
      <c r="G443" s="2"/>
      <c r="H443" s="2"/>
      <c r="I443" s="2"/>
      <c r="J443" s="29"/>
    </row>
    <row r="444" spans="2:10" x14ac:dyDescent="0.25">
      <c r="B444" s="5"/>
      <c r="C444" s="2"/>
      <c r="D444" s="2"/>
      <c r="E444" s="2"/>
      <c r="F444" s="29"/>
      <c r="G444" s="2"/>
      <c r="H444" s="2"/>
      <c r="I444" s="2"/>
      <c r="J444" s="29"/>
    </row>
    <row r="445" spans="2:10" x14ac:dyDescent="0.25">
      <c r="B445" s="5"/>
      <c r="C445" s="2"/>
      <c r="D445" s="2"/>
      <c r="E445" s="2"/>
      <c r="F445" s="29"/>
      <c r="G445" s="2"/>
      <c r="H445" s="2"/>
      <c r="I445" s="2"/>
      <c r="J445" s="29"/>
    </row>
    <row r="446" spans="2:10" x14ac:dyDescent="0.25">
      <c r="B446" s="5"/>
      <c r="C446" s="2"/>
      <c r="D446" s="2"/>
      <c r="E446" s="2"/>
      <c r="F446" s="29"/>
      <c r="G446" s="2"/>
      <c r="H446" s="2"/>
      <c r="I446" s="2"/>
      <c r="J446" s="29"/>
    </row>
    <row r="447" spans="2:10" x14ac:dyDescent="0.25">
      <c r="B447" s="5"/>
      <c r="C447" s="2"/>
      <c r="D447" s="2"/>
      <c r="E447" s="2"/>
      <c r="F447" s="29"/>
      <c r="G447" s="2"/>
      <c r="H447" s="2"/>
      <c r="I447" s="2"/>
      <c r="J447" s="29"/>
    </row>
    <row r="448" spans="2:10" x14ac:dyDescent="0.25">
      <c r="B448" s="5"/>
      <c r="C448" s="2"/>
      <c r="D448" s="2"/>
      <c r="E448" s="2"/>
      <c r="F448" s="29"/>
      <c r="G448" s="2"/>
      <c r="H448" s="2"/>
      <c r="I448" s="2"/>
      <c r="J448" s="29"/>
    </row>
    <row r="449" spans="2:10" x14ac:dyDescent="0.25">
      <c r="B449" s="5"/>
      <c r="C449" s="2"/>
      <c r="D449" s="2"/>
      <c r="E449" s="2"/>
      <c r="F449" s="29"/>
      <c r="G449" s="2"/>
      <c r="H449" s="2"/>
      <c r="I449" s="2"/>
      <c r="J449" s="29"/>
    </row>
    <row r="450" spans="2:10" x14ac:dyDescent="0.25">
      <c r="B450" s="5"/>
      <c r="C450" s="2"/>
      <c r="D450" s="2"/>
      <c r="E450" s="2"/>
      <c r="F450" s="29"/>
      <c r="G450" s="2"/>
      <c r="H450" s="2"/>
      <c r="I450" s="2"/>
      <c r="J450" s="29"/>
    </row>
    <row r="451" spans="2:10" x14ac:dyDescent="0.25">
      <c r="B451" s="5"/>
      <c r="C451" s="2"/>
      <c r="D451" s="2"/>
      <c r="E451" s="2"/>
      <c r="F451" s="29"/>
      <c r="G451" s="2"/>
      <c r="H451" s="2"/>
      <c r="I451" s="2"/>
      <c r="J451" s="29"/>
    </row>
    <row r="452" spans="2:10" x14ac:dyDescent="0.25">
      <c r="B452" s="5"/>
      <c r="C452" s="2"/>
      <c r="D452" s="2"/>
      <c r="E452" s="2"/>
      <c r="F452" s="29"/>
      <c r="G452" s="2"/>
      <c r="H452" s="2"/>
      <c r="I452" s="2"/>
      <c r="J452" s="29"/>
    </row>
    <row r="453" spans="2:10" x14ac:dyDescent="0.25">
      <c r="B453" s="5"/>
      <c r="C453" s="2"/>
      <c r="D453" s="2"/>
      <c r="E453" s="2"/>
      <c r="F453" s="29"/>
      <c r="G453" s="2"/>
      <c r="H453" s="2"/>
      <c r="I453" s="2"/>
      <c r="J453" s="29"/>
    </row>
    <row r="454" spans="2:10" x14ac:dyDescent="0.25">
      <c r="B454" s="5"/>
      <c r="C454" s="2"/>
      <c r="D454" s="2"/>
      <c r="E454" s="2"/>
      <c r="F454" s="29"/>
      <c r="G454" s="2"/>
      <c r="H454" s="2"/>
      <c r="I454" s="2"/>
      <c r="J454" s="29"/>
    </row>
    <row r="455" spans="2:10" x14ac:dyDescent="0.25">
      <c r="B455" s="5"/>
      <c r="C455" s="2"/>
      <c r="D455" s="2"/>
      <c r="E455" s="2"/>
      <c r="F455" s="29"/>
      <c r="G455" s="2"/>
      <c r="H455" s="2"/>
      <c r="I455" s="2"/>
      <c r="J455" s="29"/>
    </row>
    <row r="456" spans="2:10" x14ac:dyDescent="0.25">
      <c r="B456" s="5"/>
      <c r="C456" s="2"/>
      <c r="D456" s="2"/>
      <c r="E456" s="2"/>
      <c r="F456" s="29"/>
      <c r="G456" s="2"/>
      <c r="H456" s="2"/>
      <c r="I456" s="2"/>
      <c r="J456" s="29"/>
    </row>
    <row r="457" spans="2:10" x14ac:dyDescent="0.25">
      <c r="B457" s="5"/>
      <c r="C457" s="2"/>
      <c r="D457" s="2"/>
      <c r="E457" s="2"/>
      <c r="F457" s="29"/>
      <c r="G457" s="2"/>
      <c r="H457" s="2"/>
      <c r="I457" s="2"/>
      <c r="J457" s="29"/>
    </row>
    <row r="458" spans="2:10" x14ac:dyDescent="0.25">
      <c r="B458" s="5"/>
      <c r="C458" s="2"/>
      <c r="D458" s="2"/>
      <c r="E458" s="2"/>
      <c r="F458" s="29"/>
      <c r="G458" s="2"/>
      <c r="H458" s="2"/>
      <c r="I458" s="2"/>
      <c r="J458" s="29"/>
    </row>
    <row r="459" spans="2:10" x14ac:dyDescent="0.25">
      <c r="B459" s="5"/>
      <c r="C459" s="2"/>
      <c r="D459" s="2"/>
      <c r="E459" s="2"/>
      <c r="F459" s="29"/>
      <c r="G459" s="2"/>
      <c r="H459" s="2"/>
      <c r="I459" s="2"/>
      <c r="J459" s="29"/>
    </row>
    <row r="460" spans="2:10" x14ac:dyDescent="0.25">
      <c r="B460" s="5"/>
      <c r="C460" s="2"/>
      <c r="D460" s="2"/>
      <c r="E460" s="2"/>
      <c r="F460" s="29"/>
      <c r="G460" s="2"/>
      <c r="H460" s="2"/>
      <c r="I460" s="2"/>
      <c r="J460" s="29"/>
    </row>
    <row r="461" spans="2:10" x14ac:dyDescent="0.25">
      <c r="B461" s="5"/>
      <c r="C461" s="2"/>
      <c r="D461" s="2"/>
      <c r="E461" s="2"/>
      <c r="F461" s="29"/>
      <c r="G461" s="2"/>
      <c r="H461" s="2"/>
      <c r="I461" s="2"/>
      <c r="J461" s="29"/>
    </row>
    <row r="462" spans="2:10" x14ac:dyDescent="0.25">
      <c r="B462" s="5"/>
      <c r="C462" s="2"/>
      <c r="D462" s="2"/>
      <c r="E462" s="2"/>
      <c r="F462" s="29"/>
      <c r="G462" s="2"/>
      <c r="H462" s="2"/>
      <c r="I462" s="2"/>
      <c r="J462" s="29"/>
    </row>
    <row r="463" spans="2:10" x14ac:dyDescent="0.25">
      <c r="B463" s="5"/>
      <c r="C463" s="2"/>
      <c r="D463" s="2"/>
      <c r="E463" s="2"/>
      <c r="F463" s="29"/>
      <c r="G463" s="2"/>
      <c r="H463" s="2"/>
      <c r="I463" s="2"/>
      <c r="J463" s="29"/>
    </row>
    <row r="464" spans="2:10" x14ac:dyDescent="0.25">
      <c r="B464" s="5"/>
      <c r="C464" s="2"/>
      <c r="D464" s="2"/>
      <c r="E464" s="2"/>
      <c r="F464" s="29"/>
      <c r="G464" s="2"/>
      <c r="H464" s="2"/>
      <c r="I464" s="2"/>
      <c r="J464" s="29"/>
    </row>
    <row r="465" spans="2:10" x14ac:dyDescent="0.25">
      <c r="B465" s="5"/>
      <c r="C465" s="2"/>
      <c r="D465" s="2"/>
      <c r="E465" s="2"/>
      <c r="F465" s="29"/>
      <c r="G465" s="2"/>
      <c r="H465" s="2"/>
      <c r="I465" s="2"/>
      <c r="J465" s="29"/>
    </row>
    <row r="466" spans="2:10" x14ac:dyDescent="0.25">
      <c r="B466" s="5"/>
      <c r="C466" s="2"/>
      <c r="D466" s="2"/>
      <c r="E466" s="2"/>
      <c r="F466" s="29"/>
      <c r="G466" s="2"/>
      <c r="H466" s="2"/>
      <c r="I466" s="2"/>
      <c r="J466" s="29"/>
    </row>
    <row r="467" spans="2:10" x14ac:dyDescent="0.25">
      <c r="B467" s="5"/>
      <c r="C467" s="2"/>
      <c r="D467" s="2"/>
      <c r="E467" s="2"/>
      <c r="F467" s="29"/>
      <c r="G467" s="2"/>
      <c r="H467" s="2"/>
      <c r="I467" s="2"/>
      <c r="J467" s="29"/>
    </row>
    <row r="468" spans="2:10" x14ac:dyDescent="0.25">
      <c r="B468" s="5"/>
      <c r="C468" s="2"/>
      <c r="D468" s="2"/>
      <c r="E468" s="2"/>
      <c r="F468" s="29"/>
      <c r="G468" s="2"/>
      <c r="H468" s="2"/>
      <c r="I468" s="2"/>
      <c r="J468" s="29"/>
    </row>
    <row r="469" spans="2:10" x14ac:dyDescent="0.25">
      <c r="B469" s="5"/>
      <c r="C469" s="2"/>
      <c r="D469" s="2"/>
      <c r="E469" s="2"/>
      <c r="F469" s="29"/>
      <c r="G469" s="2"/>
      <c r="H469" s="2"/>
      <c r="I469" s="2"/>
      <c r="J469" s="29"/>
    </row>
    <row r="470" spans="2:10" x14ac:dyDescent="0.25">
      <c r="B470" s="5"/>
      <c r="C470" s="2"/>
      <c r="D470" s="2"/>
      <c r="E470" s="2"/>
      <c r="F470" s="29"/>
      <c r="G470" s="2"/>
      <c r="H470" s="2"/>
      <c r="I470" s="2"/>
      <c r="J470" s="29"/>
    </row>
    <row r="471" spans="2:10" x14ac:dyDescent="0.25">
      <c r="B471" s="5"/>
      <c r="C471" s="2"/>
      <c r="D471" s="2"/>
      <c r="E471" s="2"/>
      <c r="F471" s="29"/>
      <c r="G471" s="2"/>
      <c r="H471" s="2"/>
      <c r="I471" s="2"/>
      <c r="J471" s="29"/>
    </row>
    <row r="472" spans="2:10" x14ac:dyDescent="0.25">
      <c r="B472" s="5"/>
      <c r="C472" s="2"/>
      <c r="D472" s="2"/>
      <c r="E472" s="2"/>
      <c r="F472" s="29"/>
      <c r="G472" s="2"/>
      <c r="H472" s="2"/>
      <c r="I472" s="2"/>
      <c r="J472" s="29"/>
    </row>
    <row r="473" spans="2:10" x14ac:dyDescent="0.25">
      <c r="B473" s="5"/>
      <c r="C473" s="2"/>
      <c r="D473" s="2"/>
      <c r="E473" s="2"/>
      <c r="F473" s="29"/>
      <c r="G473" s="2"/>
      <c r="H473" s="2"/>
      <c r="I473" s="2"/>
      <c r="J473" s="29"/>
    </row>
    <row r="474" spans="2:10" x14ac:dyDescent="0.25">
      <c r="B474" s="5"/>
      <c r="C474" s="2"/>
      <c r="D474" s="2"/>
      <c r="E474" s="2"/>
      <c r="F474" s="29"/>
      <c r="G474" s="2"/>
      <c r="H474" s="2"/>
      <c r="I474" s="2"/>
      <c r="J474" s="29"/>
    </row>
    <row r="475" spans="2:10" x14ac:dyDescent="0.25">
      <c r="B475" s="5"/>
      <c r="C475" s="2"/>
      <c r="D475" s="2"/>
      <c r="E475" s="2"/>
      <c r="F475" s="29"/>
      <c r="G475" s="2"/>
      <c r="H475" s="2"/>
      <c r="I475" s="2"/>
      <c r="J475" s="29"/>
    </row>
    <row r="476" spans="2:10" x14ac:dyDescent="0.25">
      <c r="B476" s="5"/>
      <c r="C476" s="2"/>
      <c r="D476" s="2"/>
      <c r="E476" s="2"/>
      <c r="F476" s="29"/>
      <c r="G476" s="2"/>
      <c r="H476" s="2"/>
      <c r="I476" s="2"/>
      <c r="J476" s="29"/>
    </row>
    <row r="477" spans="2:10" x14ac:dyDescent="0.25">
      <c r="B477" s="5"/>
      <c r="C477" s="2"/>
      <c r="D477" s="2"/>
      <c r="E477" s="2"/>
      <c r="F477" s="29"/>
      <c r="G477" s="2"/>
      <c r="H477" s="2"/>
      <c r="I477" s="2"/>
      <c r="J477" s="29"/>
    </row>
    <row r="478" spans="2:10" x14ac:dyDescent="0.25">
      <c r="B478" s="5"/>
      <c r="C478" s="2"/>
      <c r="D478" s="2"/>
      <c r="E478" s="2"/>
      <c r="F478" s="29"/>
      <c r="G478" s="2"/>
      <c r="H478" s="2"/>
      <c r="I478" s="2"/>
      <c r="J478" s="29"/>
    </row>
    <row r="479" spans="2:10" x14ac:dyDescent="0.25">
      <c r="B479" s="5"/>
      <c r="C479" s="2"/>
      <c r="D479" s="2"/>
      <c r="E479" s="2"/>
      <c r="F479" s="29"/>
      <c r="G479" s="2"/>
      <c r="H479" s="2"/>
      <c r="I479" s="2"/>
      <c r="J479" s="29"/>
    </row>
    <row r="480" spans="2:10" x14ac:dyDescent="0.25">
      <c r="B480" s="5"/>
      <c r="C480" s="2"/>
      <c r="D480" s="2"/>
      <c r="E480" s="2"/>
      <c r="F480" s="29"/>
      <c r="G480" s="2"/>
      <c r="H480" s="2"/>
      <c r="I480" s="2"/>
      <c r="J480" s="29"/>
    </row>
    <row r="481" spans="2:10" x14ac:dyDescent="0.25">
      <c r="B481" s="5"/>
      <c r="C481" s="2"/>
      <c r="D481" s="2"/>
      <c r="E481" s="2"/>
      <c r="F481" s="29"/>
      <c r="G481" s="2"/>
      <c r="H481" s="2"/>
      <c r="I481" s="2"/>
      <c r="J481" s="29"/>
    </row>
    <row r="482" spans="2:10" x14ac:dyDescent="0.25">
      <c r="B482" s="5"/>
      <c r="C482" s="2"/>
      <c r="D482" s="2"/>
      <c r="E482" s="2"/>
      <c r="F482" s="29"/>
      <c r="G482" s="2"/>
      <c r="H482" s="2"/>
      <c r="I482" s="2"/>
      <c r="J482" s="29"/>
    </row>
    <row r="483" spans="2:10" x14ac:dyDescent="0.25">
      <c r="B483" s="5"/>
      <c r="C483" s="2"/>
      <c r="D483" s="2"/>
      <c r="E483" s="2"/>
      <c r="F483" s="29"/>
      <c r="G483" s="2"/>
      <c r="H483" s="2"/>
      <c r="I483" s="2"/>
      <c r="J483" s="29"/>
    </row>
    <row r="484" spans="2:10" x14ac:dyDescent="0.25">
      <c r="B484" s="5"/>
      <c r="C484" s="2"/>
      <c r="D484" s="2"/>
      <c r="E484" s="2"/>
      <c r="F484" s="29"/>
      <c r="G484" s="2"/>
      <c r="H484" s="2"/>
      <c r="I484" s="2"/>
      <c r="J484" s="29"/>
    </row>
    <row r="485" spans="2:10" x14ac:dyDescent="0.25">
      <c r="B485" s="5"/>
      <c r="C485" s="2"/>
      <c r="D485" s="2"/>
      <c r="E485" s="2"/>
      <c r="F485" s="29"/>
      <c r="G485" s="2"/>
      <c r="H485" s="2"/>
      <c r="I485" s="2"/>
      <c r="J485" s="29"/>
    </row>
    <row r="486" spans="2:10" x14ac:dyDescent="0.25">
      <c r="B486" s="5"/>
      <c r="C486" s="2"/>
      <c r="D486" s="2"/>
      <c r="E486" s="2"/>
      <c r="F486" s="29"/>
      <c r="G486" s="2"/>
      <c r="H486" s="2"/>
      <c r="I486" s="2"/>
      <c r="J486" s="29"/>
    </row>
    <row r="487" spans="2:10" x14ac:dyDescent="0.25">
      <c r="B487" s="5"/>
      <c r="C487" s="2"/>
      <c r="D487" s="2"/>
      <c r="E487" s="2"/>
      <c r="F487" s="29"/>
      <c r="G487" s="2"/>
      <c r="H487" s="2"/>
      <c r="I487" s="2"/>
      <c r="J487" s="29"/>
    </row>
    <row r="488" spans="2:10" x14ac:dyDescent="0.25">
      <c r="B488" s="5"/>
      <c r="C488" s="2"/>
      <c r="D488" s="2"/>
      <c r="E488" s="2"/>
      <c r="F488" s="29"/>
      <c r="G488" s="2"/>
      <c r="H488" s="2"/>
      <c r="I488" s="2"/>
      <c r="J488" s="29"/>
    </row>
    <row r="489" spans="2:10" x14ac:dyDescent="0.25">
      <c r="B489" s="5"/>
      <c r="C489" s="2"/>
      <c r="D489" s="2"/>
      <c r="E489" s="2"/>
      <c r="F489" s="29"/>
      <c r="G489" s="2"/>
      <c r="H489" s="2"/>
      <c r="I489" s="2"/>
      <c r="J489" s="29"/>
    </row>
    <row r="490" spans="2:10" x14ac:dyDescent="0.25">
      <c r="B490" s="5"/>
      <c r="C490" s="2"/>
      <c r="D490" s="2"/>
      <c r="E490" s="2"/>
      <c r="F490" s="29"/>
      <c r="G490" s="2"/>
      <c r="H490" s="2"/>
      <c r="I490" s="2"/>
      <c r="J490" s="29"/>
    </row>
    <row r="491" spans="2:10" x14ac:dyDescent="0.25">
      <c r="B491" s="5"/>
      <c r="C491" s="2"/>
      <c r="D491" s="2"/>
      <c r="E491" s="2"/>
      <c r="F491" s="29"/>
      <c r="G491" s="2"/>
      <c r="H491" s="2"/>
      <c r="I491" s="2"/>
      <c r="J491" s="29"/>
    </row>
    <row r="492" spans="2:10" x14ac:dyDescent="0.25">
      <c r="B492" s="5"/>
      <c r="C492" s="2"/>
      <c r="D492" s="2"/>
      <c r="E492" s="2"/>
      <c r="F492" s="29"/>
      <c r="G492" s="2"/>
      <c r="H492" s="2"/>
      <c r="I492" s="2"/>
      <c r="J492" s="29"/>
    </row>
    <row r="493" spans="2:10" x14ac:dyDescent="0.25">
      <c r="B493" s="5"/>
      <c r="C493" s="2"/>
      <c r="D493" s="2"/>
      <c r="E493" s="2"/>
      <c r="F493" s="29"/>
      <c r="G493" s="2"/>
      <c r="H493" s="2"/>
      <c r="I493" s="2"/>
      <c r="J493" s="29"/>
    </row>
    <row r="494" spans="2:10" x14ac:dyDescent="0.25">
      <c r="B494" s="5"/>
      <c r="C494" s="2"/>
      <c r="D494" s="2"/>
      <c r="E494" s="2"/>
      <c r="F494" s="29"/>
      <c r="G494" s="2"/>
      <c r="H494" s="2"/>
      <c r="I494" s="2"/>
      <c r="J494" s="29"/>
    </row>
    <row r="495" spans="2:10" x14ac:dyDescent="0.25">
      <c r="B495" s="5"/>
      <c r="C495" s="2"/>
      <c r="D495" s="2"/>
      <c r="E495" s="2"/>
      <c r="F495" s="29"/>
      <c r="G495" s="2"/>
      <c r="H495" s="2"/>
      <c r="I495" s="2"/>
      <c r="J495" s="29"/>
    </row>
    <row r="496" spans="2:10" x14ac:dyDescent="0.25">
      <c r="B496" s="5"/>
      <c r="C496" s="2"/>
      <c r="D496" s="2"/>
      <c r="E496" s="2"/>
      <c r="F496" s="29"/>
      <c r="G496" s="2"/>
      <c r="H496" s="2"/>
      <c r="I496" s="2"/>
      <c r="J496" s="29"/>
    </row>
    <row r="497" spans="2:10" x14ac:dyDescent="0.25">
      <c r="B497" s="5"/>
      <c r="C497" s="2"/>
      <c r="D497" s="2"/>
      <c r="E497" s="2"/>
      <c r="F497" s="29"/>
      <c r="G497" s="2"/>
      <c r="H497" s="2"/>
      <c r="I497" s="2"/>
      <c r="J497" s="29"/>
    </row>
    <row r="498" spans="2:10" x14ac:dyDescent="0.25">
      <c r="B498" s="5"/>
      <c r="C498" s="2"/>
      <c r="D498" s="2"/>
      <c r="E498" s="2"/>
      <c r="F498" s="29"/>
      <c r="G498" s="2"/>
      <c r="H498" s="2"/>
      <c r="I498" s="2"/>
      <c r="J498" s="29"/>
    </row>
    <row r="499" spans="2:10" x14ac:dyDescent="0.25">
      <c r="B499" s="5"/>
      <c r="C499" s="2"/>
      <c r="D499" s="2"/>
      <c r="E499" s="2"/>
      <c r="F499" s="29"/>
      <c r="G499" s="2"/>
      <c r="H499" s="2"/>
      <c r="I499" s="2"/>
      <c r="J499" s="29"/>
    </row>
    <row r="500" spans="2:10" x14ac:dyDescent="0.25">
      <c r="B500" s="5"/>
      <c r="C500" s="2"/>
      <c r="D500" s="2"/>
      <c r="E500" s="2"/>
      <c r="F500" s="29"/>
      <c r="G500" s="2"/>
      <c r="H500" s="2"/>
      <c r="I500" s="2"/>
      <c r="J500" s="29"/>
    </row>
    <row r="501" spans="2:10" x14ac:dyDescent="0.25">
      <c r="B501" s="5"/>
      <c r="C501" s="2"/>
      <c r="D501" s="2"/>
      <c r="E501" s="2"/>
      <c r="F501" s="29"/>
      <c r="G501" s="2"/>
      <c r="H501" s="2"/>
      <c r="I501" s="2"/>
      <c r="J501" s="29"/>
    </row>
    <row r="502" spans="2:10" x14ac:dyDescent="0.25">
      <c r="B502" s="5"/>
      <c r="C502" s="2"/>
      <c r="D502" s="2"/>
      <c r="E502" s="2"/>
      <c r="F502" s="29"/>
      <c r="G502" s="2"/>
      <c r="H502" s="2"/>
      <c r="I502" s="2"/>
      <c r="J502" s="29"/>
    </row>
    <row r="503" spans="2:10" x14ac:dyDescent="0.25">
      <c r="B503" s="5"/>
      <c r="C503" s="2"/>
      <c r="D503" s="2"/>
      <c r="E503" s="2"/>
      <c r="F503" s="29"/>
      <c r="G503" s="2"/>
      <c r="H503" s="2"/>
      <c r="I503" s="2"/>
      <c r="J503" s="29"/>
    </row>
    <row r="504" spans="2:10" x14ac:dyDescent="0.25">
      <c r="B504" s="5"/>
      <c r="C504" s="2"/>
      <c r="D504" s="2"/>
      <c r="E504" s="2"/>
      <c r="F504" s="29"/>
      <c r="G504" s="2"/>
      <c r="H504" s="2"/>
      <c r="I504" s="2"/>
      <c r="J504" s="29"/>
    </row>
    <row r="505" spans="2:10" x14ac:dyDescent="0.25">
      <c r="B505" s="5"/>
      <c r="C505" s="2"/>
      <c r="D505" s="2"/>
      <c r="E505" s="2"/>
      <c r="F505" s="29"/>
      <c r="G505" s="2"/>
      <c r="H505" s="2"/>
      <c r="I505" s="2"/>
      <c r="J505" s="29"/>
    </row>
    <row r="506" spans="2:10" x14ac:dyDescent="0.25">
      <c r="B506" s="5"/>
      <c r="C506" s="2"/>
      <c r="D506" s="2"/>
      <c r="E506" s="2"/>
      <c r="F506" s="29"/>
      <c r="G506" s="2"/>
      <c r="H506" s="2"/>
      <c r="I506" s="2"/>
      <c r="J506" s="29"/>
    </row>
    <row r="507" spans="2:10" x14ac:dyDescent="0.25">
      <c r="B507" s="5"/>
      <c r="C507" s="2"/>
      <c r="D507" s="2"/>
      <c r="E507" s="2"/>
      <c r="F507" s="29"/>
      <c r="G507" s="2"/>
      <c r="H507" s="2"/>
      <c r="I507" s="2"/>
      <c r="J507" s="29"/>
    </row>
    <row r="508" spans="2:10" x14ac:dyDescent="0.25">
      <c r="B508" s="5"/>
      <c r="C508" s="2"/>
      <c r="D508" s="2"/>
      <c r="E508" s="2"/>
      <c r="F508" s="29"/>
      <c r="G508" s="2"/>
      <c r="H508" s="2"/>
      <c r="I508" s="2"/>
      <c r="J508" s="29"/>
    </row>
    <row r="509" spans="2:10" x14ac:dyDescent="0.25">
      <c r="B509" s="5"/>
      <c r="C509" s="2"/>
      <c r="D509" s="2"/>
      <c r="E509" s="2"/>
      <c r="F509" s="29"/>
      <c r="G509" s="2"/>
      <c r="H509" s="2"/>
      <c r="I509" s="2"/>
      <c r="J509" s="29"/>
    </row>
    <row r="510" spans="2:10" x14ac:dyDescent="0.25">
      <c r="B510" s="5"/>
      <c r="C510" s="2"/>
      <c r="D510" s="2"/>
      <c r="E510" s="2"/>
      <c r="F510" s="29"/>
      <c r="G510" s="2"/>
      <c r="H510" s="2"/>
      <c r="I510" s="2"/>
      <c r="J510" s="29"/>
    </row>
    <row r="511" spans="2:10" x14ac:dyDescent="0.25">
      <c r="B511" s="5"/>
      <c r="C511" s="2"/>
      <c r="D511" s="2"/>
      <c r="E511" s="2"/>
      <c r="F511" s="29"/>
      <c r="G511" s="2"/>
      <c r="H511" s="2"/>
      <c r="I511" s="2"/>
      <c r="J511" s="29"/>
    </row>
    <row r="512" spans="2:10" x14ac:dyDescent="0.25">
      <c r="B512" s="5"/>
      <c r="C512" s="2"/>
      <c r="D512" s="2"/>
      <c r="E512" s="2"/>
      <c r="F512" s="29"/>
      <c r="G512" s="2"/>
      <c r="H512" s="2"/>
      <c r="I512" s="2"/>
      <c r="J512" s="29"/>
    </row>
    <row r="513" spans="2:10" x14ac:dyDescent="0.25">
      <c r="B513" s="5"/>
      <c r="C513" s="2"/>
      <c r="D513" s="2"/>
      <c r="E513" s="2"/>
      <c r="F513" s="29"/>
      <c r="G513" s="2"/>
      <c r="H513" s="2"/>
      <c r="I513" s="2"/>
      <c r="J513" s="29"/>
    </row>
    <row r="514" spans="2:10" x14ac:dyDescent="0.25">
      <c r="B514" s="5"/>
      <c r="C514" s="2"/>
      <c r="D514" s="2"/>
      <c r="E514" s="2"/>
      <c r="F514" s="29"/>
      <c r="G514" s="2"/>
      <c r="H514" s="2"/>
      <c r="I514" s="2"/>
      <c r="J514" s="29"/>
    </row>
    <row r="515" spans="2:10" x14ac:dyDescent="0.25">
      <c r="B515" s="5"/>
      <c r="C515" s="2"/>
      <c r="D515" s="2"/>
      <c r="E515" s="2"/>
      <c r="F515" s="29"/>
      <c r="G515" s="2"/>
      <c r="H515" s="2"/>
      <c r="I515" s="2"/>
      <c r="J515" s="29"/>
    </row>
    <row r="516" spans="2:10" x14ac:dyDescent="0.25">
      <c r="B516" s="5"/>
      <c r="C516" s="2"/>
      <c r="D516" s="2"/>
      <c r="E516" s="2"/>
      <c r="F516" s="29"/>
      <c r="G516" s="2"/>
      <c r="H516" s="2"/>
      <c r="I516" s="2"/>
      <c r="J516" s="29"/>
    </row>
    <row r="517" spans="2:10" x14ac:dyDescent="0.25">
      <c r="B517" s="5"/>
      <c r="C517" s="2"/>
      <c r="D517" s="2"/>
      <c r="E517" s="2"/>
      <c r="F517" s="29"/>
      <c r="G517" s="2"/>
      <c r="H517" s="2"/>
      <c r="I517" s="2"/>
      <c r="J517" s="29"/>
    </row>
    <row r="518" spans="2:10" x14ac:dyDescent="0.25">
      <c r="B518" s="5"/>
      <c r="C518" s="2"/>
      <c r="D518" s="2"/>
      <c r="E518" s="2"/>
      <c r="F518" s="29"/>
      <c r="G518" s="2"/>
      <c r="H518" s="2"/>
      <c r="I518" s="2"/>
      <c r="J518" s="29"/>
    </row>
    <row r="519" spans="2:10" x14ac:dyDescent="0.25">
      <c r="B519" s="5"/>
      <c r="C519" s="2"/>
      <c r="D519" s="2"/>
      <c r="E519" s="2"/>
      <c r="F519" s="29"/>
      <c r="G519" s="2"/>
      <c r="H519" s="2"/>
      <c r="I519" s="2"/>
      <c r="J519" s="29"/>
    </row>
    <row r="520" spans="2:10" x14ac:dyDescent="0.25">
      <c r="B520" s="5"/>
      <c r="C520" s="2"/>
      <c r="D520" s="2"/>
      <c r="E520" s="2"/>
      <c r="F520" s="29"/>
      <c r="G520" s="2"/>
      <c r="H520" s="2"/>
      <c r="I520" s="2"/>
      <c r="J520" s="29"/>
    </row>
    <row r="521" spans="2:10" x14ac:dyDescent="0.25">
      <c r="B521" s="5"/>
      <c r="C521" s="2"/>
      <c r="D521" s="2"/>
      <c r="E521" s="2"/>
      <c r="F521" s="29"/>
      <c r="G521" s="2"/>
      <c r="H521" s="2"/>
      <c r="I521" s="2"/>
      <c r="J521" s="29"/>
    </row>
    <row r="522" spans="2:10" x14ac:dyDescent="0.25">
      <c r="B522" s="5"/>
      <c r="C522" s="2"/>
      <c r="D522" s="2"/>
      <c r="E522" s="2"/>
      <c r="F522" s="29"/>
      <c r="G522" s="2"/>
      <c r="H522" s="2"/>
      <c r="I522" s="2"/>
      <c r="J522" s="29"/>
    </row>
    <row r="523" spans="2:10" x14ac:dyDescent="0.25">
      <c r="B523" s="5"/>
      <c r="C523" s="2"/>
      <c r="D523" s="2"/>
      <c r="E523" s="2"/>
      <c r="F523" s="29"/>
      <c r="G523" s="2"/>
      <c r="H523" s="2"/>
      <c r="I523" s="2"/>
      <c r="J523" s="29"/>
    </row>
    <row r="524" spans="2:10" x14ac:dyDescent="0.25">
      <c r="B524" s="5"/>
      <c r="C524" s="2"/>
      <c r="D524" s="2"/>
      <c r="E524" s="2"/>
      <c r="F524" s="29"/>
      <c r="G524" s="2"/>
      <c r="H524" s="2"/>
      <c r="I524" s="2"/>
      <c r="J524" s="29"/>
    </row>
    <row r="525" spans="2:10" x14ac:dyDescent="0.25">
      <c r="B525" s="5"/>
      <c r="C525" s="2"/>
      <c r="D525" s="2"/>
      <c r="E525" s="2"/>
      <c r="F525" s="29"/>
      <c r="G525" s="2"/>
      <c r="H525" s="2"/>
      <c r="I525" s="2"/>
      <c r="J525" s="29"/>
    </row>
    <row r="526" spans="2:10" x14ac:dyDescent="0.25">
      <c r="B526" s="5"/>
      <c r="C526" s="2"/>
      <c r="D526" s="2"/>
      <c r="E526" s="2"/>
      <c r="F526" s="29"/>
      <c r="G526" s="2"/>
      <c r="H526" s="2"/>
      <c r="I526" s="2"/>
      <c r="J526" s="29"/>
    </row>
    <row r="527" spans="2:10" x14ac:dyDescent="0.25">
      <c r="B527" s="5"/>
      <c r="C527" s="2"/>
      <c r="D527" s="2"/>
      <c r="E527" s="2"/>
      <c r="F527" s="29"/>
      <c r="G527" s="2"/>
      <c r="H527" s="2"/>
      <c r="I527" s="2"/>
      <c r="J527" s="29"/>
    </row>
    <row r="528" spans="2:10" x14ac:dyDescent="0.25">
      <c r="B528" s="5"/>
      <c r="C528" s="2"/>
      <c r="D528" s="2"/>
      <c r="E528" s="2"/>
      <c r="F528" s="29"/>
      <c r="G528" s="2"/>
      <c r="H528" s="2"/>
      <c r="I528" s="2"/>
      <c r="J528" s="29"/>
    </row>
    <row r="529" spans="2:10" x14ac:dyDescent="0.25">
      <c r="B529" s="5"/>
      <c r="C529" s="2"/>
      <c r="D529" s="2"/>
      <c r="E529" s="2"/>
      <c r="F529" s="29"/>
      <c r="G529" s="2"/>
      <c r="H529" s="2"/>
      <c r="I529" s="2"/>
      <c r="J529" s="29"/>
    </row>
    <row r="530" spans="2:10" x14ac:dyDescent="0.25">
      <c r="B530" s="5"/>
      <c r="C530" s="2"/>
      <c r="D530" s="2"/>
      <c r="E530" s="2"/>
      <c r="F530" s="29"/>
      <c r="G530" s="2"/>
      <c r="H530" s="2"/>
      <c r="I530" s="2"/>
      <c r="J530" s="29"/>
    </row>
    <row r="531" spans="2:10" x14ac:dyDescent="0.25">
      <c r="B531" s="5"/>
      <c r="C531" s="2"/>
      <c r="D531" s="2"/>
      <c r="E531" s="2"/>
      <c r="F531" s="29"/>
      <c r="G531" s="2"/>
      <c r="H531" s="2"/>
      <c r="I531" s="2"/>
      <c r="J531" s="29"/>
    </row>
    <row r="532" spans="2:10" x14ac:dyDescent="0.25">
      <c r="B532" s="5"/>
      <c r="C532" s="2"/>
      <c r="D532" s="2"/>
      <c r="E532" s="2"/>
      <c r="F532" s="29"/>
      <c r="G532" s="2"/>
      <c r="H532" s="2"/>
      <c r="I532" s="2"/>
      <c r="J532" s="29"/>
    </row>
    <row r="533" spans="2:10" x14ac:dyDescent="0.25">
      <c r="B533" s="5"/>
      <c r="C533" s="2"/>
      <c r="D533" s="2"/>
      <c r="E533" s="2"/>
      <c r="F533" s="29"/>
      <c r="G533" s="2"/>
      <c r="H533" s="2"/>
      <c r="I533" s="2"/>
      <c r="J533" s="29"/>
    </row>
    <row r="534" spans="2:10" x14ac:dyDescent="0.25">
      <c r="B534" s="5"/>
      <c r="C534" s="2"/>
      <c r="D534" s="2"/>
      <c r="E534" s="2"/>
      <c r="F534" s="29"/>
      <c r="G534" s="2"/>
      <c r="H534" s="2"/>
      <c r="I534" s="2"/>
      <c r="J534" s="29"/>
    </row>
    <row r="535" spans="2:10" x14ac:dyDescent="0.25">
      <c r="B535" s="5"/>
      <c r="C535" s="2"/>
      <c r="D535" s="2"/>
      <c r="E535" s="2"/>
      <c r="F535" s="29"/>
      <c r="G535" s="2"/>
      <c r="H535" s="2"/>
      <c r="I535" s="2"/>
      <c r="J535" s="29"/>
    </row>
    <row r="536" spans="2:10" x14ac:dyDescent="0.25">
      <c r="B536" s="5"/>
      <c r="C536" s="2"/>
      <c r="D536" s="2"/>
      <c r="E536" s="2"/>
      <c r="F536" s="29"/>
      <c r="G536" s="2"/>
      <c r="H536" s="2"/>
      <c r="I536" s="2"/>
      <c r="J536" s="29"/>
    </row>
    <row r="537" spans="2:10" x14ac:dyDescent="0.25">
      <c r="B537" s="5"/>
      <c r="C537" s="2"/>
      <c r="D537" s="2"/>
      <c r="E537" s="2"/>
      <c r="F537" s="29"/>
      <c r="G537" s="2"/>
      <c r="H537" s="2"/>
      <c r="I537" s="2"/>
      <c r="J537" s="29"/>
    </row>
    <row r="538" spans="2:10" x14ac:dyDescent="0.25">
      <c r="B538" s="5"/>
      <c r="C538" s="2"/>
      <c r="D538" s="2"/>
      <c r="E538" s="2"/>
      <c r="F538" s="29"/>
      <c r="G538" s="2"/>
      <c r="H538" s="2"/>
      <c r="I538" s="2"/>
      <c r="J538" s="29"/>
    </row>
    <row r="539" spans="2:10" x14ac:dyDescent="0.25">
      <c r="B539" s="5"/>
      <c r="C539" s="2"/>
      <c r="D539" s="2"/>
      <c r="E539" s="2"/>
      <c r="F539" s="29"/>
      <c r="G539" s="2"/>
      <c r="H539" s="2"/>
      <c r="I539" s="2"/>
      <c r="J539" s="29"/>
    </row>
    <row r="540" spans="2:10" x14ac:dyDescent="0.25">
      <c r="B540" s="5"/>
      <c r="C540" s="2"/>
      <c r="D540" s="2"/>
      <c r="E540" s="2"/>
      <c r="F540" s="29"/>
      <c r="G540" s="2"/>
      <c r="H540" s="2"/>
      <c r="I540" s="2"/>
      <c r="J540" s="29"/>
    </row>
    <row r="541" spans="2:10" x14ac:dyDescent="0.25">
      <c r="B541" s="5"/>
      <c r="C541" s="2"/>
      <c r="D541" s="2"/>
      <c r="E541" s="2"/>
      <c r="F541" s="29"/>
      <c r="G541" s="2"/>
      <c r="H541" s="2"/>
      <c r="I541" s="2"/>
      <c r="J541" s="29"/>
    </row>
    <row r="542" spans="2:10" x14ac:dyDescent="0.25">
      <c r="B542" s="5"/>
      <c r="C542" s="2"/>
      <c r="D542" s="2"/>
      <c r="E542" s="2"/>
      <c r="F542" s="29"/>
      <c r="G542" s="2"/>
      <c r="H542" s="2"/>
      <c r="I542" s="2"/>
      <c r="J542" s="29"/>
    </row>
    <row r="543" spans="2:10" x14ac:dyDescent="0.25">
      <c r="B543" s="5"/>
      <c r="C543" s="2"/>
      <c r="D543" s="2"/>
      <c r="E543" s="2"/>
      <c r="F543" s="29"/>
      <c r="G543" s="2"/>
      <c r="H543" s="2"/>
      <c r="I543" s="2"/>
      <c r="J543" s="29"/>
    </row>
    <row r="544" spans="2:10" x14ac:dyDescent="0.25">
      <c r="B544" s="5"/>
      <c r="C544" s="2"/>
      <c r="D544" s="2"/>
      <c r="E544" s="2"/>
      <c r="F544" s="29"/>
      <c r="G544" s="2"/>
      <c r="H544" s="2"/>
      <c r="I544" s="2"/>
      <c r="J544" s="29"/>
    </row>
    <row r="545" spans="2:10" x14ac:dyDescent="0.25">
      <c r="B545" s="5"/>
      <c r="C545" s="2"/>
      <c r="D545" s="2"/>
      <c r="E545" s="2"/>
      <c r="F545" s="29"/>
      <c r="G545" s="2"/>
      <c r="H545" s="2"/>
      <c r="I545" s="2"/>
      <c r="J545" s="29"/>
    </row>
    <row r="546" spans="2:10" x14ac:dyDescent="0.25">
      <c r="B546" s="5"/>
      <c r="C546" s="2"/>
      <c r="D546" s="2"/>
      <c r="E546" s="2"/>
      <c r="F546" s="29"/>
      <c r="G546" s="2"/>
      <c r="H546" s="2"/>
      <c r="I546" s="2"/>
      <c r="J546" s="29"/>
    </row>
    <row r="547" spans="2:10" x14ac:dyDescent="0.25">
      <c r="B547" s="5"/>
      <c r="C547" s="2"/>
      <c r="D547" s="2"/>
      <c r="E547" s="2"/>
      <c r="F547" s="29"/>
      <c r="G547" s="2"/>
      <c r="H547" s="2"/>
      <c r="I547" s="2"/>
      <c r="J547" s="29"/>
    </row>
    <row r="548" spans="2:10" x14ac:dyDescent="0.25">
      <c r="B548" s="5"/>
      <c r="C548" s="2"/>
      <c r="D548" s="2"/>
      <c r="E548" s="2"/>
      <c r="F548" s="29"/>
      <c r="G548" s="2"/>
      <c r="H548" s="2"/>
      <c r="I548" s="2"/>
      <c r="J548" s="29"/>
    </row>
    <row r="549" spans="2:10" x14ac:dyDescent="0.25">
      <c r="B549" s="5"/>
      <c r="C549" s="2"/>
      <c r="D549" s="2"/>
      <c r="E549" s="2"/>
      <c r="F549" s="29"/>
      <c r="G549" s="2"/>
      <c r="H549" s="2"/>
      <c r="I549" s="2"/>
      <c r="J549" s="29"/>
    </row>
    <row r="550" spans="2:10" x14ac:dyDescent="0.25">
      <c r="B550" s="5"/>
      <c r="C550" s="2"/>
      <c r="D550" s="2"/>
      <c r="E550" s="2"/>
      <c r="F550" s="29"/>
      <c r="G550" s="2"/>
      <c r="H550" s="2"/>
      <c r="I550" s="2"/>
      <c r="J550" s="29"/>
    </row>
    <row r="551" spans="2:10" x14ac:dyDescent="0.25">
      <c r="B551" s="5"/>
      <c r="C551" s="2"/>
      <c r="D551" s="2"/>
      <c r="E551" s="2"/>
      <c r="F551" s="29"/>
      <c r="G551" s="2"/>
      <c r="H551" s="2"/>
      <c r="I551" s="2"/>
      <c r="J551" s="29"/>
    </row>
    <row r="552" spans="2:10" x14ac:dyDescent="0.25">
      <c r="B552" s="5"/>
      <c r="C552" s="2"/>
      <c r="D552" s="2"/>
      <c r="E552" s="2"/>
      <c r="F552" s="29"/>
      <c r="G552" s="2"/>
      <c r="H552" s="2"/>
      <c r="I552" s="2"/>
      <c r="J552" s="29"/>
    </row>
    <row r="553" spans="2:10" x14ac:dyDescent="0.25">
      <c r="B553" s="5"/>
      <c r="C553" s="2"/>
      <c r="D553" s="2"/>
      <c r="E553" s="2"/>
      <c r="F553" s="29"/>
      <c r="G553" s="2"/>
      <c r="H553" s="2"/>
      <c r="I553" s="2"/>
      <c r="J553" s="29"/>
    </row>
    <row r="554" spans="2:10" x14ac:dyDescent="0.25">
      <c r="B554" s="5"/>
      <c r="C554" s="2"/>
      <c r="D554" s="2"/>
      <c r="E554" s="2"/>
      <c r="F554" s="29"/>
      <c r="G554" s="2"/>
      <c r="H554" s="2"/>
      <c r="I554" s="2"/>
      <c r="J554" s="29"/>
    </row>
    <row r="555" spans="2:10" x14ac:dyDescent="0.25">
      <c r="B555" s="5"/>
      <c r="C555" s="2"/>
      <c r="D555" s="2"/>
      <c r="E555" s="2"/>
      <c r="F555" s="29"/>
      <c r="G555" s="2"/>
      <c r="H555" s="2"/>
      <c r="I555" s="2"/>
      <c r="J555" s="29"/>
    </row>
    <row r="556" spans="2:10" x14ac:dyDescent="0.25">
      <c r="B556" s="5"/>
      <c r="C556" s="2"/>
      <c r="D556" s="2"/>
      <c r="E556" s="2"/>
      <c r="F556" s="29"/>
      <c r="G556" s="2"/>
      <c r="H556" s="2"/>
      <c r="I556" s="2"/>
      <c r="J556" s="29"/>
    </row>
    <row r="557" spans="2:10" x14ac:dyDescent="0.25">
      <c r="B557" s="5"/>
      <c r="C557" s="2"/>
      <c r="D557" s="2"/>
      <c r="E557" s="2"/>
      <c r="F557" s="29"/>
      <c r="G557" s="2"/>
      <c r="H557" s="2"/>
      <c r="I557" s="2"/>
      <c r="J557" s="29"/>
    </row>
    <row r="558" spans="2:10" x14ac:dyDescent="0.25">
      <c r="B558" s="5"/>
      <c r="C558" s="2"/>
      <c r="D558" s="2"/>
      <c r="E558" s="2"/>
      <c r="F558" s="29"/>
      <c r="G558" s="2"/>
      <c r="H558" s="2"/>
      <c r="I558" s="2"/>
      <c r="J558" s="29"/>
    </row>
    <row r="559" spans="2:10" x14ac:dyDescent="0.25">
      <c r="B559" s="5"/>
      <c r="C559" s="2"/>
      <c r="D559" s="2"/>
      <c r="E559" s="2"/>
      <c r="F559" s="29"/>
      <c r="G559" s="2"/>
      <c r="H559" s="2"/>
      <c r="I559" s="2"/>
      <c r="J559" s="29"/>
    </row>
    <row r="560" spans="2:10" x14ac:dyDescent="0.25">
      <c r="B560" s="5"/>
      <c r="C560" s="2"/>
      <c r="D560" s="2"/>
      <c r="E560" s="2"/>
      <c r="F560" s="29"/>
      <c r="G560" s="2"/>
      <c r="H560" s="2"/>
      <c r="I560" s="2"/>
      <c r="J560" s="29"/>
    </row>
    <row r="561" spans="2:10" x14ac:dyDescent="0.25">
      <c r="B561" s="5"/>
      <c r="C561" s="2"/>
      <c r="D561" s="2"/>
      <c r="E561" s="2"/>
      <c r="F561" s="29"/>
      <c r="G561" s="2"/>
      <c r="H561" s="2"/>
      <c r="I561" s="2"/>
      <c r="J561" s="29"/>
    </row>
    <row r="562" spans="2:10" x14ac:dyDescent="0.25">
      <c r="B562" s="5"/>
      <c r="C562" s="2"/>
      <c r="D562" s="2"/>
      <c r="E562" s="2"/>
      <c r="F562" s="29"/>
      <c r="G562" s="2"/>
      <c r="H562" s="2"/>
      <c r="I562" s="2"/>
      <c r="J562" s="29"/>
    </row>
    <row r="563" spans="2:10" x14ac:dyDescent="0.25">
      <c r="B563" s="5"/>
      <c r="C563" s="2"/>
      <c r="D563" s="2"/>
      <c r="E563" s="2"/>
      <c r="F563" s="29"/>
      <c r="G563" s="2"/>
      <c r="H563" s="2"/>
      <c r="I563" s="2"/>
      <c r="J563" s="29"/>
    </row>
    <row r="564" spans="2:10" x14ac:dyDescent="0.25">
      <c r="B564" s="5"/>
      <c r="C564" s="2"/>
      <c r="D564" s="2"/>
      <c r="E564" s="2"/>
      <c r="F564" s="29"/>
      <c r="G564" s="2"/>
      <c r="H564" s="2"/>
      <c r="I564" s="2"/>
      <c r="J564" s="29"/>
    </row>
    <row r="565" spans="2:10" x14ac:dyDescent="0.25">
      <c r="B565" s="5"/>
      <c r="C565" s="2"/>
      <c r="D565" s="2"/>
      <c r="E565" s="2"/>
      <c r="F565" s="29"/>
      <c r="G565" s="2"/>
      <c r="H565" s="2"/>
      <c r="I565" s="2"/>
      <c r="J565" s="29"/>
    </row>
    <row r="566" spans="2:10" x14ac:dyDescent="0.25">
      <c r="B566" s="5"/>
      <c r="C566" s="2"/>
      <c r="D566" s="2"/>
      <c r="E566" s="2"/>
      <c r="F566" s="29"/>
      <c r="G566" s="2"/>
      <c r="H566" s="2"/>
      <c r="I566" s="2"/>
      <c r="J566" s="29"/>
    </row>
    <row r="567" spans="2:10" x14ac:dyDescent="0.25">
      <c r="B567" s="5"/>
      <c r="C567" s="2"/>
      <c r="D567" s="2"/>
      <c r="E567" s="2"/>
      <c r="F567" s="29"/>
      <c r="G567" s="2"/>
      <c r="H567" s="2"/>
      <c r="I567" s="2"/>
      <c r="J567" s="29"/>
    </row>
    <row r="568" spans="2:10" x14ac:dyDescent="0.25">
      <c r="B568" s="5"/>
      <c r="C568" s="2"/>
      <c r="D568" s="2"/>
      <c r="E568" s="2"/>
      <c r="F568" s="29"/>
      <c r="G568" s="2"/>
      <c r="H568" s="2"/>
      <c r="I568" s="2"/>
      <c r="J568" s="29"/>
    </row>
    <row r="569" spans="2:10" x14ac:dyDescent="0.25">
      <c r="B569" s="5"/>
      <c r="C569" s="2"/>
      <c r="D569" s="2"/>
      <c r="E569" s="2"/>
      <c r="F569" s="29"/>
      <c r="G569" s="2"/>
      <c r="H569" s="2"/>
      <c r="I569" s="2"/>
      <c r="J569" s="29"/>
    </row>
    <row r="570" spans="2:10" x14ac:dyDescent="0.25">
      <c r="B570" s="5"/>
      <c r="C570" s="2"/>
      <c r="D570" s="2"/>
      <c r="E570" s="2"/>
      <c r="F570" s="29"/>
      <c r="G570" s="2"/>
      <c r="H570" s="2"/>
      <c r="I570" s="2"/>
      <c r="J570" s="29"/>
    </row>
    <row r="571" spans="2:10" x14ac:dyDescent="0.25">
      <c r="B571" s="5"/>
      <c r="C571" s="2"/>
      <c r="D571" s="2"/>
      <c r="E571" s="2"/>
      <c r="F571" s="29"/>
      <c r="G571" s="2"/>
      <c r="H571" s="2"/>
      <c r="I571" s="2"/>
      <c r="J571" s="29"/>
    </row>
    <row r="572" spans="2:10" x14ac:dyDescent="0.25">
      <c r="B572" s="5"/>
      <c r="C572" s="2"/>
      <c r="D572" s="2"/>
      <c r="E572" s="2"/>
      <c r="F572" s="29"/>
      <c r="G572" s="2"/>
      <c r="H572" s="2"/>
      <c r="I572" s="2"/>
      <c r="J572" s="29"/>
    </row>
    <row r="573" spans="2:10" x14ac:dyDescent="0.25">
      <c r="B573" s="5"/>
      <c r="C573" s="2"/>
      <c r="D573" s="2"/>
      <c r="E573" s="2"/>
      <c r="F573" s="29"/>
      <c r="G573" s="2"/>
      <c r="H573" s="2"/>
      <c r="I573" s="2"/>
      <c r="J573" s="29"/>
    </row>
    <row r="574" spans="2:10" x14ac:dyDescent="0.25">
      <c r="B574" s="5"/>
      <c r="C574" s="2"/>
      <c r="D574" s="2"/>
      <c r="E574" s="2"/>
      <c r="F574" s="29"/>
      <c r="G574" s="2"/>
      <c r="H574" s="2"/>
      <c r="I574" s="2"/>
      <c r="J574" s="29"/>
    </row>
    <row r="575" spans="2:10" x14ac:dyDescent="0.25">
      <c r="B575" s="5"/>
      <c r="C575" s="2"/>
      <c r="D575" s="2"/>
      <c r="E575" s="2"/>
      <c r="F575" s="29"/>
      <c r="G575" s="2"/>
      <c r="H575" s="2"/>
      <c r="I575" s="2"/>
      <c r="J575" s="29"/>
    </row>
    <row r="576" spans="2:10" x14ac:dyDescent="0.25">
      <c r="B576" s="5"/>
      <c r="C576" s="2"/>
      <c r="D576" s="2"/>
      <c r="E576" s="2"/>
      <c r="F576" s="29"/>
      <c r="G576" s="2"/>
      <c r="H576" s="2"/>
      <c r="I576" s="2"/>
      <c r="J576" s="29"/>
    </row>
    <row r="577" spans="2:10" x14ac:dyDescent="0.25">
      <c r="B577" s="5"/>
      <c r="C577" s="2"/>
      <c r="D577" s="2"/>
      <c r="E577" s="2"/>
      <c r="F577" s="29"/>
      <c r="G577" s="2"/>
      <c r="H577" s="2"/>
      <c r="I577" s="2"/>
      <c r="J577" s="29"/>
    </row>
    <row r="578" spans="2:10" x14ac:dyDescent="0.25">
      <c r="B578" s="5"/>
      <c r="C578" s="2"/>
      <c r="D578" s="2"/>
      <c r="E578" s="2"/>
      <c r="F578" s="29"/>
      <c r="G578" s="2"/>
      <c r="H578" s="2"/>
      <c r="I578" s="2"/>
      <c r="J578" s="29"/>
    </row>
    <row r="579" spans="2:10" x14ac:dyDescent="0.25">
      <c r="B579" s="5"/>
      <c r="C579" s="2"/>
      <c r="D579" s="2"/>
      <c r="E579" s="2"/>
      <c r="F579" s="29"/>
      <c r="G579" s="2"/>
      <c r="H579" s="2"/>
      <c r="I579" s="2"/>
      <c r="J579" s="29"/>
    </row>
    <row r="580" spans="2:10" x14ac:dyDescent="0.25">
      <c r="B580" s="5"/>
      <c r="C580" s="2"/>
      <c r="D580" s="2"/>
      <c r="E580" s="2"/>
      <c r="F580" s="29"/>
      <c r="G580" s="2"/>
      <c r="H580" s="2"/>
      <c r="I580" s="2"/>
      <c r="J580" s="29"/>
    </row>
    <row r="581" spans="2:10" x14ac:dyDescent="0.25">
      <c r="B581" s="5"/>
      <c r="C581" s="2"/>
      <c r="D581" s="2"/>
      <c r="E581" s="2"/>
      <c r="F581" s="29"/>
      <c r="G581" s="2"/>
      <c r="H581" s="2"/>
      <c r="I581" s="2"/>
      <c r="J581" s="29"/>
    </row>
    <row r="582" spans="2:10" x14ac:dyDescent="0.25">
      <c r="B582" s="5"/>
      <c r="C582" s="2"/>
      <c r="D582" s="2"/>
      <c r="E582" s="2"/>
      <c r="F582" s="29"/>
      <c r="G582" s="2"/>
      <c r="H582" s="2"/>
      <c r="I582" s="2"/>
      <c r="J582" s="29"/>
    </row>
    <row r="583" spans="2:10" x14ac:dyDescent="0.25">
      <c r="B583" s="5"/>
      <c r="C583" s="2"/>
      <c r="D583" s="2"/>
      <c r="E583" s="2"/>
      <c r="F583" s="29"/>
      <c r="G583" s="2"/>
      <c r="H583" s="2"/>
      <c r="I583" s="2"/>
      <c r="J583" s="29"/>
    </row>
    <row r="584" spans="2:10" x14ac:dyDescent="0.25">
      <c r="B584" s="5"/>
      <c r="C584" s="2"/>
      <c r="D584" s="2"/>
      <c r="E584" s="2"/>
      <c r="F584" s="29"/>
      <c r="G584" s="2"/>
      <c r="H584" s="2"/>
      <c r="I584" s="2"/>
      <c r="J584" s="29"/>
    </row>
    <row r="585" spans="2:10" x14ac:dyDescent="0.25">
      <c r="B585" s="5"/>
      <c r="C585" s="2"/>
      <c r="D585" s="2"/>
      <c r="E585" s="2"/>
      <c r="F585" s="29"/>
      <c r="G585" s="2"/>
      <c r="H585" s="2"/>
      <c r="I585" s="2"/>
      <c r="J585" s="29"/>
    </row>
    <row r="586" spans="2:10" x14ac:dyDescent="0.25">
      <c r="B586" s="5"/>
      <c r="C586" s="2"/>
      <c r="D586" s="2"/>
      <c r="E586" s="2"/>
      <c r="F586" s="29"/>
      <c r="G586" s="2"/>
      <c r="H586" s="2"/>
      <c r="I586" s="2"/>
      <c r="J586" s="29"/>
    </row>
    <row r="587" spans="2:10" x14ac:dyDescent="0.25">
      <c r="B587" s="5"/>
      <c r="C587" s="2"/>
      <c r="D587" s="2"/>
      <c r="E587" s="2"/>
      <c r="F587" s="29"/>
      <c r="G587" s="2"/>
      <c r="H587" s="2"/>
      <c r="I587" s="2"/>
      <c r="J587" s="29"/>
    </row>
    <row r="588" spans="2:10" x14ac:dyDescent="0.25">
      <c r="B588" s="5"/>
      <c r="C588" s="2"/>
      <c r="D588" s="2"/>
      <c r="E588" s="2"/>
      <c r="F588" s="29"/>
      <c r="G588" s="2"/>
      <c r="H588" s="2"/>
      <c r="I588" s="2"/>
      <c r="J588" s="29"/>
    </row>
    <row r="589" spans="2:10" x14ac:dyDescent="0.25">
      <c r="B589" s="5"/>
      <c r="C589" s="2"/>
      <c r="D589" s="2"/>
      <c r="E589" s="2"/>
      <c r="F589" s="29"/>
      <c r="G589" s="2"/>
      <c r="H589" s="2"/>
      <c r="I589" s="2"/>
      <c r="J589" s="29"/>
    </row>
    <row r="590" spans="2:10" x14ac:dyDescent="0.25">
      <c r="B590" s="5"/>
      <c r="C590" s="2"/>
      <c r="D590" s="2"/>
      <c r="E590" s="2"/>
      <c r="F590" s="29"/>
      <c r="G590" s="2"/>
      <c r="H590" s="2"/>
      <c r="I590" s="2"/>
      <c r="J590" s="29"/>
    </row>
    <row r="591" spans="2:10" x14ac:dyDescent="0.25">
      <c r="B591" s="5"/>
      <c r="C591" s="2"/>
      <c r="D591" s="2"/>
      <c r="E591" s="2"/>
      <c r="F591" s="29"/>
      <c r="G591" s="2"/>
      <c r="H591" s="2"/>
      <c r="I591" s="2"/>
      <c r="J591" s="29"/>
    </row>
    <row r="592" spans="2:10" x14ac:dyDescent="0.25">
      <c r="B592" s="5"/>
      <c r="C592" s="2"/>
      <c r="D592" s="2"/>
      <c r="E592" s="2"/>
      <c r="F592" s="29"/>
      <c r="G592" s="2"/>
      <c r="H592" s="2"/>
      <c r="I592" s="2"/>
      <c r="J592" s="29"/>
    </row>
    <row r="593" spans="2:10" x14ac:dyDescent="0.25">
      <c r="B593" s="5"/>
      <c r="C593" s="2"/>
      <c r="D593" s="2"/>
      <c r="E593" s="2"/>
      <c r="F593" s="29"/>
      <c r="G593" s="2"/>
      <c r="H593" s="2"/>
      <c r="I593" s="2"/>
      <c r="J593" s="29"/>
    </row>
    <row r="594" spans="2:10" x14ac:dyDescent="0.25">
      <c r="B594" s="5"/>
      <c r="C594" s="2"/>
      <c r="D594" s="2"/>
      <c r="E594" s="2"/>
      <c r="F594" s="29"/>
      <c r="G594" s="2"/>
      <c r="H594" s="2"/>
      <c r="I594" s="2"/>
      <c r="J594" s="29"/>
    </row>
    <row r="595" spans="2:10" x14ac:dyDescent="0.25">
      <c r="B595" s="5"/>
      <c r="C595" s="2"/>
      <c r="D595" s="2"/>
      <c r="E595" s="2"/>
      <c r="F595" s="29"/>
      <c r="G595" s="2"/>
      <c r="H595" s="2"/>
      <c r="I595" s="2"/>
      <c r="J595" s="29"/>
    </row>
    <row r="596" spans="2:10" x14ac:dyDescent="0.25">
      <c r="B596" s="5"/>
      <c r="C596" s="2"/>
      <c r="D596" s="2"/>
      <c r="E596" s="2"/>
      <c r="F596" s="29"/>
      <c r="G596" s="2"/>
      <c r="H596" s="2"/>
      <c r="I596" s="2"/>
      <c r="J596" s="29"/>
    </row>
    <row r="597" spans="2:10" x14ac:dyDescent="0.25">
      <c r="B597" s="5"/>
      <c r="C597" s="2"/>
      <c r="D597" s="2"/>
      <c r="E597" s="2"/>
      <c r="F597" s="29"/>
      <c r="G597" s="2"/>
      <c r="H597" s="2"/>
      <c r="I597" s="2"/>
      <c r="J597" s="29"/>
    </row>
    <row r="598" spans="2:10" x14ac:dyDescent="0.25">
      <c r="B598" s="5"/>
      <c r="C598" s="2"/>
      <c r="D598" s="2"/>
      <c r="E598" s="2"/>
      <c r="F598" s="29"/>
      <c r="G598" s="2"/>
      <c r="H598" s="2"/>
      <c r="I598" s="2"/>
      <c r="J598" s="29"/>
    </row>
    <row r="599" spans="2:10" x14ac:dyDescent="0.25">
      <c r="B599" s="5"/>
      <c r="C599" s="2"/>
      <c r="D599" s="2"/>
      <c r="E599" s="2"/>
      <c r="F599" s="29"/>
      <c r="G599" s="2"/>
      <c r="H599" s="2"/>
      <c r="I599" s="2"/>
      <c r="J599" s="29"/>
    </row>
    <row r="600" spans="2:10" x14ac:dyDescent="0.25">
      <c r="B600" s="5"/>
      <c r="C600" s="2"/>
      <c r="D600" s="2"/>
      <c r="E600" s="2"/>
      <c r="F600" s="29"/>
      <c r="G600" s="2"/>
      <c r="H600" s="2"/>
      <c r="I600" s="2"/>
      <c r="J600" s="29"/>
    </row>
    <row r="601" spans="2:10" x14ac:dyDescent="0.25">
      <c r="B601" s="5"/>
      <c r="C601" s="2"/>
      <c r="D601" s="2"/>
      <c r="E601" s="2"/>
      <c r="F601" s="29"/>
      <c r="G601" s="2"/>
      <c r="H601" s="2"/>
      <c r="I601" s="2"/>
      <c r="J601" s="29"/>
    </row>
    <row r="602" spans="2:10" x14ac:dyDescent="0.25">
      <c r="B602" s="5"/>
      <c r="C602" s="2"/>
      <c r="D602" s="2"/>
      <c r="E602" s="2"/>
      <c r="F602" s="29"/>
      <c r="G602" s="2"/>
      <c r="H602" s="2"/>
      <c r="I602" s="2"/>
      <c r="J602" s="29"/>
    </row>
    <row r="603" spans="2:10" x14ac:dyDescent="0.25">
      <c r="B603" s="5"/>
      <c r="C603" s="2"/>
      <c r="D603" s="2"/>
      <c r="E603" s="2"/>
      <c r="F603" s="29"/>
      <c r="G603" s="2"/>
      <c r="H603" s="2"/>
      <c r="I603" s="2"/>
      <c r="J603" s="29"/>
    </row>
    <row r="604" spans="2:10" x14ac:dyDescent="0.25">
      <c r="B604" s="5"/>
      <c r="C604" s="2"/>
      <c r="D604" s="2"/>
      <c r="E604" s="2"/>
      <c r="F604" s="29"/>
      <c r="G604" s="2"/>
      <c r="H604" s="2"/>
      <c r="I604" s="2"/>
      <c r="J604" s="29"/>
    </row>
    <row r="605" spans="2:10" x14ac:dyDescent="0.25">
      <c r="B605" s="5"/>
      <c r="C605" s="2"/>
      <c r="D605" s="2"/>
      <c r="E605" s="2"/>
      <c r="F605" s="29"/>
      <c r="G605" s="2"/>
      <c r="H605" s="2"/>
      <c r="I605" s="2"/>
      <c r="J605" s="29"/>
    </row>
    <row r="606" spans="2:10" x14ac:dyDescent="0.25">
      <c r="B606" s="5"/>
      <c r="C606" s="2"/>
      <c r="D606" s="2"/>
      <c r="E606" s="2"/>
      <c r="F606" s="29"/>
      <c r="G606" s="2"/>
      <c r="H606" s="2"/>
      <c r="I606" s="2"/>
      <c r="J606" s="29"/>
    </row>
    <row r="607" spans="2:10" x14ac:dyDescent="0.25">
      <c r="B607" s="5"/>
      <c r="C607" s="2"/>
      <c r="D607" s="2"/>
      <c r="E607" s="2"/>
      <c r="F607" s="29"/>
      <c r="G607" s="2"/>
      <c r="H607" s="2"/>
      <c r="I607" s="2"/>
      <c r="J607" s="29"/>
    </row>
    <row r="608" spans="2:10" x14ac:dyDescent="0.25">
      <c r="B608" s="5"/>
      <c r="C608" s="2"/>
      <c r="D608" s="2"/>
      <c r="E608" s="2"/>
      <c r="F608" s="29"/>
      <c r="G608" s="2"/>
      <c r="H608" s="2"/>
      <c r="I608" s="2"/>
      <c r="J608" s="29"/>
    </row>
    <row r="609" spans="2:10" x14ac:dyDescent="0.25">
      <c r="B609" s="5"/>
      <c r="C609" s="2"/>
      <c r="D609" s="2"/>
      <c r="E609" s="2"/>
      <c r="F609" s="29"/>
      <c r="G609" s="2"/>
      <c r="H609" s="2"/>
      <c r="I609" s="2"/>
      <c r="J609" s="29"/>
    </row>
    <row r="610" spans="2:10" x14ac:dyDescent="0.25">
      <c r="B610" s="5"/>
      <c r="C610" s="2"/>
      <c r="D610" s="2"/>
      <c r="E610" s="2"/>
      <c r="F610" s="29"/>
      <c r="G610" s="2"/>
      <c r="H610" s="2"/>
      <c r="I610" s="2"/>
      <c r="J610" s="29"/>
    </row>
    <row r="611" spans="2:10" x14ac:dyDescent="0.25">
      <c r="B611" s="5"/>
      <c r="C611" s="2"/>
      <c r="D611" s="2"/>
      <c r="E611" s="2"/>
      <c r="F611" s="29"/>
      <c r="G611" s="2"/>
      <c r="H611" s="2"/>
      <c r="I611" s="2"/>
      <c r="J611" s="29"/>
    </row>
    <row r="612" spans="2:10" x14ac:dyDescent="0.25">
      <c r="B612" s="5"/>
      <c r="C612" s="2"/>
      <c r="D612" s="2"/>
      <c r="E612" s="2"/>
      <c r="F612" s="29"/>
      <c r="G612" s="2"/>
      <c r="H612" s="2"/>
      <c r="I612" s="2"/>
      <c r="J612" s="29"/>
    </row>
    <row r="613" spans="2:10" x14ac:dyDescent="0.25">
      <c r="B613" s="5"/>
      <c r="C613" s="2"/>
      <c r="D613" s="2"/>
      <c r="E613" s="2"/>
      <c r="F613" s="29"/>
      <c r="G613" s="2"/>
      <c r="H613" s="2"/>
      <c r="I613" s="2"/>
      <c r="J613" s="29"/>
    </row>
    <row r="614" spans="2:10" x14ac:dyDescent="0.25">
      <c r="B614" s="5"/>
      <c r="C614" s="2"/>
      <c r="D614" s="2"/>
      <c r="E614" s="2"/>
      <c r="F614" s="29"/>
      <c r="G614" s="2"/>
      <c r="H614" s="2"/>
      <c r="I614" s="2"/>
      <c r="J614" s="29"/>
    </row>
    <row r="615" spans="2:10" x14ac:dyDescent="0.25">
      <c r="B615" s="5"/>
      <c r="C615" s="2"/>
      <c r="D615" s="2"/>
      <c r="E615" s="2"/>
      <c r="F615" s="29"/>
      <c r="G615" s="2"/>
      <c r="H615" s="2"/>
      <c r="I615" s="2"/>
      <c r="J615" s="29"/>
    </row>
    <row r="616" spans="2:10" x14ac:dyDescent="0.25">
      <c r="B616" s="5"/>
      <c r="C616" s="2"/>
      <c r="D616" s="2"/>
      <c r="E616" s="2"/>
      <c r="F616" s="29"/>
      <c r="G616" s="2"/>
      <c r="H616" s="2"/>
      <c r="I616" s="2"/>
      <c r="J616" s="29"/>
    </row>
    <row r="617" spans="2:10" x14ac:dyDescent="0.25">
      <c r="B617" s="5"/>
      <c r="C617" s="2"/>
      <c r="D617" s="2"/>
      <c r="E617" s="2"/>
      <c r="F617" s="29"/>
      <c r="G617" s="2"/>
      <c r="H617" s="2"/>
      <c r="I617" s="2"/>
      <c r="J617" s="29"/>
    </row>
    <row r="618" spans="2:10" x14ac:dyDescent="0.25">
      <c r="B618" s="5"/>
      <c r="C618" s="2"/>
      <c r="D618" s="2"/>
      <c r="E618" s="2"/>
      <c r="F618" s="29"/>
      <c r="G618" s="2"/>
      <c r="H618" s="2"/>
      <c r="I618" s="2"/>
      <c r="J618" s="29"/>
    </row>
    <row r="619" spans="2:10" x14ac:dyDescent="0.25">
      <c r="B619" s="5"/>
      <c r="C619" s="2"/>
      <c r="D619" s="2"/>
      <c r="E619" s="2"/>
      <c r="F619" s="29"/>
      <c r="G619" s="2"/>
      <c r="H619" s="2"/>
      <c r="I619" s="2"/>
      <c r="J619" s="29"/>
    </row>
    <row r="620" spans="2:10" x14ac:dyDescent="0.25">
      <c r="B620" s="5"/>
      <c r="C620" s="2"/>
      <c r="D620" s="2"/>
      <c r="E620" s="2"/>
      <c r="F620" s="29"/>
      <c r="G620" s="2"/>
      <c r="H620" s="2"/>
      <c r="I620" s="2"/>
      <c r="J620" s="29"/>
    </row>
    <row r="621" spans="2:10" x14ac:dyDescent="0.25">
      <c r="B621" s="5"/>
      <c r="C621" s="2"/>
      <c r="D621" s="2"/>
      <c r="E621" s="2"/>
      <c r="F621" s="29"/>
      <c r="G621" s="2"/>
      <c r="H621" s="2"/>
      <c r="I621" s="2"/>
      <c r="J621" s="29"/>
    </row>
    <row r="622" spans="2:10" x14ac:dyDescent="0.25">
      <c r="B622" s="5"/>
      <c r="C622" s="2"/>
      <c r="D622" s="2"/>
      <c r="E622" s="2"/>
      <c r="F622" s="29"/>
      <c r="G622" s="2"/>
      <c r="H622" s="2"/>
      <c r="I622" s="2"/>
      <c r="J622" s="29"/>
    </row>
    <row r="623" spans="2:10" x14ac:dyDescent="0.25">
      <c r="B623" s="5"/>
      <c r="C623" s="2"/>
      <c r="D623" s="2"/>
      <c r="E623" s="2"/>
      <c r="F623" s="29"/>
      <c r="G623" s="2"/>
      <c r="H623" s="2"/>
      <c r="I623" s="2"/>
      <c r="J623" s="29"/>
    </row>
    <row r="624" spans="2:10" x14ac:dyDescent="0.25">
      <c r="B624" s="5"/>
      <c r="C624" s="2"/>
      <c r="D624" s="2"/>
      <c r="E624" s="2"/>
      <c r="F624" s="29"/>
      <c r="G624" s="2"/>
      <c r="H624" s="2"/>
      <c r="I624" s="2"/>
      <c r="J624" s="29"/>
    </row>
    <row r="625" spans="2:10" x14ac:dyDescent="0.25">
      <c r="B625" s="5"/>
      <c r="C625" s="2"/>
      <c r="D625" s="2"/>
      <c r="E625" s="2"/>
      <c r="F625" s="29"/>
      <c r="G625" s="2"/>
      <c r="H625" s="2"/>
      <c r="I625" s="2"/>
      <c r="J625" s="29"/>
    </row>
    <row r="626" spans="2:10" x14ac:dyDescent="0.25">
      <c r="B626" s="5"/>
      <c r="C626" s="2"/>
      <c r="D626" s="2"/>
      <c r="E626" s="2"/>
      <c r="F626" s="29"/>
      <c r="G626" s="2"/>
      <c r="H626" s="2"/>
      <c r="I626" s="2"/>
      <c r="J626" s="29"/>
    </row>
    <row r="627" spans="2:10" x14ac:dyDescent="0.25">
      <c r="B627" s="5"/>
      <c r="C627" s="2"/>
      <c r="D627" s="2"/>
      <c r="E627" s="2"/>
      <c r="F627" s="29"/>
      <c r="G627" s="2"/>
      <c r="H627" s="2"/>
      <c r="I627" s="2"/>
      <c r="J627" s="29"/>
    </row>
    <row r="628" spans="2:10" x14ac:dyDescent="0.25">
      <c r="B628" s="5"/>
      <c r="C628" s="2"/>
      <c r="D628" s="2"/>
      <c r="E628" s="2"/>
      <c r="F628" s="29"/>
      <c r="G628" s="2"/>
      <c r="H628" s="2"/>
      <c r="I628" s="2"/>
      <c r="J628" s="29"/>
    </row>
    <row r="629" spans="2:10" x14ac:dyDescent="0.25">
      <c r="B629" s="5"/>
      <c r="C629" s="2"/>
      <c r="D629" s="2"/>
      <c r="E629" s="2"/>
      <c r="F629" s="29"/>
      <c r="G629" s="2"/>
      <c r="H629" s="2"/>
      <c r="I629" s="2"/>
      <c r="J629" s="29"/>
    </row>
    <row r="630" spans="2:10" x14ac:dyDescent="0.25">
      <c r="B630" s="5"/>
      <c r="C630" s="2"/>
      <c r="D630" s="2"/>
      <c r="E630" s="2"/>
      <c r="F630" s="29"/>
      <c r="G630" s="2"/>
      <c r="H630" s="2"/>
      <c r="I630" s="2"/>
      <c r="J630" s="29"/>
    </row>
    <row r="631" spans="2:10" x14ac:dyDescent="0.25">
      <c r="B631" s="5"/>
      <c r="C631" s="2"/>
      <c r="D631" s="2"/>
      <c r="E631" s="2"/>
      <c r="F631" s="29"/>
      <c r="G631" s="2"/>
      <c r="H631" s="2"/>
      <c r="I631" s="2"/>
      <c r="J631" s="29"/>
    </row>
    <row r="632" spans="2:10" x14ac:dyDescent="0.25">
      <c r="B632" s="5"/>
      <c r="C632" s="2"/>
      <c r="D632" s="2"/>
      <c r="E632" s="2"/>
      <c r="F632" s="29"/>
      <c r="G632" s="2"/>
      <c r="H632" s="2"/>
      <c r="I632" s="2"/>
      <c r="J632" s="29"/>
    </row>
    <row r="633" spans="2:10" x14ac:dyDescent="0.25">
      <c r="B633" s="5"/>
      <c r="C633" s="2"/>
      <c r="D633" s="2"/>
      <c r="E633" s="2"/>
      <c r="F633" s="29"/>
      <c r="G633" s="2"/>
      <c r="H633" s="2"/>
      <c r="I633" s="2"/>
      <c r="J633" s="29"/>
    </row>
    <row r="634" spans="2:10" x14ac:dyDescent="0.25">
      <c r="B634" s="5"/>
      <c r="C634" s="2"/>
      <c r="D634" s="2"/>
      <c r="E634" s="2"/>
      <c r="F634" s="29"/>
      <c r="G634" s="2"/>
      <c r="H634" s="2"/>
      <c r="I634" s="2"/>
      <c r="J634" s="29"/>
    </row>
    <row r="635" spans="2:10" x14ac:dyDescent="0.25">
      <c r="B635" s="5"/>
      <c r="C635" s="2"/>
      <c r="D635" s="2"/>
      <c r="E635" s="2"/>
      <c r="F635" s="29"/>
      <c r="G635" s="2"/>
      <c r="H635" s="2"/>
      <c r="I635" s="2"/>
      <c r="J635" s="29"/>
    </row>
    <row r="636" spans="2:10" x14ac:dyDescent="0.25">
      <c r="B636" s="5"/>
      <c r="C636" s="2"/>
      <c r="D636" s="2"/>
      <c r="E636" s="2"/>
      <c r="F636" s="29"/>
      <c r="G636" s="2"/>
      <c r="H636" s="2"/>
      <c r="I636" s="2"/>
      <c r="J636" s="29"/>
    </row>
    <row r="637" spans="2:10" x14ac:dyDescent="0.25">
      <c r="B637" s="5"/>
      <c r="C637" s="2"/>
      <c r="D637" s="2"/>
      <c r="E637" s="2"/>
      <c r="F637" s="29"/>
      <c r="G637" s="2"/>
      <c r="H637" s="2"/>
      <c r="I637" s="2"/>
      <c r="J637" s="29"/>
    </row>
    <row r="638" spans="2:10" x14ac:dyDescent="0.25">
      <c r="B638" s="5"/>
      <c r="C638" s="2"/>
      <c r="D638" s="2"/>
      <c r="E638" s="2"/>
      <c r="F638" s="29"/>
      <c r="G638" s="2"/>
      <c r="H638" s="2"/>
      <c r="I638" s="2"/>
      <c r="J638" s="29"/>
    </row>
    <row r="639" spans="2:10" x14ac:dyDescent="0.25">
      <c r="B639" s="5"/>
      <c r="C639" s="2"/>
      <c r="D639" s="2"/>
      <c r="E639" s="2"/>
      <c r="F639" s="29"/>
      <c r="G639" s="2"/>
      <c r="H639" s="2"/>
      <c r="I639" s="2"/>
      <c r="J639" s="29"/>
    </row>
    <row r="640" spans="2:10" x14ac:dyDescent="0.25">
      <c r="B640" s="5"/>
      <c r="C640" s="2"/>
      <c r="D640" s="2"/>
      <c r="E640" s="2"/>
      <c r="F640" s="29"/>
      <c r="G640" s="2"/>
      <c r="H640" s="2"/>
      <c r="I640" s="2"/>
      <c r="J640" s="29"/>
    </row>
    <row r="641" spans="2:10" x14ac:dyDescent="0.25">
      <c r="B641" s="5"/>
      <c r="C641" s="2"/>
      <c r="D641" s="2"/>
      <c r="E641" s="2"/>
      <c r="F641" s="29"/>
      <c r="G641" s="2"/>
      <c r="H641" s="2"/>
      <c r="I641" s="2"/>
      <c r="J641" s="29"/>
    </row>
    <row r="642" spans="2:10" x14ac:dyDescent="0.25">
      <c r="B642" s="5"/>
      <c r="C642" s="2"/>
      <c r="D642" s="2"/>
      <c r="E642" s="2"/>
      <c r="F642" s="29"/>
      <c r="G642" s="2"/>
      <c r="H642" s="2"/>
      <c r="I642" s="2"/>
      <c r="J642" s="29"/>
    </row>
    <row r="643" spans="2:10" x14ac:dyDescent="0.25">
      <c r="B643" s="5"/>
      <c r="C643" s="2"/>
      <c r="D643" s="2"/>
      <c r="E643" s="2"/>
      <c r="F643" s="29"/>
      <c r="G643" s="2"/>
      <c r="H643" s="2"/>
      <c r="I643" s="2"/>
      <c r="J643" s="29"/>
    </row>
    <row r="644" spans="2:10" x14ac:dyDescent="0.25">
      <c r="B644" s="5"/>
      <c r="C644" s="2"/>
      <c r="D644" s="2"/>
      <c r="E644" s="2"/>
      <c r="F644" s="29"/>
      <c r="G644" s="2"/>
      <c r="H644" s="2"/>
      <c r="I644" s="2"/>
      <c r="J644" s="29"/>
    </row>
    <row r="645" spans="2:10" x14ac:dyDescent="0.25">
      <c r="B645" s="5"/>
      <c r="C645" s="2"/>
      <c r="D645" s="2"/>
      <c r="E645" s="2"/>
      <c r="F645" s="29"/>
      <c r="G645" s="2"/>
      <c r="H645" s="2"/>
      <c r="I645" s="2"/>
      <c r="J645" s="29"/>
    </row>
    <row r="646" spans="2:10" x14ac:dyDescent="0.25">
      <c r="B646" s="5"/>
      <c r="C646" s="2"/>
      <c r="D646" s="2"/>
      <c r="E646" s="2"/>
      <c r="F646" s="29"/>
      <c r="G646" s="2"/>
      <c r="H646" s="2"/>
      <c r="I646" s="2"/>
      <c r="J646" s="29"/>
    </row>
    <row r="647" spans="2:10" x14ac:dyDescent="0.25">
      <c r="B647" s="5"/>
      <c r="C647" s="2"/>
      <c r="D647" s="2"/>
      <c r="E647" s="2"/>
      <c r="F647" s="29"/>
      <c r="G647" s="2"/>
      <c r="H647" s="2"/>
      <c r="I647" s="2"/>
      <c r="J647" s="29"/>
    </row>
    <row r="648" spans="2:10" x14ac:dyDescent="0.25">
      <c r="B648" s="5"/>
      <c r="C648" s="2"/>
      <c r="D648" s="2"/>
      <c r="E648" s="2"/>
      <c r="F648" s="29"/>
      <c r="G648" s="2"/>
      <c r="H648" s="2"/>
      <c r="I648" s="2"/>
      <c r="J648" s="29"/>
    </row>
    <row r="649" spans="2:10" x14ac:dyDescent="0.25">
      <c r="B649" s="5"/>
      <c r="C649" s="2"/>
      <c r="D649" s="2"/>
      <c r="E649" s="2"/>
      <c r="F649" s="29"/>
      <c r="G649" s="2"/>
      <c r="H649" s="2"/>
      <c r="I649" s="2"/>
      <c r="J649" s="29"/>
    </row>
    <row r="650" spans="2:10" x14ac:dyDescent="0.25">
      <c r="B650" s="5"/>
      <c r="C650" s="2"/>
      <c r="D650" s="2"/>
      <c r="E650" s="2"/>
      <c r="F650" s="29"/>
      <c r="G650" s="2"/>
      <c r="H650" s="2"/>
      <c r="I650" s="2"/>
      <c r="J650" s="29"/>
    </row>
    <row r="651" spans="2:10" x14ac:dyDescent="0.25">
      <c r="B651" s="5"/>
      <c r="C651" s="2"/>
      <c r="D651" s="2"/>
      <c r="E651" s="2"/>
      <c r="F651" s="29"/>
      <c r="G651" s="2"/>
      <c r="H651" s="2"/>
      <c r="I651" s="2"/>
      <c r="J651" s="29"/>
    </row>
    <row r="652" spans="2:10" x14ac:dyDescent="0.25">
      <c r="B652" s="5"/>
      <c r="C652" s="2"/>
      <c r="D652" s="2"/>
      <c r="E652" s="2"/>
      <c r="F652" s="29"/>
      <c r="G652" s="2"/>
      <c r="H652" s="2"/>
      <c r="I652" s="2"/>
      <c r="J652" s="29"/>
    </row>
    <row r="653" spans="2:10" x14ac:dyDescent="0.25">
      <c r="B653" s="5"/>
      <c r="C653" s="2"/>
      <c r="D653" s="2"/>
      <c r="E653" s="2"/>
      <c r="F653" s="29"/>
      <c r="G653" s="2"/>
      <c r="H653" s="2"/>
      <c r="I653" s="2"/>
      <c r="J653" s="29"/>
    </row>
    <row r="654" spans="2:10" x14ac:dyDescent="0.25">
      <c r="B654" s="5"/>
      <c r="C654" s="2"/>
      <c r="D654" s="2"/>
      <c r="E654" s="2"/>
      <c r="F654" s="29"/>
      <c r="G654" s="2"/>
      <c r="H654" s="2"/>
      <c r="I654" s="2"/>
      <c r="J654" s="29"/>
    </row>
    <row r="655" spans="2:10" x14ac:dyDescent="0.25">
      <c r="B655" s="5"/>
      <c r="C655" s="2"/>
      <c r="D655" s="2"/>
      <c r="E655" s="2"/>
      <c r="F655" s="29"/>
      <c r="G655" s="2"/>
      <c r="H655" s="2"/>
      <c r="I655" s="2"/>
      <c r="J655" s="29"/>
    </row>
    <row r="656" spans="2:10" x14ac:dyDescent="0.25">
      <c r="B656" s="5"/>
      <c r="C656" s="2"/>
      <c r="D656" s="2"/>
      <c r="E656" s="2"/>
      <c r="F656" s="29"/>
      <c r="G656" s="2"/>
      <c r="H656" s="2"/>
      <c r="I656" s="2"/>
      <c r="J656" s="29"/>
    </row>
    <row r="657" spans="2:10" x14ac:dyDescent="0.25">
      <c r="B657" s="5"/>
      <c r="C657" s="2"/>
      <c r="D657" s="2"/>
      <c r="E657" s="2"/>
      <c r="F657" s="29"/>
      <c r="G657" s="2"/>
      <c r="H657" s="2"/>
      <c r="I657" s="2"/>
      <c r="J657" s="29"/>
    </row>
    <row r="658" spans="2:10" x14ac:dyDescent="0.25">
      <c r="B658" s="5"/>
      <c r="C658" s="2"/>
      <c r="D658" s="2"/>
      <c r="E658" s="2"/>
      <c r="F658" s="29"/>
      <c r="G658" s="2"/>
      <c r="H658" s="2"/>
      <c r="I658" s="2"/>
      <c r="J658" s="29"/>
    </row>
    <row r="659" spans="2:10" x14ac:dyDescent="0.25">
      <c r="B659" s="5"/>
      <c r="C659" s="2"/>
      <c r="D659" s="2"/>
      <c r="E659" s="2"/>
      <c r="F659" s="29"/>
      <c r="G659" s="2"/>
      <c r="H659" s="2"/>
      <c r="I659" s="2"/>
      <c r="J659" s="29"/>
    </row>
    <row r="660" spans="2:10" x14ac:dyDescent="0.25">
      <c r="B660" s="5"/>
      <c r="C660" s="2"/>
      <c r="D660" s="2"/>
      <c r="E660" s="2"/>
      <c r="F660" s="29"/>
      <c r="G660" s="2"/>
      <c r="H660" s="2"/>
      <c r="I660" s="2"/>
      <c r="J660" s="29"/>
    </row>
    <row r="661" spans="2:10" x14ac:dyDescent="0.25">
      <c r="B661" s="5"/>
      <c r="C661" s="2"/>
      <c r="D661" s="2"/>
      <c r="E661" s="2"/>
      <c r="F661" s="29"/>
      <c r="G661" s="2"/>
      <c r="H661" s="2"/>
      <c r="I661" s="2"/>
      <c r="J661" s="29"/>
    </row>
    <row r="662" spans="2:10" x14ac:dyDescent="0.25">
      <c r="B662" s="5"/>
      <c r="C662" s="2"/>
      <c r="D662" s="2"/>
      <c r="E662" s="2"/>
      <c r="F662" s="29"/>
      <c r="G662" s="2"/>
      <c r="H662" s="2"/>
      <c r="I662" s="2"/>
      <c r="J662" s="29"/>
    </row>
    <row r="663" spans="2:10" x14ac:dyDescent="0.25">
      <c r="B663" s="5"/>
      <c r="C663" s="2"/>
      <c r="D663" s="2"/>
      <c r="E663" s="2"/>
      <c r="F663" s="29"/>
      <c r="G663" s="2"/>
      <c r="H663" s="2"/>
      <c r="I663" s="2"/>
      <c r="J663" s="29"/>
    </row>
    <row r="664" spans="2:10" x14ac:dyDescent="0.25">
      <c r="B664" s="5"/>
      <c r="C664" s="2"/>
      <c r="D664" s="2"/>
      <c r="E664" s="2"/>
      <c r="F664" s="29"/>
      <c r="G664" s="2"/>
      <c r="H664" s="2"/>
      <c r="I664" s="2"/>
      <c r="J664" s="29"/>
    </row>
    <row r="665" spans="2:10" x14ac:dyDescent="0.25">
      <c r="B665" s="5"/>
      <c r="C665" s="2"/>
      <c r="D665" s="2"/>
      <c r="E665" s="2"/>
      <c r="F665" s="29"/>
      <c r="G665" s="2"/>
      <c r="H665" s="2"/>
      <c r="I665" s="2"/>
      <c r="J665" s="29"/>
    </row>
    <row r="666" spans="2:10" x14ac:dyDescent="0.25">
      <c r="B666" s="5"/>
      <c r="C666" s="2"/>
      <c r="D666" s="2"/>
      <c r="E666" s="2"/>
      <c r="F666" s="29"/>
      <c r="G666" s="2"/>
      <c r="H666" s="2"/>
      <c r="I666" s="2"/>
      <c r="J666" s="29"/>
    </row>
    <row r="667" spans="2:10" x14ac:dyDescent="0.25">
      <c r="B667" s="5"/>
      <c r="C667" s="2"/>
      <c r="D667" s="2"/>
      <c r="E667" s="2"/>
      <c r="F667" s="29"/>
      <c r="G667" s="2"/>
      <c r="H667" s="2"/>
      <c r="I667" s="2"/>
      <c r="J667" s="29"/>
    </row>
    <row r="668" spans="2:10" x14ac:dyDescent="0.25">
      <c r="B668" s="5"/>
      <c r="C668" s="2"/>
      <c r="D668" s="2"/>
      <c r="E668" s="2"/>
      <c r="F668" s="29"/>
      <c r="G668" s="2"/>
      <c r="H668" s="2"/>
      <c r="I668" s="2"/>
      <c r="J668" s="29"/>
    </row>
    <row r="669" spans="2:10" x14ac:dyDescent="0.25">
      <c r="B669" s="5"/>
      <c r="C669" s="2"/>
      <c r="D669" s="2"/>
      <c r="E669" s="2"/>
      <c r="F669" s="29"/>
      <c r="G669" s="2"/>
      <c r="H669" s="2"/>
      <c r="I669" s="2"/>
      <c r="J669" s="29"/>
    </row>
    <row r="670" spans="2:10" x14ac:dyDescent="0.25">
      <c r="B670" s="5"/>
      <c r="C670" s="2"/>
      <c r="D670" s="2"/>
      <c r="E670" s="2"/>
      <c r="F670" s="29"/>
      <c r="G670" s="2"/>
      <c r="H670" s="2"/>
      <c r="I670" s="2"/>
      <c r="J670" s="29"/>
    </row>
    <row r="671" spans="2:10" x14ac:dyDescent="0.25">
      <c r="B671" s="5"/>
      <c r="C671" s="2"/>
      <c r="D671" s="2"/>
      <c r="E671" s="2"/>
      <c r="F671" s="29"/>
      <c r="G671" s="2"/>
      <c r="H671" s="2"/>
      <c r="I671" s="2"/>
      <c r="J671" s="29"/>
    </row>
    <row r="672" spans="2:10" x14ac:dyDescent="0.25">
      <c r="B672" s="5"/>
      <c r="C672" s="2"/>
      <c r="D672" s="2"/>
      <c r="E672" s="2"/>
      <c r="F672" s="29"/>
      <c r="G672" s="2"/>
      <c r="H672" s="2"/>
      <c r="I672" s="2"/>
      <c r="J672" s="29"/>
    </row>
    <row r="673" spans="2:10" x14ac:dyDescent="0.25">
      <c r="B673" s="5"/>
      <c r="C673" s="2"/>
      <c r="D673" s="2"/>
      <c r="E673" s="2"/>
      <c r="F673" s="29"/>
      <c r="G673" s="2"/>
      <c r="H673" s="2"/>
      <c r="I673" s="2"/>
      <c r="J673" s="29"/>
    </row>
    <row r="674" spans="2:10" x14ac:dyDescent="0.25">
      <c r="B674" s="5"/>
      <c r="C674" s="2"/>
      <c r="D674" s="2"/>
      <c r="E674" s="2"/>
      <c r="F674" s="29"/>
      <c r="G674" s="2"/>
      <c r="H674" s="2"/>
      <c r="I674" s="2"/>
      <c r="J674" s="29"/>
    </row>
    <row r="675" spans="2:10" x14ac:dyDescent="0.25">
      <c r="B675" s="5"/>
      <c r="C675" s="2"/>
      <c r="D675" s="2"/>
      <c r="E675" s="2"/>
      <c r="F675" s="29"/>
      <c r="G675" s="2"/>
      <c r="H675" s="2"/>
      <c r="I675" s="2"/>
      <c r="J675" s="29"/>
    </row>
    <row r="676" spans="2:10" x14ac:dyDescent="0.25">
      <c r="B676" s="5"/>
      <c r="C676" s="2"/>
      <c r="D676" s="2"/>
      <c r="E676" s="2"/>
      <c r="F676" s="29"/>
      <c r="G676" s="2"/>
      <c r="H676" s="2"/>
      <c r="I676" s="2"/>
      <c r="J676" s="29"/>
    </row>
    <row r="677" spans="2:10" x14ac:dyDescent="0.25">
      <c r="B677" s="5"/>
      <c r="C677" s="2"/>
      <c r="D677" s="2"/>
      <c r="E677" s="2"/>
      <c r="F677" s="29"/>
      <c r="G677" s="2"/>
      <c r="H677" s="2"/>
      <c r="I677" s="2"/>
      <c r="J677" s="29"/>
    </row>
    <row r="678" spans="2:10" x14ac:dyDescent="0.25">
      <c r="B678" s="5"/>
      <c r="C678" s="2"/>
      <c r="D678" s="2"/>
      <c r="E678" s="2"/>
      <c r="F678" s="29"/>
      <c r="G678" s="2"/>
      <c r="H678" s="2"/>
      <c r="I678" s="2"/>
      <c r="J678" s="29"/>
    </row>
    <row r="679" spans="2:10" x14ac:dyDescent="0.25">
      <c r="B679" s="5"/>
      <c r="C679" s="2"/>
      <c r="D679" s="2"/>
      <c r="E679" s="2"/>
      <c r="F679" s="29"/>
      <c r="G679" s="2"/>
      <c r="H679" s="2"/>
      <c r="I679" s="2"/>
      <c r="J679" s="29"/>
    </row>
    <row r="680" spans="2:10" x14ac:dyDescent="0.25">
      <c r="B680" s="5"/>
      <c r="C680" s="2"/>
      <c r="D680" s="2"/>
      <c r="E680" s="2"/>
      <c r="F680" s="29"/>
      <c r="G680" s="2"/>
      <c r="H680" s="2"/>
      <c r="I680" s="2"/>
      <c r="J680" s="29"/>
    </row>
    <row r="681" spans="2:10" x14ac:dyDescent="0.25">
      <c r="B681" s="5"/>
      <c r="C681" s="2"/>
      <c r="D681" s="2"/>
      <c r="E681" s="2"/>
      <c r="F681" s="29"/>
      <c r="G681" s="2"/>
      <c r="H681" s="2"/>
      <c r="I681" s="2"/>
      <c r="J681" s="29"/>
    </row>
    <row r="682" spans="2:10" x14ac:dyDescent="0.25">
      <c r="B682" s="5"/>
      <c r="C682" s="2"/>
      <c r="D682" s="2"/>
      <c r="E682" s="2"/>
      <c r="F682" s="29"/>
      <c r="G682" s="2"/>
      <c r="H682" s="2"/>
      <c r="I682" s="2"/>
      <c r="J682" s="29"/>
    </row>
    <row r="683" spans="2:10" x14ac:dyDescent="0.25">
      <c r="B683" s="5"/>
      <c r="C683" s="2"/>
      <c r="D683" s="2"/>
      <c r="E683" s="2"/>
      <c r="F683" s="29"/>
      <c r="G683" s="2"/>
      <c r="H683" s="2"/>
      <c r="I683" s="2"/>
      <c r="J683" s="29"/>
    </row>
    <row r="684" spans="2:10" x14ac:dyDescent="0.25">
      <c r="B684" s="5"/>
      <c r="C684" s="2"/>
      <c r="D684" s="2"/>
      <c r="E684" s="2"/>
      <c r="F684" s="29"/>
      <c r="G684" s="2"/>
      <c r="H684" s="2"/>
      <c r="I684" s="2"/>
      <c r="J684" s="29"/>
    </row>
    <row r="685" spans="2:10" x14ac:dyDescent="0.25">
      <c r="B685" s="5"/>
      <c r="C685" s="2"/>
      <c r="D685" s="2"/>
      <c r="E685" s="2"/>
      <c r="F685" s="29"/>
      <c r="G685" s="2"/>
      <c r="H685" s="2"/>
      <c r="I685" s="2"/>
      <c r="J685" s="29"/>
    </row>
    <row r="686" spans="2:10" x14ac:dyDescent="0.25">
      <c r="B686" s="5"/>
      <c r="C686" s="2"/>
      <c r="D686" s="2"/>
      <c r="E686" s="2"/>
      <c r="F686" s="29"/>
      <c r="G686" s="2"/>
      <c r="H686" s="2"/>
      <c r="I686" s="2"/>
      <c r="J686" s="29"/>
    </row>
    <row r="687" spans="2:10" x14ac:dyDescent="0.25">
      <c r="B687" s="5"/>
      <c r="C687" s="2"/>
      <c r="D687" s="2"/>
      <c r="E687" s="2"/>
      <c r="F687" s="29"/>
      <c r="G687" s="2"/>
      <c r="H687" s="2"/>
      <c r="I687" s="2"/>
      <c r="J687" s="29"/>
    </row>
    <row r="688" spans="2:10" x14ac:dyDescent="0.25">
      <c r="B688" s="5"/>
      <c r="C688" s="2"/>
      <c r="D688" s="2"/>
      <c r="E688" s="2"/>
      <c r="F688" s="29"/>
      <c r="G688" s="2"/>
      <c r="H688" s="2"/>
      <c r="I688" s="2"/>
      <c r="J688" s="29"/>
    </row>
    <row r="689" spans="2:10" x14ac:dyDescent="0.25">
      <c r="B689" s="5"/>
      <c r="C689" s="2"/>
      <c r="D689" s="2"/>
      <c r="E689" s="2"/>
      <c r="F689" s="29"/>
      <c r="G689" s="2"/>
      <c r="H689" s="2"/>
      <c r="I689" s="2"/>
      <c r="J689" s="29"/>
    </row>
    <row r="690" spans="2:10" x14ac:dyDescent="0.25">
      <c r="B690" s="5"/>
      <c r="C690" s="2"/>
      <c r="D690" s="2"/>
      <c r="E690" s="2"/>
      <c r="F690" s="29"/>
      <c r="G690" s="2"/>
      <c r="H690" s="2"/>
      <c r="I690" s="2"/>
      <c r="J690" s="29"/>
    </row>
    <row r="691" spans="2:10" x14ac:dyDescent="0.25">
      <c r="B691" s="5"/>
      <c r="C691" s="2"/>
      <c r="D691" s="2"/>
      <c r="E691" s="2"/>
      <c r="F691" s="29"/>
      <c r="G691" s="2"/>
      <c r="H691" s="2"/>
      <c r="I691" s="2"/>
      <c r="J691" s="29"/>
    </row>
    <row r="692" spans="2:10" x14ac:dyDescent="0.25">
      <c r="B692" s="5"/>
      <c r="C692" s="2"/>
      <c r="D692" s="2"/>
      <c r="E692" s="2"/>
      <c r="F692" s="29"/>
      <c r="G692" s="2"/>
      <c r="H692" s="2"/>
      <c r="I692" s="2"/>
      <c r="J692" s="29"/>
    </row>
    <row r="693" spans="2:10" x14ac:dyDescent="0.25">
      <c r="B693" s="5"/>
      <c r="C693" s="2"/>
      <c r="D693" s="2"/>
      <c r="E693" s="2"/>
      <c r="F693" s="29"/>
      <c r="G693" s="2"/>
      <c r="H693" s="2"/>
      <c r="I693" s="2"/>
      <c r="J693" s="29"/>
    </row>
    <row r="694" spans="2:10" x14ac:dyDescent="0.25">
      <c r="B694" s="5"/>
      <c r="C694" s="2"/>
      <c r="D694" s="2"/>
      <c r="E694" s="2"/>
      <c r="F694" s="29"/>
      <c r="G694" s="2"/>
      <c r="H694" s="2"/>
      <c r="I694" s="2"/>
      <c r="J694" s="29"/>
    </row>
    <row r="695" spans="2:10" x14ac:dyDescent="0.25">
      <c r="B695" s="5"/>
      <c r="C695" s="2"/>
      <c r="D695" s="2"/>
      <c r="E695" s="2"/>
      <c r="F695" s="29"/>
      <c r="G695" s="2"/>
      <c r="H695" s="2"/>
      <c r="I695" s="2"/>
      <c r="J695" s="29"/>
    </row>
    <row r="696" spans="2:10" x14ac:dyDescent="0.25">
      <c r="B696" s="5"/>
      <c r="C696" s="2"/>
      <c r="D696" s="2"/>
      <c r="E696" s="2"/>
      <c r="F696" s="29"/>
      <c r="G696" s="2"/>
      <c r="H696" s="2"/>
      <c r="I696" s="2"/>
      <c r="J696" s="29"/>
    </row>
    <row r="697" spans="2:10" x14ac:dyDescent="0.25">
      <c r="B697" s="5"/>
      <c r="C697" s="2"/>
      <c r="D697" s="2"/>
      <c r="E697" s="2"/>
      <c r="F697" s="29"/>
      <c r="G697" s="2"/>
      <c r="H697" s="2"/>
      <c r="I697" s="2"/>
      <c r="J697" s="29"/>
    </row>
    <row r="698" spans="2:10" x14ac:dyDescent="0.25">
      <c r="B698" s="5"/>
      <c r="C698" s="2"/>
      <c r="D698" s="2"/>
      <c r="E698" s="2"/>
      <c r="F698" s="29"/>
      <c r="G698" s="2"/>
      <c r="H698" s="2"/>
      <c r="I698" s="2"/>
      <c r="J698" s="29"/>
    </row>
    <row r="699" spans="2:10" x14ac:dyDescent="0.25">
      <c r="B699" s="5"/>
      <c r="C699" s="2"/>
      <c r="D699" s="2"/>
      <c r="E699" s="2"/>
      <c r="F699" s="29"/>
      <c r="G699" s="2"/>
      <c r="H699" s="2"/>
      <c r="I699" s="2"/>
      <c r="J699" s="29"/>
    </row>
    <row r="700" spans="2:10" x14ac:dyDescent="0.25">
      <c r="B700" s="5"/>
      <c r="C700" s="2"/>
      <c r="D700" s="2"/>
      <c r="E700" s="2"/>
      <c r="F700" s="29"/>
      <c r="G700" s="2"/>
      <c r="H700" s="2"/>
      <c r="I700" s="2"/>
      <c r="J700" s="29"/>
    </row>
    <row r="701" spans="2:10" x14ac:dyDescent="0.25">
      <c r="B701" s="5"/>
      <c r="C701" s="2"/>
      <c r="D701" s="2"/>
      <c r="E701" s="2"/>
      <c r="F701" s="29"/>
      <c r="G701" s="2"/>
      <c r="H701" s="2"/>
      <c r="I701" s="2"/>
      <c r="J701" s="29"/>
    </row>
    <row r="702" spans="2:10" x14ac:dyDescent="0.25">
      <c r="B702" s="5"/>
      <c r="C702" s="2"/>
      <c r="D702" s="2"/>
      <c r="E702" s="2"/>
      <c r="F702" s="29"/>
      <c r="G702" s="2"/>
      <c r="H702" s="2"/>
      <c r="I702" s="2"/>
      <c r="J702" s="29"/>
    </row>
    <row r="703" spans="2:10" x14ac:dyDescent="0.25">
      <c r="B703" s="5"/>
      <c r="C703" s="2"/>
      <c r="D703" s="2"/>
      <c r="E703" s="2"/>
      <c r="F703" s="29"/>
      <c r="G703" s="2"/>
      <c r="H703" s="2"/>
      <c r="I703" s="2"/>
      <c r="J703" s="29"/>
    </row>
    <row r="704" spans="2:10" x14ac:dyDescent="0.25">
      <c r="B704" s="5"/>
      <c r="C704" s="2"/>
      <c r="D704" s="2"/>
      <c r="E704" s="2"/>
      <c r="F704" s="29"/>
      <c r="G704" s="2"/>
      <c r="H704" s="2"/>
      <c r="I704" s="2"/>
      <c r="J704" s="29"/>
    </row>
    <row r="705" spans="2:10" x14ac:dyDescent="0.25">
      <c r="B705" s="5"/>
      <c r="C705" s="2"/>
      <c r="D705" s="2"/>
      <c r="E705" s="2"/>
      <c r="F705" s="29"/>
      <c r="G705" s="2"/>
      <c r="H705" s="2"/>
      <c r="I705" s="2"/>
      <c r="J705" s="29"/>
    </row>
    <row r="706" spans="2:10" x14ac:dyDescent="0.25">
      <c r="B706" s="5"/>
      <c r="C706" s="2"/>
      <c r="D706" s="2"/>
      <c r="E706" s="2"/>
      <c r="F706" s="29"/>
      <c r="G706" s="2"/>
      <c r="H706" s="2"/>
      <c r="I706" s="2"/>
      <c r="J706" s="29"/>
    </row>
    <row r="707" spans="2:10" x14ac:dyDescent="0.25">
      <c r="B707" s="5"/>
      <c r="C707" s="2"/>
      <c r="D707" s="2"/>
      <c r="E707" s="2"/>
      <c r="F707" s="29"/>
      <c r="G707" s="2"/>
      <c r="H707" s="2"/>
      <c r="I707" s="2"/>
      <c r="J707" s="29"/>
    </row>
    <row r="708" spans="2:10" x14ac:dyDescent="0.25">
      <c r="B708" s="5"/>
      <c r="C708" s="2"/>
      <c r="D708" s="2"/>
      <c r="E708" s="2"/>
      <c r="F708" s="29"/>
      <c r="G708" s="2"/>
      <c r="H708" s="2"/>
      <c r="I708" s="2"/>
      <c r="J708" s="29"/>
    </row>
    <row r="709" spans="2:10" x14ac:dyDescent="0.25">
      <c r="B709" s="5"/>
      <c r="C709" s="2"/>
      <c r="D709" s="2"/>
      <c r="E709" s="2"/>
      <c r="F709" s="29"/>
      <c r="G709" s="2"/>
      <c r="H709" s="2"/>
      <c r="I709" s="2"/>
      <c r="J709" s="29"/>
    </row>
    <row r="710" spans="2:10" x14ac:dyDescent="0.25">
      <c r="B710" s="5"/>
      <c r="C710" s="2"/>
      <c r="D710" s="2"/>
      <c r="E710" s="2"/>
      <c r="F710" s="29"/>
      <c r="G710" s="2"/>
      <c r="H710" s="2"/>
      <c r="I710" s="2"/>
      <c r="J710" s="29"/>
    </row>
    <row r="711" spans="2:10" x14ac:dyDescent="0.25">
      <c r="B711" s="5"/>
      <c r="C711" s="2"/>
      <c r="D711" s="2"/>
      <c r="E711" s="2"/>
      <c r="F711" s="29"/>
      <c r="G711" s="2"/>
      <c r="H711" s="2"/>
      <c r="I711" s="2"/>
      <c r="J711" s="29"/>
    </row>
    <row r="712" spans="2:10" x14ac:dyDescent="0.25">
      <c r="B712" s="5"/>
      <c r="C712" s="2"/>
      <c r="D712" s="2"/>
      <c r="E712" s="2"/>
      <c r="F712" s="29"/>
      <c r="G712" s="2"/>
      <c r="H712" s="2"/>
      <c r="I712" s="2"/>
      <c r="J712" s="29"/>
    </row>
    <row r="713" spans="2:10" x14ac:dyDescent="0.25">
      <c r="B713" s="5"/>
      <c r="C713" s="2"/>
      <c r="D713" s="2"/>
      <c r="E713" s="2"/>
      <c r="F713" s="29"/>
      <c r="G713" s="2"/>
      <c r="H713" s="2"/>
      <c r="I713" s="2"/>
      <c r="J713" s="29"/>
    </row>
    <row r="714" spans="2:10" x14ac:dyDescent="0.25">
      <c r="B714" s="5"/>
      <c r="C714" s="2"/>
      <c r="D714" s="2"/>
      <c r="E714" s="2"/>
      <c r="F714" s="29"/>
      <c r="G714" s="2"/>
      <c r="H714" s="2"/>
      <c r="I714" s="2"/>
      <c r="J714" s="29"/>
    </row>
    <row r="715" spans="2:10" x14ac:dyDescent="0.25">
      <c r="B715" s="5"/>
      <c r="C715" s="2"/>
      <c r="D715" s="2"/>
      <c r="E715" s="2"/>
      <c r="F715" s="29"/>
      <c r="G715" s="2"/>
      <c r="H715" s="2"/>
      <c r="I715" s="2"/>
      <c r="J715" s="29"/>
    </row>
    <row r="716" spans="2:10" x14ac:dyDescent="0.25">
      <c r="B716" s="5"/>
      <c r="C716" s="2"/>
      <c r="D716" s="2"/>
      <c r="E716" s="2"/>
      <c r="F716" s="29"/>
      <c r="G716" s="2"/>
      <c r="H716" s="2"/>
      <c r="I716" s="2"/>
      <c r="J716" s="29"/>
    </row>
    <row r="717" spans="2:10" x14ac:dyDescent="0.25">
      <c r="B717" s="5"/>
      <c r="C717" s="2"/>
      <c r="D717" s="2"/>
      <c r="E717" s="2"/>
      <c r="F717" s="29"/>
      <c r="G717" s="2"/>
      <c r="H717" s="2"/>
      <c r="I717" s="2"/>
      <c r="J717" s="29"/>
    </row>
    <row r="718" spans="2:10" x14ac:dyDescent="0.25">
      <c r="B718" s="5"/>
      <c r="C718" s="2"/>
      <c r="D718" s="2"/>
      <c r="E718" s="2"/>
      <c r="F718" s="29"/>
      <c r="G718" s="2"/>
      <c r="H718" s="2"/>
      <c r="I718" s="2"/>
      <c r="J718" s="29"/>
    </row>
    <row r="719" spans="2:10" x14ac:dyDescent="0.25">
      <c r="B719" s="5"/>
      <c r="C719" s="2"/>
      <c r="D719" s="2"/>
      <c r="E719" s="2"/>
      <c r="F719" s="29"/>
      <c r="G719" s="2"/>
      <c r="H719" s="2"/>
      <c r="I719" s="2"/>
      <c r="J719" s="29"/>
    </row>
    <row r="720" spans="2:10" x14ac:dyDescent="0.25">
      <c r="B720" s="5"/>
      <c r="C720" s="2"/>
      <c r="D720" s="2"/>
      <c r="E720" s="2"/>
      <c r="F720" s="29"/>
      <c r="G720" s="2"/>
      <c r="H720" s="2"/>
      <c r="I720" s="2"/>
      <c r="J720" s="29"/>
    </row>
    <row r="721" spans="2:10" x14ac:dyDescent="0.25">
      <c r="B721" s="5"/>
      <c r="C721" s="2"/>
      <c r="D721" s="2"/>
      <c r="E721" s="2"/>
      <c r="F721" s="29"/>
      <c r="G721" s="2"/>
      <c r="H721" s="2"/>
      <c r="I721" s="2"/>
      <c r="J721" s="29"/>
    </row>
    <row r="722" spans="2:10" x14ac:dyDescent="0.25">
      <c r="B722" s="5"/>
      <c r="C722" s="2"/>
      <c r="D722" s="2"/>
      <c r="E722" s="2"/>
      <c r="F722" s="29"/>
      <c r="G722" s="2"/>
      <c r="H722" s="2"/>
      <c r="I722" s="2"/>
      <c r="J722" s="29"/>
    </row>
    <row r="723" spans="2:10" x14ac:dyDescent="0.25">
      <c r="B723" s="5"/>
      <c r="C723" s="2"/>
      <c r="D723" s="2"/>
      <c r="E723" s="2"/>
      <c r="F723" s="29"/>
      <c r="G723" s="2"/>
      <c r="H723" s="2"/>
      <c r="I723" s="2"/>
      <c r="J723" s="29"/>
    </row>
    <row r="724" spans="2:10" x14ac:dyDescent="0.25">
      <c r="B724" s="5"/>
      <c r="C724" s="2"/>
      <c r="D724" s="2"/>
      <c r="E724" s="2"/>
      <c r="F724" s="29"/>
      <c r="G724" s="2"/>
      <c r="H724" s="2"/>
      <c r="I724" s="2"/>
      <c r="J724" s="29"/>
    </row>
    <row r="725" spans="2:10" x14ac:dyDescent="0.25">
      <c r="B725" s="5"/>
      <c r="C725" s="2"/>
      <c r="D725" s="2"/>
      <c r="E725" s="2"/>
      <c r="F725" s="29"/>
      <c r="G725" s="2"/>
      <c r="H725" s="2"/>
      <c r="I725" s="2"/>
      <c r="J725" s="29"/>
    </row>
    <row r="726" spans="2:10" x14ac:dyDescent="0.25">
      <c r="B726" s="5"/>
      <c r="C726" s="2"/>
      <c r="D726" s="2"/>
      <c r="E726" s="2"/>
      <c r="F726" s="29"/>
      <c r="G726" s="2"/>
      <c r="H726" s="2"/>
      <c r="I726" s="2"/>
      <c r="J726" s="29"/>
    </row>
    <row r="727" spans="2:10" x14ac:dyDescent="0.25">
      <c r="B727" s="5"/>
      <c r="C727" s="2"/>
      <c r="D727" s="2"/>
      <c r="E727" s="2"/>
      <c r="F727" s="29"/>
      <c r="G727" s="2"/>
      <c r="H727" s="2"/>
      <c r="I727" s="2"/>
      <c r="J727" s="29"/>
    </row>
    <row r="728" spans="2:10" x14ac:dyDescent="0.25">
      <c r="B728" s="5"/>
      <c r="C728" s="2"/>
      <c r="D728" s="2"/>
      <c r="E728" s="2"/>
      <c r="F728" s="29"/>
      <c r="G728" s="2"/>
      <c r="H728" s="2"/>
      <c r="I728" s="2"/>
      <c r="J728" s="29"/>
    </row>
    <row r="729" spans="2:10" x14ac:dyDescent="0.25">
      <c r="B729" s="5"/>
      <c r="C729" s="2"/>
      <c r="D729" s="2"/>
      <c r="E729" s="2"/>
      <c r="F729" s="29"/>
      <c r="G729" s="2"/>
      <c r="H729" s="2"/>
      <c r="I729" s="2"/>
      <c r="J729" s="29"/>
    </row>
    <row r="730" spans="2:10" x14ac:dyDescent="0.25">
      <c r="B730" s="5"/>
      <c r="C730" s="2"/>
      <c r="D730" s="2"/>
      <c r="E730" s="2"/>
      <c r="F730" s="29"/>
      <c r="G730" s="2"/>
      <c r="H730" s="2"/>
      <c r="I730" s="2"/>
      <c r="J730" s="29"/>
    </row>
    <row r="731" spans="2:10" x14ac:dyDescent="0.25">
      <c r="B731" s="5"/>
      <c r="C731" s="2"/>
      <c r="D731" s="2"/>
      <c r="E731" s="2"/>
      <c r="F731" s="29"/>
      <c r="G731" s="2"/>
      <c r="H731" s="2"/>
      <c r="I731" s="2"/>
      <c r="J731" s="29"/>
    </row>
    <row r="732" spans="2:10" x14ac:dyDescent="0.25">
      <c r="B732" s="5"/>
      <c r="C732" s="2"/>
      <c r="D732" s="2"/>
      <c r="E732" s="2"/>
      <c r="F732" s="29"/>
      <c r="G732" s="2"/>
      <c r="H732" s="2"/>
      <c r="I732" s="2"/>
      <c r="J732" s="29"/>
    </row>
    <row r="733" spans="2:10" x14ac:dyDescent="0.25">
      <c r="B733" s="5"/>
      <c r="C733" s="2"/>
      <c r="D733" s="2"/>
      <c r="E733" s="2"/>
      <c r="F733" s="29"/>
      <c r="G733" s="2"/>
      <c r="H733" s="2"/>
      <c r="I733" s="2"/>
      <c r="J733" s="29"/>
    </row>
    <row r="734" spans="2:10" x14ac:dyDescent="0.25">
      <c r="B734" s="5"/>
      <c r="C734" s="2"/>
      <c r="D734" s="2"/>
      <c r="E734" s="2"/>
      <c r="F734" s="29"/>
      <c r="G734" s="2"/>
      <c r="H734" s="2"/>
      <c r="I734" s="2"/>
      <c r="J734" s="29"/>
    </row>
    <row r="735" spans="2:10" x14ac:dyDescent="0.25">
      <c r="B735" s="5"/>
      <c r="C735" s="2"/>
      <c r="D735" s="2"/>
      <c r="E735" s="2"/>
      <c r="F735" s="29"/>
      <c r="G735" s="2"/>
      <c r="H735" s="2"/>
      <c r="I735" s="2"/>
      <c r="J735" s="29"/>
    </row>
    <row r="736" spans="2:10" x14ac:dyDescent="0.25">
      <c r="B736" s="5"/>
      <c r="C736" s="2"/>
      <c r="D736" s="2"/>
      <c r="E736" s="2"/>
      <c r="F736" s="29"/>
      <c r="G736" s="2"/>
      <c r="H736" s="2"/>
      <c r="I736" s="2"/>
      <c r="J736" s="29"/>
    </row>
    <row r="737" spans="2:10" x14ac:dyDescent="0.25">
      <c r="B737" s="5"/>
      <c r="C737" s="2"/>
      <c r="D737" s="2"/>
      <c r="E737" s="2"/>
      <c r="F737" s="29"/>
      <c r="G737" s="2"/>
      <c r="H737" s="2"/>
      <c r="I737" s="2"/>
      <c r="J737" s="29"/>
    </row>
    <row r="738" spans="2:10" x14ac:dyDescent="0.25">
      <c r="B738" s="5"/>
      <c r="C738" s="2"/>
      <c r="D738" s="2"/>
      <c r="E738" s="2"/>
      <c r="F738" s="29"/>
      <c r="G738" s="2"/>
      <c r="H738" s="2"/>
      <c r="I738" s="2"/>
      <c r="J738" s="29"/>
    </row>
    <row r="739" spans="2:10" x14ac:dyDescent="0.25">
      <c r="B739" s="5"/>
      <c r="C739" s="2"/>
      <c r="D739" s="2"/>
      <c r="E739" s="2"/>
      <c r="F739" s="29"/>
      <c r="G739" s="2"/>
      <c r="H739" s="2"/>
      <c r="I739" s="2"/>
      <c r="J739" s="29"/>
    </row>
    <row r="740" spans="2:10" x14ac:dyDescent="0.25">
      <c r="B740" s="5"/>
      <c r="C740" s="2"/>
      <c r="D740" s="2"/>
      <c r="E740" s="2"/>
      <c r="F740" s="29"/>
      <c r="G740" s="2"/>
      <c r="H740" s="2"/>
      <c r="I740" s="2"/>
      <c r="J740" s="29"/>
    </row>
    <row r="741" spans="2:10" x14ac:dyDescent="0.25">
      <c r="B741" s="5"/>
      <c r="C741" s="2"/>
      <c r="D741" s="2"/>
      <c r="E741" s="2"/>
      <c r="F741" s="29"/>
      <c r="G741" s="2"/>
      <c r="H741" s="2"/>
      <c r="I741" s="2"/>
      <c r="J741" s="29"/>
    </row>
    <row r="742" spans="2:10" x14ac:dyDescent="0.25">
      <c r="B742" s="5"/>
      <c r="C742" s="2"/>
      <c r="D742" s="2"/>
      <c r="E742" s="2"/>
      <c r="F742" s="29"/>
      <c r="G742" s="2"/>
      <c r="H742" s="2"/>
      <c r="I742" s="2"/>
      <c r="J742" s="29"/>
    </row>
    <row r="743" spans="2:10" x14ac:dyDescent="0.25">
      <c r="B743" s="5"/>
      <c r="C743" s="2"/>
      <c r="D743" s="2"/>
      <c r="E743" s="2"/>
      <c r="F743" s="29"/>
      <c r="G743" s="2"/>
      <c r="H743" s="2"/>
      <c r="I743" s="2"/>
      <c r="J743" s="29"/>
    </row>
    <row r="744" spans="2:10" x14ac:dyDescent="0.25">
      <c r="B744" s="5"/>
      <c r="C744" s="2"/>
      <c r="D744" s="2"/>
      <c r="E744" s="2"/>
      <c r="F744" s="29"/>
      <c r="G744" s="2"/>
      <c r="H744" s="2"/>
      <c r="I744" s="2"/>
      <c r="J744" s="29"/>
    </row>
    <row r="745" spans="2:10" x14ac:dyDescent="0.25">
      <c r="B745" s="5"/>
      <c r="C745" s="2"/>
      <c r="D745" s="2"/>
      <c r="E745" s="2"/>
      <c r="F745" s="29"/>
      <c r="G745" s="2"/>
      <c r="H745" s="2"/>
      <c r="I745" s="2"/>
      <c r="J745" s="29"/>
    </row>
    <row r="746" spans="2:10" x14ac:dyDescent="0.25">
      <c r="B746" s="5"/>
      <c r="C746" s="2"/>
      <c r="D746" s="2"/>
      <c r="E746" s="2"/>
      <c r="F746" s="29"/>
      <c r="G746" s="2"/>
      <c r="H746" s="2"/>
      <c r="I746" s="2"/>
      <c r="J746" s="29"/>
    </row>
    <row r="747" spans="2:10" x14ac:dyDescent="0.25">
      <c r="B747" s="5"/>
      <c r="C747" s="2"/>
      <c r="D747" s="2"/>
      <c r="E747" s="2"/>
      <c r="F747" s="29"/>
      <c r="G747" s="2"/>
      <c r="H747" s="2"/>
      <c r="I747" s="2"/>
      <c r="J747" s="29"/>
    </row>
    <row r="748" spans="2:10" x14ac:dyDescent="0.25">
      <c r="B748" s="5"/>
      <c r="C748" s="2"/>
      <c r="D748" s="2"/>
      <c r="E748" s="2"/>
      <c r="F748" s="29"/>
      <c r="G748" s="2"/>
      <c r="H748" s="2"/>
      <c r="I748" s="2"/>
      <c r="J748" s="29"/>
    </row>
    <row r="749" spans="2:10" x14ac:dyDescent="0.25">
      <c r="B749" s="5"/>
      <c r="C749" s="2"/>
      <c r="D749" s="2"/>
      <c r="E749" s="2"/>
      <c r="F749" s="29"/>
      <c r="G749" s="2"/>
      <c r="H749" s="2"/>
      <c r="I749" s="2"/>
      <c r="J749" s="29"/>
    </row>
    <row r="750" spans="2:10" x14ac:dyDescent="0.25">
      <c r="B750" s="5"/>
      <c r="C750" s="2"/>
      <c r="D750" s="2"/>
      <c r="E750" s="2"/>
      <c r="F750" s="29"/>
      <c r="G750" s="2"/>
      <c r="H750" s="2"/>
      <c r="I750" s="2"/>
      <c r="J750" s="29"/>
    </row>
    <row r="751" spans="2:10" x14ac:dyDescent="0.25">
      <c r="B751" s="5"/>
      <c r="C751" s="2"/>
      <c r="D751" s="2"/>
      <c r="E751" s="2"/>
      <c r="F751" s="29"/>
      <c r="G751" s="2"/>
      <c r="H751" s="2"/>
      <c r="I751" s="2"/>
      <c r="J751" s="29"/>
    </row>
    <row r="752" spans="2:10" x14ac:dyDescent="0.25">
      <c r="B752" s="5"/>
      <c r="C752" s="2"/>
      <c r="D752" s="2"/>
      <c r="E752" s="2"/>
      <c r="F752" s="29"/>
      <c r="G752" s="2"/>
      <c r="H752" s="2"/>
      <c r="I752" s="2"/>
      <c r="J752" s="29"/>
    </row>
    <row r="753" spans="2:10" x14ac:dyDescent="0.25">
      <c r="B753" s="5"/>
      <c r="C753" s="2"/>
      <c r="D753" s="2"/>
      <c r="E753" s="2"/>
      <c r="F753" s="29"/>
      <c r="G753" s="2"/>
      <c r="H753" s="2"/>
      <c r="I753" s="2"/>
      <c r="J753" s="29"/>
    </row>
    <row r="754" spans="2:10" x14ac:dyDescent="0.25">
      <c r="B754" s="5"/>
      <c r="C754" s="2"/>
      <c r="D754" s="2"/>
      <c r="E754" s="2"/>
      <c r="F754" s="29"/>
      <c r="G754" s="2"/>
      <c r="H754" s="2"/>
      <c r="I754" s="2"/>
      <c r="J754" s="29"/>
    </row>
    <row r="755" spans="2:10" x14ac:dyDescent="0.25">
      <c r="B755" s="5"/>
      <c r="C755" s="2"/>
      <c r="D755" s="2"/>
      <c r="E755" s="2"/>
      <c r="F755" s="29"/>
      <c r="G755" s="2"/>
      <c r="H755" s="2"/>
      <c r="I755" s="2"/>
      <c r="J755" s="29"/>
    </row>
    <row r="756" spans="2:10" x14ac:dyDescent="0.25">
      <c r="B756" s="5"/>
      <c r="C756" s="2"/>
      <c r="D756" s="2"/>
      <c r="E756" s="2"/>
      <c r="F756" s="29"/>
      <c r="G756" s="2"/>
      <c r="H756" s="2"/>
      <c r="I756" s="2"/>
      <c r="J756" s="29"/>
    </row>
    <row r="757" spans="2:10" x14ac:dyDescent="0.25">
      <c r="B757" s="5"/>
      <c r="C757" s="2"/>
      <c r="D757" s="2"/>
      <c r="E757" s="2"/>
      <c r="F757" s="29"/>
      <c r="G757" s="2"/>
      <c r="H757" s="2"/>
      <c r="I757" s="2"/>
      <c r="J757" s="29"/>
    </row>
    <row r="758" spans="2:10" x14ac:dyDescent="0.25">
      <c r="B758" s="5"/>
      <c r="C758" s="2"/>
      <c r="D758" s="2"/>
      <c r="E758" s="2"/>
      <c r="F758" s="29"/>
      <c r="G758" s="2"/>
      <c r="H758" s="2"/>
      <c r="I758" s="2"/>
      <c r="J758" s="29"/>
    </row>
    <row r="759" spans="2:10" x14ac:dyDescent="0.25">
      <c r="B759" s="5"/>
      <c r="C759" s="2"/>
      <c r="D759" s="2"/>
      <c r="E759" s="2"/>
      <c r="F759" s="29"/>
      <c r="G759" s="2"/>
      <c r="H759" s="2"/>
      <c r="I759" s="2"/>
      <c r="J759" s="29"/>
    </row>
    <row r="760" spans="2:10" x14ac:dyDescent="0.25">
      <c r="B760" s="5"/>
      <c r="C760" s="2"/>
      <c r="D760" s="2"/>
      <c r="E760" s="2"/>
      <c r="F760" s="29"/>
      <c r="G760" s="2"/>
      <c r="H760" s="2"/>
      <c r="I760" s="2"/>
      <c r="J760" s="29"/>
    </row>
    <row r="761" spans="2:10" x14ac:dyDescent="0.25">
      <c r="B761" s="5"/>
      <c r="C761" s="2"/>
      <c r="D761" s="2"/>
      <c r="E761" s="2"/>
      <c r="F761" s="29"/>
      <c r="G761" s="2"/>
      <c r="H761" s="2"/>
      <c r="I761" s="2"/>
      <c r="J761" s="29"/>
    </row>
    <row r="762" spans="2:10" x14ac:dyDescent="0.25">
      <c r="B762" s="5"/>
      <c r="C762" s="2"/>
      <c r="D762" s="2"/>
      <c r="E762" s="2"/>
      <c r="F762" s="29"/>
      <c r="G762" s="2"/>
      <c r="H762" s="2"/>
      <c r="I762" s="2"/>
      <c r="J762" s="29"/>
    </row>
    <row r="763" spans="2:10" x14ac:dyDescent="0.25">
      <c r="B763" s="5"/>
      <c r="C763" s="2"/>
      <c r="D763" s="2"/>
      <c r="E763" s="2"/>
      <c r="F763" s="29"/>
      <c r="G763" s="2"/>
      <c r="H763" s="2"/>
      <c r="I763" s="2"/>
      <c r="J763" s="29"/>
    </row>
    <row r="764" spans="2:10" x14ac:dyDescent="0.25">
      <c r="B764" s="5"/>
      <c r="C764" s="2"/>
      <c r="D764" s="2"/>
      <c r="E764" s="2"/>
      <c r="F764" s="29"/>
      <c r="G764" s="2"/>
      <c r="H764" s="2"/>
      <c r="I764" s="2"/>
      <c r="J764" s="29"/>
    </row>
    <row r="765" spans="2:10" x14ac:dyDescent="0.25">
      <c r="B765" s="5"/>
      <c r="C765" s="2"/>
      <c r="D765" s="2"/>
      <c r="E765" s="2"/>
      <c r="F765" s="29"/>
      <c r="G765" s="2"/>
      <c r="H765" s="2"/>
      <c r="I765" s="2"/>
      <c r="J765" s="29"/>
    </row>
    <row r="766" spans="2:10" x14ac:dyDescent="0.25">
      <c r="B766" s="5"/>
      <c r="C766" s="2"/>
      <c r="D766" s="2"/>
      <c r="E766" s="2"/>
      <c r="F766" s="29"/>
      <c r="G766" s="2"/>
      <c r="H766" s="2"/>
      <c r="I766" s="2"/>
      <c r="J766" s="29"/>
    </row>
    <row r="767" spans="2:10" x14ac:dyDescent="0.25">
      <c r="B767" s="5"/>
      <c r="C767" s="2"/>
      <c r="D767" s="2"/>
      <c r="E767" s="2"/>
      <c r="F767" s="29"/>
      <c r="G767" s="2"/>
      <c r="H767" s="2"/>
      <c r="I767" s="2"/>
      <c r="J767" s="29"/>
    </row>
    <row r="768" spans="2:10" x14ac:dyDescent="0.25">
      <c r="B768" s="5"/>
      <c r="C768" s="2"/>
      <c r="D768" s="2"/>
      <c r="E768" s="2"/>
      <c r="F768" s="29"/>
      <c r="G768" s="2"/>
      <c r="H768" s="2"/>
      <c r="I768" s="2"/>
      <c r="J768" s="29"/>
    </row>
    <row r="769" spans="2:10" x14ac:dyDescent="0.25">
      <c r="B769" s="5"/>
      <c r="C769" s="2"/>
      <c r="D769" s="2"/>
      <c r="E769" s="2"/>
      <c r="F769" s="29"/>
      <c r="G769" s="2"/>
      <c r="H769" s="2"/>
      <c r="I769" s="2"/>
      <c r="J769" s="29"/>
    </row>
    <row r="770" spans="2:10" x14ac:dyDescent="0.25">
      <c r="B770" s="5"/>
      <c r="C770" s="2"/>
      <c r="D770" s="2"/>
      <c r="E770" s="2"/>
      <c r="F770" s="29"/>
      <c r="G770" s="2"/>
      <c r="H770" s="2"/>
      <c r="I770" s="2"/>
      <c r="J770" s="29"/>
    </row>
    <row r="771" spans="2:10" x14ac:dyDescent="0.25">
      <c r="B771" s="5"/>
      <c r="C771" s="2"/>
      <c r="D771" s="2"/>
      <c r="E771" s="2"/>
      <c r="F771" s="29"/>
      <c r="G771" s="2"/>
      <c r="H771" s="2"/>
      <c r="I771" s="2"/>
      <c r="J771" s="29"/>
    </row>
    <row r="772" spans="2:10" x14ac:dyDescent="0.25">
      <c r="B772" s="5"/>
      <c r="C772" s="2"/>
      <c r="D772" s="2"/>
      <c r="E772" s="2"/>
      <c r="F772" s="29"/>
      <c r="G772" s="2"/>
      <c r="H772" s="2"/>
      <c r="I772" s="2"/>
      <c r="J772" s="29"/>
    </row>
    <row r="773" spans="2:10" x14ac:dyDescent="0.25">
      <c r="B773" s="5"/>
      <c r="C773" s="2"/>
      <c r="D773" s="2"/>
      <c r="E773" s="2"/>
      <c r="F773" s="29"/>
      <c r="G773" s="2"/>
      <c r="H773" s="2"/>
      <c r="I773" s="2"/>
      <c r="J773" s="29"/>
    </row>
    <row r="774" spans="2:10" x14ac:dyDescent="0.25">
      <c r="B774" s="5"/>
      <c r="C774" s="2"/>
      <c r="D774" s="2"/>
      <c r="E774" s="2"/>
      <c r="F774" s="29"/>
      <c r="G774" s="2"/>
      <c r="H774" s="2"/>
      <c r="I774" s="2"/>
      <c r="J774" s="29"/>
    </row>
    <row r="775" spans="2:10" x14ac:dyDescent="0.25">
      <c r="B775" s="5"/>
      <c r="C775" s="2"/>
      <c r="D775" s="2"/>
      <c r="E775" s="2"/>
      <c r="F775" s="29"/>
      <c r="G775" s="2"/>
      <c r="H775" s="2"/>
      <c r="I775" s="2"/>
      <c r="J775" s="29"/>
    </row>
    <row r="776" spans="2:10" x14ac:dyDescent="0.25">
      <c r="B776" s="5"/>
      <c r="C776" s="2"/>
      <c r="D776" s="2"/>
      <c r="E776" s="2"/>
      <c r="F776" s="29"/>
      <c r="G776" s="2"/>
      <c r="H776" s="2"/>
      <c r="I776" s="2"/>
      <c r="J776" s="29"/>
    </row>
    <row r="777" spans="2:10" x14ac:dyDescent="0.25">
      <c r="B777" s="5"/>
      <c r="C777" s="2"/>
      <c r="D777" s="2"/>
      <c r="E777" s="2"/>
      <c r="F777" s="29"/>
      <c r="G777" s="2"/>
      <c r="H777" s="2"/>
      <c r="I777" s="2"/>
      <c r="J777" s="29"/>
    </row>
    <row r="778" spans="2:10" x14ac:dyDescent="0.25">
      <c r="B778" s="5"/>
      <c r="C778" s="2"/>
      <c r="D778" s="2"/>
      <c r="E778" s="2"/>
      <c r="F778" s="29"/>
      <c r="G778" s="2"/>
      <c r="H778" s="2"/>
      <c r="I778" s="2"/>
      <c r="J778" s="29"/>
    </row>
    <row r="779" spans="2:10" x14ac:dyDescent="0.25">
      <c r="B779" s="5"/>
      <c r="C779" s="2"/>
      <c r="D779" s="2"/>
      <c r="E779" s="2"/>
      <c r="F779" s="29"/>
      <c r="G779" s="2"/>
      <c r="H779" s="2"/>
      <c r="I779" s="2"/>
      <c r="J779" s="29"/>
    </row>
    <row r="780" spans="2:10" x14ac:dyDescent="0.25">
      <c r="B780" s="5"/>
      <c r="C780" s="2"/>
      <c r="D780" s="2"/>
      <c r="E780" s="2"/>
      <c r="F780" s="29"/>
      <c r="G780" s="2"/>
      <c r="H780" s="2"/>
      <c r="I780" s="2"/>
      <c r="J780" s="29"/>
    </row>
    <row r="781" spans="2:10" x14ac:dyDescent="0.25">
      <c r="B781" s="5"/>
      <c r="C781" s="2"/>
      <c r="D781" s="2"/>
      <c r="E781" s="2"/>
      <c r="F781" s="29"/>
      <c r="G781" s="2"/>
      <c r="H781" s="2"/>
      <c r="I781" s="2"/>
      <c r="J781" s="29"/>
    </row>
    <row r="782" spans="2:10" x14ac:dyDescent="0.25">
      <c r="B782" s="5"/>
      <c r="C782" s="2"/>
      <c r="D782" s="2"/>
      <c r="E782" s="2"/>
      <c r="F782" s="29"/>
      <c r="G782" s="2"/>
      <c r="H782" s="2"/>
      <c r="I782" s="2"/>
      <c r="J782" s="29"/>
    </row>
    <row r="783" spans="2:10" x14ac:dyDescent="0.25">
      <c r="B783" s="5"/>
      <c r="C783" s="2"/>
      <c r="D783" s="2"/>
      <c r="E783" s="2"/>
      <c r="F783" s="29"/>
      <c r="G783" s="2"/>
      <c r="H783" s="2"/>
      <c r="I783" s="2"/>
      <c r="J783" s="29"/>
    </row>
    <row r="784" spans="2:10" x14ac:dyDescent="0.25">
      <c r="B784" s="5"/>
      <c r="C784" s="2"/>
      <c r="D784" s="2"/>
      <c r="E784" s="2"/>
      <c r="F784" s="29"/>
      <c r="G784" s="2"/>
      <c r="H784" s="2"/>
      <c r="I784" s="2"/>
      <c r="J784" s="29"/>
    </row>
    <row r="785" spans="2:10" x14ac:dyDescent="0.25">
      <c r="B785" s="5"/>
      <c r="C785" s="2"/>
      <c r="D785" s="2"/>
      <c r="E785" s="2"/>
      <c r="F785" s="29"/>
      <c r="G785" s="2"/>
      <c r="H785" s="2"/>
      <c r="I785" s="2"/>
      <c r="J785" s="29"/>
    </row>
    <row r="786" spans="2:10" x14ac:dyDescent="0.25">
      <c r="B786" s="5"/>
      <c r="C786" s="2"/>
      <c r="D786" s="2"/>
      <c r="E786" s="2"/>
      <c r="F786" s="29"/>
      <c r="G786" s="2"/>
      <c r="H786" s="2"/>
      <c r="I786" s="2"/>
      <c r="J786" s="29"/>
    </row>
    <row r="787" spans="2:10" x14ac:dyDescent="0.25">
      <c r="B787" s="5"/>
      <c r="C787" s="2"/>
      <c r="D787" s="2"/>
      <c r="E787" s="2"/>
      <c r="F787" s="29"/>
      <c r="G787" s="2"/>
      <c r="H787" s="2"/>
      <c r="I787" s="2"/>
      <c r="J787" s="29"/>
    </row>
    <row r="788" spans="2:10" x14ac:dyDescent="0.25">
      <c r="B788" s="5"/>
      <c r="C788" s="2"/>
      <c r="D788" s="2"/>
      <c r="E788" s="2"/>
      <c r="F788" s="29"/>
      <c r="G788" s="2"/>
      <c r="H788" s="2"/>
      <c r="I788" s="2"/>
      <c r="J788" s="29"/>
    </row>
    <row r="789" spans="2:10" x14ac:dyDescent="0.25">
      <c r="B789" s="5"/>
      <c r="C789" s="2"/>
      <c r="D789" s="2"/>
      <c r="E789" s="2"/>
      <c r="F789" s="29"/>
      <c r="G789" s="2"/>
      <c r="H789" s="2"/>
      <c r="I789" s="2"/>
      <c r="J789" s="29"/>
    </row>
    <row r="790" spans="2:10" x14ac:dyDescent="0.25">
      <c r="B790" s="5"/>
      <c r="C790" s="2"/>
      <c r="D790" s="2"/>
      <c r="E790" s="2"/>
      <c r="F790" s="29"/>
      <c r="G790" s="2"/>
      <c r="H790" s="2"/>
      <c r="I790" s="2"/>
      <c r="J790" s="29"/>
    </row>
    <row r="791" spans="2:10" x14ac:dyDescent="0.25">
      <c r="B791" s="5"/>
      <c r="C791" s="2"/>
      <c r="D791" s="2"/>
      <c r="E791" s="2"/>
      <c r="F791" s="29"/>
      <c r="G791" s="2"/>
      <c r="H791" s="2"/>
      <c r="I791" s="2"/>
      <c r="J791" s="29"/>
    </row>
    <row r="792" spans="2:10" x14ac:dyDescent="0.25">
      <c r="B792" s="5"/>
      <c r="C792" s="2"/>
      <c r="D792" s="2"/>
      <c r="E792" s="2"/>
      <c r="F792" s="29"/>
      <c r="G792" s="2"/>
      <c r="H792" s="2"/>
      <c r="I792" s="2"/>
      <c r="J792" s="29"/>
    </row>
    <row r="793" spans="2:10" x14ac:dyDescent="0.25">
      <c r="B793" s="5"/>
      <c r="C793" s="2"/>
      <c r="D793" s="2"/>
      <c r="E793" s="2"/>
      <c r="F793" s="29"/>
      <c r="G793" s="2"/>
      <c r="H793" s="2"/>
      <c r="I793" s="2"/>
      <c r="J793" s="29"/>
    </row>
    <row r="794" spans="2:10" x14ac:dyDescent="0.25">
      <c r="B794" s="5"/>
      <c r="C794" s="2"/>
      <c r="D794" s="2"/>
      <c r="E794" s="2"/>
      <c r="F794" s="29"/>
      <c r="G794" s="2"/>
      <c r="H794" s="2"/>
      <c r="I794" s="2"/>
      <c r="J794" s="29"/>
    </row>
    <row r="795" spans="2:10" x14ac:dyDescent="0.25">
      <c r="B795" s="5"/>
      <c r="C795" s="2"/>
      <c r="D795" s="2"/>
      <c r="E795" s="2"/>
      <c r="F795" s="29"/>
      <c r="G795" s="2"/>
      <c r="H795" s="2"/>
      <c r="I795" s="2"/>
      <c r="J795" s="29"/>
    </row>
    <row r="796" spans="2:10" x14ac:dyDescent="0.25">
      <c r="B796" s="5"/>
      <c r="C796" s="2"/>
      <c r="D796" s="2"/>
      <c r="E796" s="2"/>
      <c r="F796" s="29"/>
      <c r="G796" s="2"/>
      <c r="H796" s="2"/>
      <c r="I796" s="2"/>
      <c r="J796" s="29"/>
    </row>
    <row r="797" spans="2:10" x14ac:dyDescent="0.25">
      <c r="B797" s="5"/>
      <c r="C797" s="2"/>
      <c r="D797" s="2"/>
      <c r="E797" s="2"/>
      <c r="F797" s="29"/>
      <c r="G797" s="2"/>
      <c r="H797" s="2"/>
      <c r="I797" s="2"/>
      <c r="J797" s="29"/>
    </row>
    <row r="798" spans="2:10" x14ac:dyDescent="0.25">
      <c r="B798" s="5"/>
      <c r="C798" s="2"/>
      <c r="D798" s="2"/>
      <c r="E798" s="2"/>
      <c r="F798" s="29"/>
      <c r="G798" s="2"/>
      <c r="H798" s="2"/>
      <c r="I798" s="2"/>
      <c r="J798" s="29"/>
    </row>
    <row r="799" spans="2:10" x14ac:dyDescent="0.25">
      <c r="B799" s="5"/>
      <c r="C799" s="2"/>
      <c r="D799" s="2"/>
      <c r="E799" s="2"/>
      <c r="F799" s="29"/>
      <c r="G799" s="2"/>
      <c r="H799" s="2"/>
      <c r="I799" s="2"/>
      <c r="J799" s="29"/>
    </row>
    <row r="800" spans="2:10" x14ac:dyDescent="0.25">
      <c r="B800" s="5"/>
      <c r="C800" s="2"/>
      <c r="D800" s="2"/>
      <c r="E800" s="2"/>
      <c r="F800" s="29"/>
      <c r="G800" s="2"/>
      <c r="H800" s="2"/>
      <c r="I800" s="2"/>
      <c r="J800" s="29"/>
    </row>
    <row r="801" spans="2:10" x14ac:dyDescent="0.25">
      <c r="B801" s="5"/>
      <c r="C801" s="2"/>
      <c r="D801" s="2"/>
      <c r="E801" s="2"/>
      <c r="F801" s="29"/>
      <c r="G801" s="2"/>
      <c r="H801" s="2"/>
      <c r="I801" s="2"/>
      <c r="J801" s="29"/>
    </row>
    <row r="802" spans="2:10" x14ac:dyDescent="0.25">
      <c r="B802" s="5"/>
      <c r="C802" s="2"/>
      <c r="D802" s="2"/>
      <c r="E802" s="2"/>
      <c r="F802" s="29"/>
      <c r="G802" s="2"/>
      <c r="H802" s="2"/>
      <c r="I802" s="2"/>
      <c r="J802" s="29"/>
    </row>
    <row r="803" spans="2:10" x14ac:dyDescent="0.25">
      <c r="B803" s="5"/>
      <c r="C803" s="2"/>
      <c r="D803" s="2"/>
      <c r="E803" s="2"/>
      <c r="F803" s="29"/>
      <c r="G803" s="2"/>
      <c r="H803" s="2"/>
      <c r="I803" s="2"/>
      <c r="J803" s="29"/>
    </row>
    <row r="804" spans="2:10" x14ac:dyDescent="0.25">
      <c r="B804" s="5"/>
      <c r="C804" s="2"/>
      <c r="D804" s="2"/>
      <c r="E804" s="2"/>
      <c r="F804" s="29"/>
      <c r="G804" s="2"/>
      <c r="H804" s="2"/>
      <c r="I804" s="2"/>
      <c r="J804" s="29"/>
    </row>
    <row r="805" spans="2:10" x14ac:dyDescent="0.25">
      <c r="B805" s="5"/>
      <c r="C805" s="2"/>
      <c r="D805" s="2"/>
      <c r="E805" s="2"/>
      <c r="F805" s="29"/>
      <c r="G805" s="2"/>
      <c r="H805" s="2"/>
      <c r="I805" s="2"/>
      <c r="J805" s="29"/>
    </row>
    <row r="806" spans="2:10" x14ac:dyDescent="0.25">
      <c r="B806" s="5"/>
      <c r="C806" s="2"/>
      <c r="D806" s="2"/>
      <c r="E806" s="2"/>
      <c r="F806" s="29"/>
      <c r="G806" s="2"/>
      <c r="H806" s="2"/>
      <c r="I806" s="2"/>
      <c r="J806" s="29"/>
    </row>
    <row r="807" spans="2:10" x14ac:dyDescent="0.25">
      <c r="B807" s="5"/>
      <c r="C807" s="2"/>
      <c r="D807" s="2"/>
      <c r="E807" s="2"/>
      <c r="F807" s="29"/>
      <c r="G807" s="2"/>
      <c r="H807" s="2"/>
      <c r="I807" s="2"/>
      <c r="J807" s="29"/>
    </row>
    <row r="808" spans="2:10" x14ac:dyDescent="0.25">
      <c r="B808" s="5"/>
      <c r="C808" s="2"/>
      <c r="D808" s="2"/>
      <c r="E808" s="2"/>
      <c r="F808" s="29"/>
      <c r="G808" s="2"/>
      <c r="H808" s="2"/>
      <c r="I808" s="2"/>
      <c r="J808" s="29"/>
    </row>
    <row r="809" spans="2:10" x14ac:dyDescent="0.25">
      <c r="B809" s="5"/>
      <c r="C809" s="2"/>
      <c r="D809" s="2"/>
      <c r="E809" s="2"/>
      <c r="F809" s="29"/>
      <c r="G809" s="2"/>
      <c r="H809" s="2"/>
      <c r="I809" s="2"/>
      <c r="J809" s="29"/>
    </row>
    <row r="810" spans="2:10" x14ac:dyDescent="0.25">
      <c r="B810" s="5"/>
      <c r="C810" s="2"/>
      <c r="D810" s="2"/>
      <c r="E810" s="2"/>
      <c r="F810" s="29"/>
      <c r="G810" s="2"/>
      <c r="H810" s="2"/>
      <c r="I810" s="2"/>
      <c r="J810" s="29"/>
    </row>
    <row r="811" spans="2:10" x14ac:dyDescent="0.25">
      <c r="B811" s="5"/>
      <c r="C811" s="2"/>
      <c r="D811" s="2"/>
      <c r="E811" s="2"/>
      <c r="F811" s="29"/>
      <c r="G811" s="2"/>
      <c r="H811" s="2"/>
      <c r="I811" s="2"/>
      <c r="J811" s="29"/>
    </row>
    <row r="812" spans="2:10" x14ac:dyDescent="0.25">
      <c r="B812" s="5"/>
      <c r="C812" s="2"/>
      <c r="D812" s="2"/>
      <c r="E812" s="2"/>
      <c r="F812" s="29"/>
      <c r="G812" s="2"/>
      <c r="H812" s="2"/>
      <c r="I812" s="2"/>
      <c r="J812" s="29"/>
    </row>
    <row r="813" spans="2:10" x14ac:dyDescent="0.25">
      <c r="B813" s="5"/>
      <c r="C813" s="2"/>
      <c r="D813" s="2"/>
      <c r="E813" s="2"/>
      <c r="F813" s="29"/>
      <c r="G813" s="2"/>
      <c r="H813" s="2"/>
      <c r="I813" s="2"/>
      <c r="J813" s="29"/>
    </row>
    <row r="814" spans="2:10" x14ac:dyDescent="0.25">
      <c r="B814" s="5"/>
      <c r="C814" s="2"/>
      <c r="D814" s="2"/>
      <c r="E814" s="2"/>
      <c r="F814" s="29"/>
      <c r="G814" s="2"/>
      <c r="H814" s="2"/>
      <c r="I814" s="2"/>
      <c r="J814" s="29"/>
    </row>
    <row r="815" spans="2:10" x14ac:dyDescent="0.25">
      <c r="B815" s="5"/>
      <c r="C815" s="2"/>
      <c r="D815" s="2"/>
      <c r="E815" s="2"/>
      <c r="F815" s="29"/>
      <c r="G815" s="2"/>
      <c r="H815" s="2"/>
      <c r="I815" s="2"/>
      <c r="J815" s="29"/>
    </row>
    <row r="816" spans="2:10" x14ac:dyDescent="0.25">
      <c r="B816" s="5"/>
      <c r="C816" s="2"/>
      <c r="D816" s="2"/>
      <c r="E816" s="2"/>
      <c r="F816" s="29"/>
      <c r="G816" s="2"/>
      <c r="H816" s="2"/>
      <c r="I816" s="2"/>
      <c r="J816" s="29"/>
    </row>
    <row r="817" spans="2:10" x14ac:dyDescent="0.25">
      <c r="B817" s="5"/>
      <c r="C817" s="2"/>
      <c r="D817" s="2"/>
      <c r="E817" s="2"/>
      <c r="F817" s="29"/>
      <c r="G817" s="2"/>
      <c r="H817" s="2"/>
      <c r="I817" s="2"/>
      <c r="J817" s="29"/>
    </row>
    <row r="818" spans="2:10" x14ac:dyDescent="0.25">
      <c r="B818" s="5"/>
      <c r="C818" s="2"/>
      <c r="D818" s="2"/>
      <c r="E818" s="2"/>
      <c r="F818" s="29"/>
      <c r="G818" s="2"/>
      <c r="H818" s="2"/>
      <c r="I818" s="2"/>
      <c r="J818" s="29"/>
    </row>
    <row r="819" spans="2:10" x14ac:dyDescent="0.25">
      <c r="B819" s="5"/>
      <c r="C819" s="2"/>
      <c r="D819" s="2"/>
      <c r="E819" s="2"/>
      <c r="F819" s="29"/>
      <c r="G819" s="2"/>
      <c r="H819" s="2"/>
      <c r="I819" s="2"/>
      <c r="J819" s="29"/>
    </row>
    <row r="820" spans="2:10" x14ac:dyDescent="0.25">
      <c r="B820" s="5"/>
      <c r="C820" s="2"/>
      <c r="D820" s="2"/>
      <c r="E820" s="2"/>
      <c r="F820" s="29"/>
      <c r="G820" s="2"/>
      <c r="H820" s="2"/>
      <c r="I820" s="2"/>
      <c r="J820" s="29"/>
    </row>
    <row r="821" spans="2:10" x14ac:dyDescent="0.25">
      <c r="B821" s="5"/>
      <c r="C821" s="2"/>
      <c r="D821" s="2"/>
      <c r="E821" s="2"/>
      <c r="F821" s="29"/>
      <c r="G821" s="2"/>
      <c r="H821" s="2"/>
      <c r="I821" s="2"/>
      <c r="J821" s="29"/>
    </row>
    <row r="822" spans="2:10" x14ac:dyDescent="0.25">
      <c r="B822" s="5"/>
      <c r="C822" s="2"/>
      <c r="D822" s="2"/>
      <c r="E822" s="2"/>
      <c r="F822" s="29"/>
      <c r="G822" s="2"/>
      <c r="H822" s="2"/>
      <c r="I822" s="2"/>
      <c r="J822" s="29"/>
    </row>
    <row r="823" spans="2:10" x14ac:dyDescent="0.25">
      <c r="B823" s="5"/>
      <c r="C823" s="2"/>
      <c r="D823" s="2"/>
      <c r="E823" s="2"/>
      <c r="F823" s="29"/>
      <c r="G823" s="2"/>
      <c r="H823" s="2"/>
      <c r="I823" s="2"/>
      <c r="J823" s="29"/>
    </row>
    <row r="824" spans="2:10" x14ac:dyDescent="0.25">
      <c r="B824" s="5"/>
      <c r="C824" s="2"/>
      <c r="D824" s="2"/>
      <c r="E824" s="2"/>
      <c r="F824" s="29"/>
      <c r="G824" s="2"/>
      <c r="H824" s="2"/>
      <c r="I824" s="2"/>
      <c r="J824" s="29"/>
    </row>
    <row r="825" spans="2:10" x14ac:dyDescent="0.25">
      <c r="B825" s="5"/>
      <c r="C825" s="2"/>
      <c r="D825" s="2"/>
      <c r="E825" s="2"/>
      <c r="F825" s="29"/>
      <c r="G825" s="2"/>
      <c r="H825" s="2"/>
      <c r="I825" s="2"/>
      <c r="J825" s="29"/>
    </row>
    <row r="826" spans="2:10" x14ac:dyDescent="0.25">
      <c r="B826" s="5"/>
      <c r="C826" s="2"/>
      <c r="D826" s="2"/>
      <c r="E826" s="2"/>
      <c r="F826" s="29"/>
      <c r="G826" s="2"/>
      <c r="H826" s="2"/>
      <c r="I826" s="2"/>
      <c r="J826" s="29"/>
    </row>
    <row r="827" spans="2:10" x14ac:dyDescent="0.25">
      <c r="B827" s="5"/>
      <c r="C827" s="2"/>
      <c r="D827" s="2"/>
      <c r="E827" s="2"/>
      <c r="F827" s="29"/>
      <c r="G827" s="2"/>
      <c r="H827" s="2"/>
      <c r="I827" s="2"/>
      <c r="J827" s="29"/>
    </row>
    <row r="828" spans="2:10" x14ac:dyDescent="0.25">
      <c r="B828" s="5"/>
      <c r="C828" s="2"/>
      <c r="D828" s="2"/>
      <c r="E828" s="2"/>
      <c r="F828" s="29"/>
      <c r="G828" s="2"/>
      <c r="H828" s="2"/>
      <c r="I828" s="2"/>
      <c r="J828" s="29"/>
    </row>
    <row r="829" spans="2:10" x14ac:dyDescent="0.25">
      <c r="B829" s="5"/>
      <c r="C829" s="2"/>
      <c r="D829" s="2"/>
      <c r="E829" s="2"/>
      <c r="F829" s="29"/>
      <c r="G829" s="2"/>
      <c r="H829" s="2"/>
      <c r="I829" s="2"/>
      <c r="J829" s="29"/>
    </row>
    <row r="830" spans="2:10" x14ac:dyDescent="0.25">
      <c r="B830" s="5"/>
      <c r="C830" s="2"/>
      <c r="D830" s="2"/>
      <c r="E830" s="2"/>
      <c r="F830" s="29"/>
      <c r="G830" s="2"/>
      <c r="H830" s="2"/>
      <c r="I830" s="2"/>
      <c r="J830" s="29"/>
    </row>
    <row r="831" spans="2:10" x14ac:dyDescent="0.25">
      <c r="B831" s="5"/>
      <c r="C831" s="2"/>
      <c r="D831" s="2"/>
      <c r="E831" s="2"/>
      <c r="F831" s="29"/>
      <c r="G831" s="2"/>
      <c r="H831" s="2"/>
      <c r="I831" s="2"/>
      <c r="J831" s="29"/>
    </row>
    <row r="832" spans="2:10" x14ac:dyDescent="0.25">
      <c r="B832" s="5"/>
      <c r="C832" s="2"/>
      <c r="D832" s="2"/>
      <c r="E832" s="2"/>
      <c r="F832" s="29"/>
      <c r="G832" s="2"/>
      <c r="H832" s="2"/>
      <c r="I832" s="2"/>
      <c r="J832" s="29"/>
    </row>
    <row r="833" spans="2:10" x14ac:dyDescent="0.25">
      <c r="B833" s="5"/>
      <c r="C833" s="2"/>
      <c r="D833" s="2"/>
      <c r="E833" s="2"/>
      <c r="F833" s="29"/>
      <c r="G833" s="2"/>
      <c r="H833" s="2"/>
      <c r="I833" s="2"/>
      <c r="J833" s="29"/>
    </row>
    <row r="834" spans="2:10" x14ac:dyDescent="0.25">
      <c r="B834" s="5"/>
      <c r="C834" s="2"/>
      <c r="D834" s="2"/>
      <c r="E834" s="2"/>
      <c r="F834" s="29"/>
      <c r="G834" s="2"/>
      <c r="H834" s="2"/>
      <c r="I834" s="2"/>
      <c r="J834" s="29"/>
    </row>
    <row r="835" spans="2:10" x14ac:dyDescent="0.25">
      <c r="B835" s="5"/>
      <c r="C835" s="2"/>
      <c r="D835" s="2"/>
      <c r="E835" s="2"/>
      <c r="F835" s="29"/>
      <c r="G835" s="2"/>
      <c r="H835" s="2"/>
      <c r="I835" s="2"/>
      <c r="J835" s="29"/>
    </row>
    <row r="836" spans="2:10" x14ac:dyDescent="0.25">
      <c r="B836" s="5"/>
      <c r="C836" s="2"/>
      <c r="D836" s="2"/>
      <c r="E836" s="2"/>
      <c r="F836" s="29"/>
      <c r="G836" s="2"/>
      <c r="H836" s="2"/>
      <c r="I836" s="2"/>
      <c r="J836" s="29"/>
    </row>
    <row r="837" spans="2:10" x14ac:dyDescent="0.25">
      <c r="B837" s="5"/>
      <c r="C837" s="2"/>
      <c r="D837" s="2"/>
      <c r="E837" s="2"/>
      <c r="F837" s="29"/>
      <c r="G837" s="2"/>
      <c r="H837" s="2"/>
      <c r="I837" s="2"/>
      <c r="J837" s="29"/>
    </row>
    <row r="838" spans="2:10" x14ac:dyDescent="0.25">
      <c r="B838" s="5"/>
      <c r="C838" s="2"/>
      <c r="D838" s="2"/>
      <c r="E838" s="2"/>
      <c r="F838" s="29"/>
      <c r="G838" s="2"/>
      <c r="H838" s="2"/>
      <c r="I838" s="2"/>
      <c r="J838" s="29"/>
    </row>
    <row r="839" spans="2:10" x14ac:dyDescent="0.25">
      <c r="B839" s="5"/>
      <c r="C839" s="2"/>
      <c r="D839" s="2"/>
      <c r="E839" s="2"/>
      <c r="F839" s="29"/>
      <c r="G839" s="2"/>
      <c r="H839" s="2"/>
      <c r="I839" s="2"/>
      <c r="J839" s="29"/>
    </row>
    <row r="840" spans="2:10" x14ac:dyDescent="0.25">
      <c r="B840" s="5"/>
      <c r="C840" s="2"/>
      <c r="D840" s="2"/>
      <c r="E840" s="2"/>
      <c r="F840" s="29"/>
      <c r="G840" s="2"/>
      <c r="H840" s="2"/>
      <c r="I840" s="2"/>
      <c r="J840" s="29"/>
    </row>
    <row r="841" spans="2:10" x14ac:dyDescent="0.25">
      <c r="B841" s="5"/>
      <c r="C841" s="2"/>
      <c r="D841" s="2"/>
      <c r="E841" s="2"/>
      <c r="F841" s="29"/>
      <c r="G841" s="2"/>
      <c r="H841" s="2"/>
      <c r="I841" s="2"/>
      <c r="J841" s="29"/>
    </row>
    <row r="842" spans="2:10" x14ac:dyDescent="0.25">
      <c r="B842" s="5"/>
      <c r="C842" s="2"/>
      <c r="D842" s="2"/>
      <c r="E842" s="2"/>
      <c r="F842" s="29"/>
      <c r="G842" s="2"/>
      <c r="H842" s="2"/>
      <c r="I842" s="2"/>
      <c r="J842" s="29"/>
    </row>
    <row r="843" spans="2:10" x14ac:dyDescent="0.25">
      <c r="B843" s="5"/>
      <c r="C843" s="2"/>
      <c r="D843" s="2"/>
      <c r="E843" s="2"/>
      <c r="F843" s="29"/>
      <c r="G843" s="2"/>
      <c r="H843" s="2"/>
      <c r="I843" s="2"/>
      <c r="J843" s="29"/>
    </row>
    <row r="844" spans="2:10" x14ac:dyDescent="0.25">
      <c r="B844" s="5"/>
      <c r="C844" s="2"/>
      <c r="D844" s="2"/>
      <c r="E844" s="2"/>
      <c r="F844" s="29"/>
      <c r="G844" s="2"/>
      <c r="H844" s="2"/>
      <c r="I844" s="2"/>
      <c r="J844" s="29"/>
    </row>
    <row r="845" spans="2:10" x14ac:dyDescent="0.25">
      <c r="B845" s="5"/>
      <c r="C845" s="2"/>
      <c r="D845" s="2"/>
      <c r="E845" s="2"/>
      <c r="F845" s="29"/>
      <c r="G845" s="2"/>
      <c r="H845" s="2"/>
      <c r="I845" s="2"/>
      <c r="J845" s="29"/>
    </row>
    <row r="846" spans="2:10" x14ac:dyDescent="0.25">
      <c r="B846" s="5"/>
      <c r="C846" s="2"/>
      <c r="D846" s="2"/>
      <c r="E846" s="2"/>
      <c r="F846" s="29"/>
      <c r="G846" s="2"/>
      <c r="H846" s="2"/>
      <c r="I846" s="2"/>
      <c r="J846" s="29"/>
    </row>
    <row r="847" spans="2:10" x14ac:dyDescent="0.25">
      <c r="B847" s="5"/>
      <c r="C847" s="2"/>
      <c r="D847" s="2"/>
      <c r="E847" s="2"/>
      <c r="F847" s="29"/>
      <c r="G847" s="2"/>
      <c r="H847" s="2"/>
      <c r="I847" s="2"/>
      <c r="J847" s="29"/>
    </row>
    <row r="848" spans="2:10" x14ac:dyDescent="0.25">
      <c r="B848" s="5"/>
      <c r="C848" s="2"/>
      <c r="D848" s="2"/>
      <c r="E848" s="2"/>
      <c r="F848" s="29"/>
      <c r="G848" s="2"/>
      <c r="H848" s="2"/>
      <c r="I848" s="2"/>
      <c r="J848" s="29"/>
    </row>
    <row r="849" spans="2:10" x14ac:dyDescent="0.25">
      <c r="B849" s="5"/>
      <c r="C849" s="2"/>
      <c r="D849" s="2"/>
      <c r="E849" s="2"/>
      <c r="F849" s="29"/>
      <c r="G849" s="2"/>
      <c r="H849" s="2"/>
      <c r="I849" s="2"/>
      <c r="J849" s="29"/>
    </row>
    <row r="850" spans="2:10" x14ac:dyDescent="0.25">
      <c r="B850" s="5"/>
      <c r="C850" s="2"/>
      <c r="D850" s="2"/>
      <c r="E850" s="2"/>
      <c r="F850" s="29"/>
      <c r="G850" s="2"/>
      <c r="H850" s="2"/>
      <c r="I850" s="2"/>
      <c r="J850" s="29"/>
    </row>
    <row r="851" spans="2:10" x14ac:dyDescent="0.25">
      <c r="B851" s="5"/>
      <c r="C851" s="2"/>
      <c r="D851" s="2"/>
      <c r="E851" s="2"/>
      <c r="F851" s="29"/>
      <c r="G851" s="2"/>
      <c r="H851" s="2"/>
      <c r="I851" s="2"/>
      <c r="J851" s="29"/>
    </row>
    <row r="852" spans="2:10" x14ac:dyDescent="0.25">
      <c r="B852" s="5"/>
      <c r="C852" s="2"/>
      <c r="D852" s="2"/>
      <c r="E852" s="2"/>
      <c r="F852" s="29"/>
      <c r="G852" s="2"/>
      <c r="H852" s="2"/>
      <c r="I852" s="2"/>
      <c r="J852" s="29"/>
    </row>
    <row r="853" spans="2:10" x14ac:dyDescent="0.25">
      <c r="B853" s="5"/>
      <c r="C853" s="2"/>
      <c r="D853" s="2"/>
      <c r="E853" s="2"/>
      <c r="F853" s="29"/>
      <c r="G853" s="2"/>
      <c r="H853" s="2"/>
      <c r="I853" s="2"/>
      <c r="J853" s="29"/>
    </row>
    <row r="854" spans="2:10" x14ac:dyDescent="0.25">
      <c r="B854" s="5"/>
      <c r="C854" s="2"/>
      <c r="D854" s="2"/>
      <c r="E854" s="2"/>
      <c r="F854" s="29"/>
      <c r="G854" s="2"/>
      <c r="H854" s="2"/>
      <c r="I854" s="2"/>
      <c r="J854" s="29"/>
    </row>
    <row r="855" spans="2:10" x14ac:dyDescent="0.25">
      <c r="B855" s="5"/>
      <c r="C855" s="2"/>
      <c r="D855" s="2"/>
      <c r="E855" s="2"/>
      <c r="F855" s="29"/>
      <c r="G855" s="2"/>
      <c r="H855" s="2"/>
      <c r="I855" s="2"/>
      <c r="J855" s="29"/>
    </row>
    <row r="856" spans="2:10" x14ac:dyDescent="0.25">
      <c r="B856" s="5"/>
      <c r="C856" s="2"/>
      <c r="D856" s="2"/>
      <c r="E856" s="2"/>
      <c r="F856" s="29"/>
      <c r="G856" s="2"/>
      <c r="H856" s="2"/>
      <c r="I856" s="2"/>
      <c r="J856" s="29"/>
    </row>
    <row r="857" spans="2:10" x14ac:dyDescent="0.25">
      <c r="B857" s="5"/>
      <c r="C857" s="2"/>
      <c r="D857" s="2"/>
      <c r="E857" s="2"/>
      <c r="F857" s="29"/>
      <c r="G857" s="2"/>
      <c r="H857" s="2"/>
      <c r="I857" s="2"/>
      <c r="J857" s="29"/>
    </row>
    <row r="858" spans="2:10" x14ac:dyDescent="0.25">
      <c r="B858" s="5"/>
      <c r="C858" s="2"/>
      <c r="D858" s="2"/>
      <c r="E858" s="2"/>
      <c r="F858" s="29"/>
      <c r="G858" s="2"/>
      <c r="H858" s="2"/>
      <c r="I858" s="2"/>
      <c r="J858" s="29"/>
    </row>
    <row r="859" spans="2:10" x14ac:dyDescent="0.25">
      <c r="B859" s="5"/>
      <c r="C859" s="2"/>
      <c r="D859" s="2"/>
      <c r="E859" s="2"/>
      <c r="F859" s="29"/>
      <c r="G859" s="2"/>
      <c r="H859" s="2"/>
      <c r="I859" s="2"/>
      <c r="J859" s="29"/>
    </row>
    <row r="860" spans="2:10" x14ac:dyDescent="0.25">
      <c r="B860" s="5"/>
      <c r="C860" s="2"/>
      <c r="D860" s="2"/>
      <c r="E860" s="2"/>
      <c r="F860" s="29"/>
      <c r="G860" s="2"/>
      <c r="H860" s="2"/>
      <c r="I860" s="2"/>
      <c r="J860" s="29"/>
    </row>
    <row r="861" spans="2:10" x14ac:dyDescent="0.25">
      <c r="B861" s="5"/>
      <c r="C861" s="2"/>
      <c r="D861" s="2"/>
      <c r="E861" s="2"/>
      <c r="F861" s="29"/>
      <c r="G861" s="2"/>
      <c r="H861" s="2"/>
      <c r="I861" s="2"/>
      <c r="J861" s="29"/>
    </row>
    <row r="862" spans="2:10" x14ac:dyDescent="0.25">
      <c r="B862" s="5"/>
      <c r="C862" s="2"/>
      <c r="D862" s="2"/>
      <c r="E862" s="2"/>
      <c r="F862" s="29"/>
      <c r="G862" s="2"/>
      <c r="H862" s="2"/>
      <c r="I862" s="2"/>
      <c r="J862" s="29"/>
    </row>
    <row r="863" spans="2:10" x14ac:dyDescent="0.25">
      <c r="B863" s="5"/>
      <c r="C863" s="2"/>
      <c r="D863" s="2"/>
      <c r="E863" s="2"/>
      <c r="F863" s="29"/>
      <c r="G863" s="2"/>
      <c r="H863" s="2"/>
      <c r="I863" s="2"/>
      <c r="J863" s="29"/>
    </row>
    <row r="864" spans="2:10" x14ac:dyDescent="0.25">
      <c r="B864" s="5"/>
      <c r="C864" s="2"/>
      <c r="D864" s="2"/>
      <c r="E864" s="2"/>
      <c r="F864" s="29"/>
      <c r="G864" s="2"/>
      <c r="H864" s="2"/>
      <c r="I864" s="2"/>
      <c r="J864" s="29"/>
    </row>
    <row r="865" spans="2:10" x14ac:dyDescent="0.25">
      <c r="B865" s="5"/>
      <c r="C865" s="2"/>
      <c r="D865" s="2"/>
      <c r="E865" s="2"/>
      <c r="F865" s="29"/>
      <c r="G865" s="2"/>
      <c r="H865" s="2"/>
      <c r="I865" s="2"/>
      <c r="J865" s="29"/>
    </row>
    <row r="866" spans="2:10" x14ac:dyDescent="0.25">
      <c r="B866" s="5"/>
      <c r="C866" s="2"/>
      <c r="D866" s="2"/>
      <c r="E866" s="2"/>
      <c r="F866" s="29"/>
      <c r="G866" s="2"/>
      <c r="H866" s="2"/>
      <c r="I866" s="2"/>
      <c r="J866" s="29"/>
    </row>
    <row r="867" spans="2:10" x14ac:dyDescent="0.25">
      <c r="B867" s="5"/>
      <c r="C867" s="2"/>
      <c r="D867" s="2"/>
      <c r="E867" s="2"/>
      <c r="F867" s="29"/>
      <c r="G867" s="2"/>
      <c r="H867" s="2"/>
      <c r="I867" s="2"/>
      <c r="J867" s="29"/>
    </row>
    <row r="868" spans="2:10" x14ac:dyDescent="0.25">
      <c r="B868" s="5"/>
      <c r="C868" s="2"/>
      <c r="D868" s="2"/>
      <c r="E868" s="2"/>
      <c r="F868" s="29"/>
      <c r="G868" s="2"/>
      <c r="H868" s="2"/>
      <c r="I868" s="2"/>
      <c r="J868" s="29"/>
    </row>
    <row r="869" spans="2:10" x14ac:dyDescent="0.25">
      <c r="B869" s="5"/>
      <c r="C869" s="2"/>
      <c r="D869" s="2"/>
      <c r="E869" s="2"/>
      <c r="F869" s="29"/>
      <c r="G869" s="2"/>
      <c r="H869" s="2"/>
      <c r="I869" s="2"/>
      <c r="J869" s="29"/>
    </row>
    <row r="870" spans="2:10" x14ac:dyDescent="0.25">
      <c r="B870" s="5"/>
      <c r="C870" s="2"/>
      <c r="D870" s="2"/>
      <c r="E870" s="2"/>
      <c r="F870" s="29"/>
      <c r="G870" s="2"/>
      <c r="H870" s="2"/>
      <c r="I870" s="2"/>
      <c r="J870" s="29"/>
    </row>
    <row r="871" spans="2:10" x14ac:dyDescent="0.25">
      <c r="B871" s="5"/>
      <c r="C871" s="2"/>
      <c r="D871" s="2"/>
      <c r="E871" s="2"/>
      <c r="F871" s="29"/>
      <c r="G871" s="2"/>
      <c r="H871" s="2"/>
      <c r="I871" s="2"/>
      <c r="J871" s="29"/>
    </row>
    <row r="872" spans="2:10" x14ac:dyDescent="0.25">
      <c r="B872" s="5"/>
      <c r="C872" s="2"/>
      <c r="D872" s="2"/>
      <c r="E872" s="2"/>
      <c r="F872" s="29"/>
      <c r="G872" s="2"/>
      <c r="H872" s="2"/>
      <c r="I872" s="2"/>
      <c r="J872" s="29"/>
    </row>
    <row r="873" spans="2:10" x14ac:dyDescent="0.25">
      <c r="B873" s="5"/>
      <c r="C873" s="2"/>
      <c r="D873" s="2"/>
      <c r="E873" s="2"/>
      <c r="F873" s="29"/>
      <c r="G873" s="2"/>
      <c r="H873" s="2"/>
      <c r="I873" s="2"/>
      <c r="J873" s="29"/>
    </row>
    <row r="874" spans="2:10" x14ac:dyDescent="0.25">
      <c r="B874" s="5"/>
      <c r="C874" s="2"/>
      <c r="D874" s="2"/>
      <c r="E874" s="2"/>
      <c r="F874" s="29"/>
      <c r="G874" s="2"/>
      <c r="H874" s="2"/>
      <c r="I874" s="2"/>
      <c r="J874" s="29"/>
    </row>
    <row r="875" spans="2:10" x14ac:dyDescent="0.25">
      <c r="B875" s="5"/>
      <c r="C875" s="2"/>
      <c r="D875" s="2"/>
      <c r="E875" s="2"/>
      <c r="F875" s="29"/>
      <c r="G875" s="2"/>
      <c r="H875" s="2"/>
      <c r="I875" s="2"/>
      <c r="J875" s="29"/>
    </row>
    <row r="876" spans="2:10" x14ac:dyDescent="0.25">
      <c r="B876" s="5"/>
      <c r="C876" s="2"/>
      <c r="D876" s="2"/>
      <c r="E876" s="2"/>
      <c r="F876" s="29"/>
      <c r="G876" s="2"/>
      <c r="H876" s="2"/>
      <c r="I876" s="2"/>
      <c r="J876" s="29"/>
    </row>
    <row r="877" spans="2:10" x14ac:dyDescent="0.25">
      <c r="B877" s="5"/>
      <c r="C877" s="2"/>
      <c r="D877" s="2"/>
      <c r="E877" s="2"/>
      <c r="F877" s="29"/>
      <c r="G877" s="2"/>
      <c r="H877" s="2"/>
      <c r="I877" s="2"/>
      <c r="J877" s="29"/>
    </row>
    <row r="878" spans="2:10" x14ac:dyDescent="0.25">
      <c r="B878" s="5"/>
      <c r="C878" s="2"/>
      <c r="D878" s="2"/>
      <c r="E878" s="2"/>
      <c r="F878" s="29"/>
      <c r="G878" s="2"/>
      <c r="H878" s="2"/>
      <c r="I878" s="2"/>
      <c r="J878" s="29"/>
    </row>
    <row r="879" spans="2:10" x14ac:dyDescent="0.25">
      <c r="B879" s="5"/>
      <c r="C879" s="2"/>
      <c r="D879" s="2"/>
      <c r="E879" s="2"/>
      <c r="F879" s="29"/>
      <c r="G879" s="2"/>
      <c r="H879" s="2"/>
      <c r="I879" s="2"/>
      <c r="J879" s="29"/>
    </row>
    <row r="880" spans="2:10" x14ac:dyDescent="0.25">
      <c r="B880" s="5"/>
      <c r="C880" s="2"/>
      <c r="D880" s="2"/>
      <c r="E880" s="2"/>
      <c r="F880" s="29"/>
      <c r="G880" s="2"/>
      <c r="H880" s="2"/>
      <c r="I880" s="2"/>
      <c r="J880" s="29"/>
    </row>
    <row r="881" spans="2:10" x14ac:dyDescent="0.25">
      <c r="B881" s="5"/>
      <c r="C881" s="2"/>
      <c r="D881" s="2"/>
      <c r="E881" s="2"/>
      <c r="F881" s="29"/>
      <c r="G881" s="2"/>
      <c r="H881" s="2"/>
      <c r="I881" s="2"/>
      <c r="J881" s="29"/>
    </row>
    <row r="882" spans="2:10" x14ac:dyDescent="0.25">
      <c r="B882" s="5"/>
      <c r="C882" s="2"/>
      <c r="D882" s="2"/>
      <c r="E882" s="2"/>
      <c r="F882" s="29"/>
      <c r="G882" s="2"/>
      <c r="H882" s="2"/>
      <c r="I882" s="2"/>
      <c r="J882" s="29"/>
    </row>
    <row r="883" spans="2:10" x14ac:dyDescent="0.25">
      <c r="B883" s="5"/>
      <c r="C883" s="2"/>
      <c r="D883" s="2"/>
      <c r="E883" s="2"/>
      <c r="F883" s="29"/>
      <c r="G883" s="2"/>
      <c r="H883" s="2"/>
      <c r="I883" s="2"/>
      <c r="J883" s="29"/>
    </row>
    <row r="884" spans="2:10" x14ac:dyDescent="0.25">
      <c r="B884" s="5"/>
      <c r="C884" s="2"/>
      <c r="D884" s="2"/>
      <c r="E884" s="2"/>
      <c r="F884" s="29"/>
      <c r="G884" s="2"/>
      <c r="H884" s="2"/>
      <c r="I884" s="2"/>
      <c r="J884" s="29"/>
    </row>
    <row r="885" spans="2:10" x14ac:dyDescent="0.25">
      <c r="B885" s="5"/>
      <c r="C885" s="2"/>
      <c r="D885" s="2"/>
      <c r="E885" s="2"/>
      <c r="F885" s="29"/>
      <c r="G885" s="2"/>
      <c r="H885" s="2"/>
      <c r="I885" s="2"/>
      <c r="J885" s="29"/>
    </row>
    <row r="886" spans="2:10" x14ac:dyDescent="0.25">
      <c r="B886" s="5"/>
      <c r="C886" s="2"/>
      <c r="D886" s="2"/>
      <c r="E886" s="2"/>
      <c r="F886" s="29"/>
      <c r="G886" s="2"/>
      <c r="H886" s="2"/>
      <c r="I886" s="2"/>
      <c r="J886" s="29"/>
    </row>
    <row r="887" spans="2:10" x14ac:dyDescent="0.25">
      <c r="B887" s="5"/>
      <c r="C887" s="2"/>
      <c r="D887" s="2"/>
      <c r="E887" s="2"/>
      <c r="F887" s="29"/>
      <c r="G887" s="2"/>
      <c r="H887" s="2"/>
      <c r="I887" s="2"/>
      <c r="J887" s="29"/>
    </row>
    <row r="888" spans="2:10" x14ac:dyDescent="0.25">
      <c r="B888" s="5"/>
      <c r="C888" s="2"/>
      <c r="D888" s="2"/>
      <c r="E888" s="2"/>
      <c r="F888" s="29"/>
      <c r="G888" s="2"/>
      <c r="H888" s="2"/>
      <c r="I888" s="2"/>
      <c r="J888" s="29"/>
    </row>
    <row r="889" spans="2:10" x14ac:dyDescent="0.25">
      <c r="B889" s="5"/>
      <c r="C889" s="2"/>
      <c r="D889" s="2"/>
      <c r="E889" s="2"/>
      <c r="F889" s="29"/>
      <c r="G889" s="2"/>
      <c r="H889" s="2"/>
      <c r="I889" s="2"/>
      <c r="J889" s="29"/>
    </row>
    <row r="890" spans="2:10" x14ac:dyDescent="0.25">
      <c r="B890" s="5"/>
      <c r="C890" s="2"/>
      <c r="D890" s="2"/>
      <c r="E890" s="2"/>
      <c r="F890" s="29"/>
      <c r="G890" s="2"/>
      <c r="H890" s="2"/>
      <c r="I890" s="2"/>
      <c r="J890" s="29"/>
    </row>
    <row r="891" spans="2:10" x14ac:dyDescent="0.25">
      <c r="B891" s="5"/>
      <c r="C891" s="2"/>
      <c r="D891" s="2"/>
      <c r="E891" s="2"/>
      <c r="F891" s="29"/>
      <c r="G891" s="2"/>
      <c r="H891" s="2"/>
      <c r="I891" s="2"/>
      <c r="J891" s="29"/>
    </row>
    <row r="892" spans="2:10" x14ac:dyDescent="0.25">
      <c r="B892" s="5"/>
      <c r="C892" s="2"/>
      <c r="D892" s="2"/>
      <c r="E892" s="2"/>
      <c r="F892" s="29"/>
      <c r="G892" s="2"/>
      <c r="H892" s="2"/>
      <c r="I892" s="2"/>
      <c r="J892" s="29"/>
    </row>
    <row r="893" spans="2:10" x14ac:dyDescent="0.25">
      <c r="B893" s="5"/>
      <c r="C893" s="2"/>
      <c r="D893" s="2"/>
      <c r="E893" s="2"/>
      <c r="F893" s="29"/>
      <c r="G893" s="2"/>
      <c r="H893" s="2"/>
      <c r="I893" s="2"/>
      <c r="J893" s="29"/>
    </row>
    <row r="894" spans="2:10" x14ac:dyDescent="0.25">
      <c r="B894" s="5"/>
      <c r="C894" s="2"/>
      <c r="D894" s="2"/>
      <c r="E894" s="2"/>
      <c r="F894" s="29"/>
      <c r="G894" s="2"/>
      <c r="H894" s="2"/>
      <c r="I894" s="2"/>
      <c r="J894" s="29"/>
    </row>
    <row r="895" spans="2:10" x14ac:dyDescent="0.25">
      <c r="B895" s="5"/>
      <c r="C895" s="2"/>
      <c r="D895" s="2"/>
      <c r="E895" s="2"/>
      <c r="F895" s="29"/>
      <c r="G895" s="2"/>
      <c r="H895" s="2"/>
      <c r="I895" s="2"/>
      <c r="J895" s="29"/>
    </row>
    <row r="896" spans="2:10" x14ac:dyDescent="0.25">
      <c r="B896" s="5"/>
      <c r="C896" s="2"/>
      <c r="D896" s="2"/>
      <c r="E896" s="2"/>
      <c r="F896" s="29"/>
      <c r="G896" s="2"/>
      <c r="H896" s="2"/>
      <c r="I896" s="2"/>
      <c r="J896" s="29"/>
    </row>
    <row r="897" spans="2:10" x14ac:dyDescent="0.25">
      <c r="B897" s="5"/>
      <c r="C897" s="2"/>
      <c r="D897" s="2"/>
      <c r="E897" s="2"/>
      <c r="F897" s="29"/>
      <c r="G897" s="2"/>
      <c r="H897" s="2"/>
      <c r="I897" s="2"/>
      <c r="J897" s="29"/>
    </row>
    <row r="898" spans="2:10" x14ac:dyDescent="0.25">
      <c r="B898" s="5"/>
      <c r="C898" s="2"/>
      <c r="D898" s="2"/>
      <c r="E898" s="2"/>
      <c r="F898" s="29"/>
      <c r="G898" s="2"/>
      <c r="H898" s="2"/>
      <c r="I898" s="2"/>
      <c r="J898" s="29"/>
    </row>
    <row r="899" spans="2:10" x14ac:dyDescent="0.25">
      <c r="B899" s="5"/>
      <c r="C899" s="2"/>
      <c r="D899" s="2"/>
      <c r="E899" s="2"/>
      <c r="F899" s="29"/>
      <c r="G899" s="2"/>
      <c r="H899" s="2"/>
      <c r="I899" s="2"/>
      <c r="J899" s="29"/>
    </row>
    <row r="900" spans="2:10" x14ac:dyDescent="0.25">
      <c r="B900" s="5"/>
      <c r="C900" s="2"/>
      <c r="D900" s="2"/>
      <c r="E900" s="2"/>
      <c r="F900" s="29"/>
      <c r="G900" s="2"/>
      <c r="H900" s="2"/>
      <c r="I900" s="2"/>
      <c r="J900" s="29"/>
    </row>
    <row r="901" spans="2:10" x14ac:dyDescent="0.25">
      <c r="B901" s="5"/>
      <c r="C901" s="2"/>
      <c r="D901" s="2"/>
      <c r="E901" s="2"/>
      <c r="F901" s="29"/>
      <c r="G901" s="2"/>
      <c r="H901" s="2"/>
      <c r="I901" s="2"/>
      <c r="J901" s="29"/>
    </row>
    <row r="902" spans="2:10" x14ac:dyDescent="0.25">
      <c r="B902" s="5"/>
      <c r="C902" s="2"/>
      <c r="D902" s="2"/>
      <c r="E902" s="2"/>
      <c r="F902" s="29"/>
      <c r="G902" s="2"/>
      <c r="H902" s="2"/>
      <c r="I902" s="2"/>
      <c r="J902" s="29"/>
    </row>
    <row r="903" spans="2:10" x14ac:dyDescent="0.25">
      <c r="B903" s="5"/>
      <c r="C903" s="2"/>
      <c r="D903" s="2"/>
      <c r="E903" s="2"/>
      <c r="F903" s="29"/>
      <c r="G903" s="2"/>
      <c r="H903" s="2"/>
      <c r="I903" s="2"/>
      <c r="J903" s="29"/>
    </row>
    <row r="904" spans="2:10" x14ac:dyDescent="0.25">
      <c r="B904" s="5"/>
      <c r="C904" s="2"/>
      <c r="D904" s="2"/>
      <c r="E904" s="2"/>
      <c r="F904" s="29"/>
      <c r="G904" s="2"/>
      <c r="H904" s="2"/>
      <c r="I904" s="2"/>
      <c r="J904" s="29"/>
    </row>
    <row r="905" spans="2:10" x14ac:dyDescent="0.25">
      <c r="B905" s="5"/>
      <c r="C905" s="2"/>
      <c r="D905" s="2"/>
      <c r="E905" s="2"/>
      <c r="F905" s="29"/>
      <c r="G905" s="2"/>
      <c r="H905" s="2"/>
      <c r="I905" s="2"/>
      <c r="J905" s="29"/>
    </row>
    <row r="906" spans="2:10" x14ac:dyDescent="0.25">
      <c r="B906" s="5"/>
      <c r="C906" s="2"/>
      <c r="D906" s="2"/>
      <c r="E906" s="2"/>
      <c r="F906" s="29"/>
      <c r="G906" s="2"/>
      <c r="H906" s="2"/>
      <c r="I906" s="2"/>
      <c r="J906" s="29"/>
    </row>
    <row r="907" spans="2:10" x14ac:dyDescent="0.25">
      <c r="B907" s="5"/>
      <c r="C907" s="2"/>
      <c r="D907" s="2"/>
      <c r="E907" s="2"/>
      <c r="F907" s="29"/>
      <c r="G907" s="2"/>
      <c r="H907" s="2"/>
      <c r="I907" s="2"/>
      <c r="J907" s="29"/>
    </row>
    <row r="908" spans="2:10" x14ac:dyDescent="0.25">
      <c r="B908" s="5"/>
      <c r="C908" s="2"/>
      <c r="D908" s="2"/>
      <c r="E908" s="2"/>
      <c r="F908" s="29"/>
      <c r="G908" s="2"/>
      <c r="H908" s="2"/>
      <c r="I908" s="2"/>
      <c r="J908" s="29"/>
    </row>
    <row r="909" spans="2:10" x14ac:dyDescent="0.25">
      <c r="B909" s="5"/>
      <c r="C909" s="2"/>
      <c r="D909" s="2"/>
      <c r="E909" s="2"/>
      <c r="F909" s="29"/>
      <c r="G909" s="2"/>
      <c r="H909" s="2"/>
      <c r="I909" s="2"/>
      <c r="J909" s="29"/>
    </row>
    <row r="910" spans="2:10" x14ac:dyDescent="0.25">
      <c r="B910" s="5"/>
      <c r="C910" s="2"/>
      <c r="D910" s="2"/>
      <c r="E910" s="2"/>
      <c r="F910" s="29"/>
      <c r="G910" s="2"/>
      <c r="H910" s="2"/>
      <c r="I910" s="2"/>
      <c r="J910" s="29"/>
    </row>
    <row r="911" spans="2:10" x14ac:dyDescent="0.25">
      <c r="B911" s="5"/>
      <c r="C911" s="2"/>
      <c r="D911" s="2"/>
      <c r="E911" s="2"/>
      <c r="F911" s="29"/>
      <c r="G911" s="2"/>
      <c r="H911" s="2"/>
      <c r="I911" s="2"/>
      <c r="J911" s="29"/>
    </row>
    <row r="912" spans="2:10" x14ac:dyDescent="0.25">
      <c r="B912" s="5"/>
      <c r="C912" s="2"/>
      <c r="D912" s="2"/>
      <c r="E912" s="2"/>
      <c r="F912" s="29"/>
      <c r="G912" s="2"/>
      <c r="H912" s="2"/>
      <c r="I912" s="2"/>
      <c r="J912" s="29"/>
    </row>
    <row r="913" spans="2:10" x14ac:dyDescent="0.25">
      <c r="B913" s="5"/>
      <c r="C913" s="2"/>
      <c r="D913" s="2"/>
      <c r="E913" s="2"/>
      <c r="F913" s="29"/>
      <c r="G913" s="2"/>
      <c r="H913" s="2"/>
      <c r="I913" s="2"/>
      <c r="J913" s="29"/>
    </row>
    <row r="914" spans="2:10" x14ac:dyDescent="0.25">
      <c r="B914" s="5"/>
      <c r="C914" s="2"/>
      <c r="D914" s="2"/>
      <c r="E914" s="2"/>
      <c r="F914" s="29"/>
      <c r="G914" s="2"/>
      <c r="H914" s="2"/>
      <c r="I914" s="2"/>
      <c r="J914" s="29"/>
    </row>
    <row r="915" spans="2:10" x14ac:dyDescent="0.25">
      <c r="B915" s="5"/>
      <c r="C915" s="2"/>
      <c r="D915" s="2"/>
      <c r="E915" s="2"/>
      <c r="F915" s="29"/>
      <c r="G915" s="2"/>
      <c r="H915" s="2"/>
      <c r="I915" s="2"/>
      <c r="J915" s="29"/>
    </row>
    <row r="916" spans="2:10" x14ac:dyDescent="0.25">
      <c r="B916" s="5"/>
      <c r="C916" s="2"/>
      <c r="D916" s="2"/>
      <c r="E916" s="2"/>
      <c r="F916" s="29"/>
      <c r="G916" s="2"/>
      <c r="H916" s="2"/>
      <c r="I916" s="2"/>
      <c r="J916" s="29"/>
    </row>
    <row r="917" spans="2:10" x14ac:dyDescent="0.25">
      <c r="B917" s="5"/>
      <c r="C917" s="2"/>
      <c r="D917" s="2"/>
      <c r="E917" s="2"/>
      <c r="F917" s="29"/>
      <c r="G917" s="2"/>
      <c r="H917" s="2"/>
      <c r="I917" s="2"/>
      <c r="J917" s="29"/>
    </row>
    <row r="918" spans="2:10" x14ac:dyDescent="0.25">
      <c r="B918" s="5"/>
      <c r="C918" s="2"/>
      <c r="D918" s="2"/>
      <c r="E918" s="2"/>
      <c r="F918" s="29"/>
      <c r="G918" s="2"/>
      <c r="H918" s="2"/>
      <c r="I918" s="2"/>
      <c r="J918" s="29"/>
    </row>
    <row r="919" spans="2:10" x14ac:dyDescent="0.25">
      <c r="B919" s="5"/>
      <c r="C919" s="2"/>
      <c r="D919" s="2"/>
      <c r="E919" s="2"/>
      <c r="F919" s="29"/>
      <c r="G919" s="2"/>
      <c r="H919" s="2"/>
      <c r="I919" s="2"/>
      <c r="J919" s="29"/>
    </row>
    <row r="920" spans="2:10" x14ac:dyDescent="0.25">
      <c r="B920" s="5"/>
      <c r="C920" s="2"/>
      <c r="D920" s="2"/>
      <c r="E920" s="2"/>
      <c r="F920" s="29"/>
      <c r="G920" s="2"/>
      <c r="H920" s="2"/>
      <c r="I920" s="2"/>
      <c r="J920" s="29"/>
    </row>
    <row r="921" spans="2:10" x14ac:dyDescent="0.25">
      <c r="B921" s="5"/>
      <c r="C921" s="2"/>
      <c r="D921" s="2"/>
      <c r="E921" s="2"/>
      <c r="F921" s="29"/>
      <c r="G921" s="2"/>
      <c r="H921" s="2"/>
      <c r="I921" s="2"/>
      <c r="J921" s="29"/>
    </row>
    <row r="922" spans="2:10" x14ac:dyDescent="0.25">
      <c r="B922" s="5"/>
      <c r="C922" s="2"/>
      <c r="D922" s="2"/>
      <c r="E922" s="2"/>
      <c r="F922" s="29"/>
      <c r="G922" s="2"/>
      <c r="H922" s="2"/>
      <c r="I922" s="2"/>
      <c r="J922" s="29"/>
    </row>
    <row r="923" spans="2:10" x14ac:dyDescent="0.25">
      <c r="B923" s="5"/>
      <c r="C923" s="2"/>
      <c r="D923" s="2"/>
      <c r="E923" s="2"/>
      <c r="F923" s="29"/>
      <c r="G923" s="2"/>
      <c r="H923" s="2"/>
      <c r="I923" s="2"/>
      <c r="J923" s="29"/>
    </row>
    <row r="924" spans="2:10" x14ac:dyDescent="0.25">
      <c r="B924" s="5"/>
      <c r="C924" s="2"/>
      <c r="D924" s="2"/>
      <c r="E924" s="2"/>
      <c r="F924" s="29"/>
      <c r="G924" s="2"/>
      <c r="H924" s="2"/>
      <c r="I924" s="2"/>
      <c r="J924" s="29"/>
    </row>
    <row r="925" spans="2:10" x14ac:dyDescent="0.25">
      <c r="B925" s="5"/>
      <c r="C925" s="2"/>
      <c r="D925" s="2"/>
      <c r="E925" s="2"/>
      <c r="F925" s="29"/>
      <c r="G925" s="2"/>
      <c r="H925" s="2"/>
      <c r="I925" s="2"/>
      <c r="J925" s="29"/>
    </row>
    <row r="926" spans="2:10" x14ac:dyDescent="0.25">
      <c r="B926" s="5"/>
      <c r="C926" s="2"/>
      <c r="D926" s="2"/>
      <c r="E926" s="2"/>
      <c r="F926" s="29"/>
      <c r="G926" s="2"/>
      <c r="H926" s="2"/>
      <c r="I926" s="2"/>
      <c r="J926" s="29"/>
    </row>
    <row r="927" spans="2:10" x14ac:dyDescent="0.25">
      <c r="B927" s="5"/>
      <c r="C927" s="2"/>
      <c r="D927" s="2"/>
      <c r="E927" s="2"/>
      <c r="F927" s="29"/>
      <c r="G927" s="2"/>
      <c r="H927" s="2"/>
      <c r="I927" s="2"/>
      <c r="J927" s="29"/>
    </row>
    <row r="928" spans="2:10" x14ac:dyDescent="0.25">
      <c r="B928" s="5"/>
      <c r="C928" s="2"/>
      <c r="D928" s="2"/>
      <c r="E928" s="2"/>
      <c r="F928" s="29"/>
      <c r="G928" s="2"/>
      <c r="H928" s="2"/>
      <c r="I928" s="2"/>
      <c r="J928" s="29"/>
    </row>
    <row r="929" spans="2:10" x14ac:dyDescent="0.25">
      <c r="B929" s="5"/>
      <c r="C929" s="2"/>
      <c r="D929" s="2"/>
      <c r="E929" s="2"/>
      <c r="F929" s="29"/>
      <c r="G929" s="2"/>
      <c r="H929" s="2"/>
      <c r="I929" s="2"/>
      <c r="J929" s="29"/>
    </row>
    <row r="930" spans="2:10" x14ac:dyDescent="0.25">
      <c r="B930" s="5"/>
      <c r="C930" s="2"/>
      <c r="D930" s="2"/>
      <c r="E930" s="2"/>
      <c r="F930" s="29"/>
      <c r="G930" s="2"/>
      <c r="H930" s="2"/>
      <c r="I930" s="2"/>
      <c r="J930" s="29"/>
    </row>
    <row r="931" spans="2:10" x14ac:dyDescent="0.25">
      <c r="B931" s="5"/>
      <c r="C931" s="2"/>
      <c r="D931" s="2"/>
      <c r="E931" s="2"/>
      <c r="F931" s="29"/>
      <c r="G931" s="2"/>
      <c r="H931" s="2"/>
      <c r="I931" s="2"/>
      <c r="J931" s="29"/>
    </row>
    <row r="932" spans="2:10" x14ac:dyDescent="0.25">
      <c r="B932" s="5"/>
      <c r="C932" s="2"/>
      <c r="D932" s="2"/>
      <c r="E932" s="2"/>
      <c r="F932" s="29"/>
      <c r="G932" s="2"/>
      <c r="H932" s="2"/>
      <c r="I932" s="2"/>
      <c r="J932" s="29"/>
    </row>
    <row r="933" spans="2:10" x14ac:dyDescent="0.25">
      <c r="B933" s="5"/>
      <c r="C933" s="2"/>
      <c r="D933" s="2"/>
      <c r="E933" s="2"/>
      <c r="F933" s="29"/>
      <c r="G933" s="2"/>
      <c r="H933" s="2"/>
      <c r="I933" s="2"/>
      <c r="J933" s="29"/>
    </row>
    <row r="934" spans="2:10" x14ac:dyDescent="0.25">
      <c r="B934" s="5"/>
      <c r="C934" s="2"/>
      <c r="D934" s="2"/>
      <c r="E934" s="2"/>
      <c r="F934" s="29"/>
      <c r="G934" s="2"/>
      <c r="H934" s="2"/>
      <c r="I934" s="2"/>
      <c r="J934" s="29"/>
    </row>
    <row r="935" spans="2:10" x14ac:dyDescent="0.25">
      <c r="B935" s="5"/>
      <c r="C935" s="2"/>
      <c r="D935" s="2"/>
      <c r="E935" s="2"/>
      <c r="F935" s="29"/>
      <c r="G935" s="2"/>
      <c r="H935" s="2"/>
      <c r="I935" s="2"/>
      <c r="J935" s="29"/>
    </row>
    <row r="936" spans="2:10" x14ac:dyDescent="0.25">
      <c r="B936" s="5"/>
      <c r="C936" s="2"/>
      <c r="D936" s="2"/>
      <c r="E936" s="2"/>
      <c r="F936" s="29"/>
      <c r="G936" s="2"/>
      <c r="H936" s="2"/>
      <c r="I936" s="2"/>
      <c r="J936" s="29"/>
    </row>
    <row r="937" spans="2:10" x14ac:dyDescent="0.25">
      <c r="B937" s="5"/>
      <c r="C937" s="2"/>
      <c r="D937" s="2"/>
      <c r="E937" s="2"/>
      <c r="F937" s="29"/>
      <c r="G937" s="2"/>
      <c r="H937" s="2"/>
      <c r="I937" s="2"/>
      <c r="J937" s="29"/>
    </row>
    <row r="938" spans="2:10" x14ac:dyDescent="0.25">
      <c r="B938" s="5"/>
      <c r="C938" s="2"/>
      <c r="D938" s="2"/>
      <c r="E938" s="2"/>
      <c r="F938" s="29"/>
      <c r="G938" s="2"/>
      <c r="H938" s="2"/>
      <c r="I938" s="2"/>
      <c r="J938" s="29"/>
    </row>
    <row r="939" spans="2:10" x14ac:dyDescent="0.25">
      <c r="B939" s="5"/>
      <c r="C939" s="2"/>
      <c r="D939" s="2"/>
      <c r="E939" s="2"/>
      <c r="F939" s="29"/>
      <c r="G939" s="2"/>
      <c r="H939" s="2"/>
      <c r="I939" s="2"/>
      <c r="J939" s="29"/>
    </row>
    <row r="940" spans="2:10" x14ac:dyDescent="0.25">
      <c r="B940" s="5"/>
      <c r="C940" s="2"/>
      <c r="D940" s="2"/>
      <c r="E940" s="2"/>
      <c r="F940" s="29"/>
      <c r="G940" s="2"/>
      <c r="H940" s="2"/>
      <c r="I940" s="2"/>
      <c r="J940" s="29"/>
    </row>
    <row r="941" spans="2:10" x14ac:dyDescent="0.25">
      <c r="B941" s="5"/>
      <c r="C941" s="2"/>
      <c r="D941" s="2"/>
      <c r="E941" s="2"/>
      <c r="F941" s="29"/>
      <c r="G941" s="2"/>
      <c r="H941" s="2"/>
      <c r="I941" s="2"/>
      <c r="J941" s="29"/>
    </row>
    <row r="942" spans="2:10" x14ac:dyDescent="0.25">
      <c r="B942" s="5"/>
      <c r="C942" s="2"/>
      <c r="D942" s="2"/>
      <c r="E942" s="2"/>
      <c r="F942" s="29"/>
      <c r="G942" s="2"/>
      <c r="H942" s="2"/>
      <c r="I942" s="2"/>
      <c r="J942" s="29"/>
    </row>
    <row r="943" spans="2:10" x14ac:dyDescent="0.25">
      <c r="B943" s="5"/>
      <c r="C943" s="2"/>
      <c r="D943" s="2"/>
      <c r="E943" s="2"/>
      <c r="F943" s="29"/>
      <c r="G943" s="2"/>
      <c r="H943" s="2"/>
      <c r="I943" s="2"/>
      <c r="J943" s="29"/>
    </row>
    <row r="944" spans="2:10" x14ac:dyDescent="0.25">
      <c r="B944" s="5"/>
      <c r="C944" s="2"/>
      <c r="D944" s="2"/>
      <c r="E944" s="2"/>
      <c r="F944" s="29"/>
      <c r="G944" s="2"/>
      <c r="H944" s="2"/>
      <c r="I944" s="2"/>
      <c r="J944" s="29"/>
    </row>
    <row r="945" spans="2:10" x14ac:dyDescent="0.25">
      <c r="B945" s="5"/>
      <c r="C945" s="2"/>
      <c r="D945" s="2"/>
      <c r="E945" s="2"/>
      <c r="F945" s="29"/>
      <c r="G945" s="2"/>
      <c r="H945" s="2"/>
      <c r="I945" s="2"/>
      <c r="J945" s="29"/>
    </row>
    <row r="946" spans="2:10" x14ac:dyDescent="0.25">
      <c r="B946" s="5"/>
      <c r="C946" s="2"/>
      <c r="D946" s="2"/>
      <c r="E946" s="2"/>
      <c r="F946" s="29"/>
      <c r="G946" s="2"/>
      <c r="H946" s="2"/>
      <c r="I946" s="2"/>
      <c r="J946" s="29"/>
    </row>
    <row r="947" spans="2:10" x14ac:dyDescent="0.25">
      <c r="B947" s="5"/>
      <c r="C947" s="2"/>
      <c r="D947" s="2"/>
      <c r="E947" s="2"/>
      <c r="F947" s="29"/>
      <c r="G947" s="2"/>
      <c r="H947" s="2"/>
      <c r="I947" s="2"/>
      <c r="J947" s="29"/>
    </row>
    <row r="948" spans="2:10" x14ac:dyDescent="0.25">
      <c r="B948" s="5"/>
      <c r="C948" s="2"/>
      <c r="D948" s="2"/>
      <c r="E948" s="2"/>
      <c r="F948" s="29"/>
      <c r="G948" s="2"/>
      <c r="H948" s="2"/>
      <c r="I948" s="2"/>
      <c r="J948" s="29"/>
    </row>
    <row r="949" spans="2:10" x14ac:dyDescent="0.25">
      <c r="B949" s="5"/>
      <c r="C949" s="2"/>
      <c r="D949" s="2"/>
      <c r="E949" s="2"/>
      <c r="F949" s="29"/>
      <c r="G949" s="2"/>
      <c r="H949" s="2"/>
      <c r="I949" s="2"/>
      <c r="J949" s="29"/>
    </row>
    <row r="950" spans="2:10" x14ac:dyDescent="0.25">
      <c r="B950" s="5"/>
      <c r="C950" s="2"/>
      <c r="D950" s="2"/>
      <c r="E950" s="2"/>
      <c r="F950" s="29"/>
      <c r="G950" s="2"/>
      <c r="H950" s="2"/>
      <c r="I950" s="2"/>
      <c r="J950" s="29"/>
    </row>
    <row r="951" spans="2:10" x14ac:dyDescent="0.25">
      <c r="B951" s="5"/>
      <c r="C951" s="2"/>
      <c r="D951" s="2"/>
      <c r="E951" s="2"/>
      <c r="F951" s="29"/>
      <c r="G951" s="2"/>
      <c r="H951" s="2"/>
      <c r="I951" s="2"/>
      <c r="J951" s="29"/>
    </row>
    <row r="952" spans="2:10" x14ac:dyDescent="0.25">
      <c r="B952" s="5"/>
      <c r="C952" s="2"/>
      <c r="D952" s="2"/>
      <c r="E952" s="2"/>
      <c r="F952" s="29"/>
      <c r="G952" s="2"/>
      <c r="H952" s="2"/>
      <c r="I952" s="2"/>
      <c r="J952" s="29"/>
    </row>
    <row r="953" spans="2:10" x14ac:dyDescent="0.25">
      <c r="B953" s="5"/>
      <c r="C953" s="2"/>
      <c r="D953" s="2"/>
      <c r="E953" s="2"/>
      <c r="F953" s="29"/>
      <c r="G953" s="2"/>
      <c r="H953" s="2"/>
      <c r="I953" s="2"/>
      <c r="J953" s="29"/>
    </row>
    <row r="954" spans="2:10" x14ac:dyDescent="0.25">
      <c r="B954" s="5"/>
      <c r="C954" s="2"/>
      <c r="D954" s="2"/>
      <c r="E954" s="2"/>
      <c r="F954" s="29"/>
      <c r="G954" s="2"/>
      <c r="H954" s="2"/>
      <c r="I954" s="2"/>
      <c r="J954" s="29"/>
    </row>
    <row r="955" spans="2:10" x14ac:dyDescent="0.25">
      <c r="B955" s="5"/>
      <c r="C955" s="2"/>
      <c r="D955" s="2"/>
      <c r="E955" s="2"/>
      <c r="F955" s="29"/>
      <c r="G955" s="2"/>
      <c r="H955" s="2"/>
      <c r="I955" s="2"/>
      <c r="J955" s="29"/>
    </row>
    <row r="956" spans="2:10" x14ac:dyDescent="0.25">
      <c r="B956" s="5"/>
      <c r="C956" s="2"/>
      <c r="D956" s="2"/>
      <c r="E956" s="2"/>
      <c r="F956" s="29"/>
      <c r="G956" s="2"/>
      <c r="H956" s="2"/>
      <c r="I956" s="2"/>
      <c r="J956" s="29"/>
    </row>
    <row r="957" spans="2:10" x14ac:dyDescent="0.25">
      <c r="B957" s="5"/>
      <c r="C957" s="2"/>
      <c r="D957" s="2"/>
      <c r="E957" s="2"/>
      <c r="F957" s="29"/>
      <c r="G957" s="2"/>
      <c r="H957" s="2"/>
      <c r="I957" s="2"/>
      <c r="J957" s="29"/>
    </row>
    <row r="958" spans="2:10" x14ac:dyDescent="0.25">
      <c r="B958" s="5"/>
      <c r="C958" s="2"/>
      <c r="D958" s="2"/>
      <c r="E958" s="2"/>
      <c r="F958" s="29"/>
      <c r="G958" s="2"/>
      <c r="H958" s="2"/>
      <c r="I958" s="2"/>
      <c r="J958" s="29"/>
    </row>
    <row r="959" spans="2:10" x14ac:dyDescent="0.25">
      <c r="B959" s="5"/>
      <c r="C959" s="2"/>
      <c r="D959" s="2"/>
      <c r="E959" s="2"/>
      <c r="F959" s="29"/>
      <c r="G959" s="2"/>
      <c r="H959" s="2"/>
      <c r="I959" s="2"/>
      <c r="J959" s="29"/>
    </row>
    <row r="960" spans="2:10" x14ac:dyDescent="0.25">
      <c r="B960" s="5"/>
      <c r="C960" s="2"/>
      <c r="D960" s="2"/>
      <c r="E960" s="2"/>
      <c r="F960" s="29"/>
      <c r="G960" s="2"/>
      <c r="H960" s="2"/>
      <c r="I960" s="2"/>
      <c r="J960" s="29"/>
    </row>
    <row r="961" spans="2:10" x14ac:dyDescent="0.25">
      <c r="B961" s="5"/>
      <c r="C961" s="2"/>
      <c r="D961" s="2"/>
      <c r="E961" s="2"/>
      <c r="F961" s="29"/>
      <c r="G961" s="2"/>
      <c r="H961" s="2"/>
      <c r="I961" s="2"/>
      <c r="J961" s="29"/>
    </row>
    <row r="962" spans="2:10" x14ac:dyDescent="0.25">
      <c r="B962" s="5"/>
      <c r="C962" s="2"/>
      <c r="D962" s="2"/>
      <c r="E962" s="2"/>
      <c r="F962" s="29"/>
      <c r="G962" s="2"/>
      <c r="H962" s="2"/>
      <c r="I962" s="2"/>
      <c r="J962" s="29"/>
    </row>
    <row r="963" spans="2:10" x14ac:dyDescent="0.25">
      <c r="B963" s="5"/>
      <c r="C963" s="2"/>
      <c r="D963" s="2"/>
      <c r="E963" s="2"/>
      <c r="F963" s="29"/>
      <c r="G963" s="2"/>
      <c r="H963" s="2"/>
      <c r="I963" s="2"/>
      <c r="J963" s="29"/>
    </row>
  </sheetData>
  <mergeCells count="72">
    <mergeCell ref="B2:J2"/>
    <mergeCell ref="B3:J3"/>
    <mergeCell ref="B4:B6"/>
    <mergeCell ref="C4:I4"/>
    <mergeCell ref="C5:H5"/>
    <mergeCell ref="I5:J5"/>
    <mergeCell ref="C6:F6"/>
    <mergeCell ref="G6:I6"/>
    <mergeCell ref="E13:F13"/>
    <mergeCell ref="H67:J71"/>
    <mergeCell ref="B65:F65"/>
    <mergeCell ref="H65:J65"/>
    <mergeCell ref="C66:F66"/>
    <mergeCell ref="G66:J66"/>
    <mergeCell ref="C43:C46"/>
    <mergeCell ref="B49:J49"/>
    <mergeCell ref="I93:J93"/>
    <mergeCell ref="B50:B52"/>
    <mergeCell ref="C50:I50"/>
    <mergeCell ref="C51:H51"/>
    <mergeCell ref="I51:J51"/>
    <mergeCell ref="C52:F52"/>
    <mergeCell ref="G52:I52"/>
    <mergeCell ref="H72:J73"/>
    <mergeCell ref="H74:J74"/>
    <mergeCell ref="H75:H78"/>
    <mergeCell ref="I75:I78"/>
    <mergeCell ref="J75:J78"/>
    <mergeCell ref="E80:E89"/>
    <mergeCell ref="B90:B93"/>
    <mergeCell ref="C90:F90"/>
    <mergeCell ref="H90:H93"/>
    <mergeCell ref="G98:G103"/>
    <mergeCell ref="C99:C101"/>
    <mergeCell ref="C102:C103"/>
    <mergeCell ref="E99:E103"/>
    <mergeCell ref="F99:F103"/>
    <mergeCell ref="I90:J92"/>
    <mergeCell ref="C91:F91"/>
    <mergeCell ref="C92:F92"/>
    <mergeCell ref="C93:F93"/>
    <mergeCell ref="B106:D106"/>
    <mergeCell ref="F106:J110"/>
    <mergeCell ref="B107:D107"/>
    <mergeCell ref="B108:D108"/>
    <mergeCell ref="B109:D109"/>
    <mergeCell ref="B110:D110"/>
    <mergeCell ref="B104:C104"/>
    <mergeCell ref="E104:G104"/>
    <mergeCell ref="H104:J104"/>
    <mergeCell ref="B105:E105"/>
    <mergeCell ref="F105:J105"/>
    <mergeCell ref="B96:J96"/>
    <mergeCell ref="B111:D111"/>
    <mergeCell ref="F111:J111"/>
    <mergeCell ref="B112:D112"/>
    <mergeCell ref="F112:H112"/>
    <mergeCell ref="I112:J112"/>
    <mergeCell ref="B113:D113"/>
    <mergeCell ref="F113:H113"/>
    <mergeCell ref="I113:J113"/>
    <mergeCell ref="B114:D114"/>
    <mergeCell ref="F114:H114"/>
    <mergeCell ref="I114:J114"/>
    <mergeCell ref="B132:D132"/>
    <mergeCell ref="F132:J132"/>
    <mergeCell ref="B115:D115"/>
    <mergeCell ref="F115:H115"/>
    <mergeCell ref="I115:J115"/>
    <mergeCell ref="B116:D116"/>
    <mergeCell ref="F116:H116"/>
    <mergeCell ref="I116:J116"/>
  </mergeCells>
  <pageMargins left="0.25" right="0.25" top="0.75" bottom="0.75" header="0.3" footer="0.3"/>
  <pageSetup paperSize="8" scale="95" fitToHeight="0" orientation="portrait" r:id="rId1"/>
  <rowBreaks count="2" manualBreakCount="2">
    <brk id="47" max="10" man="1"/>
    <brk id="94" max="10" man="1"/>
  </rowBreaks>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7C80"/>
    <pageSetUpPr fitToPage="1"/>
  </sheetPr>
  <dimension ref="B1:N963"/>
  <sheetViews>
    <sheetView tabSelected="1" topLeftCell="A89" zoomScaleNormal="100" zoomScaleSheetLayoutView="158" workbookViewId="0">
      <selection activeCell="H14" sqref="H14"/>
    </sheetView>
  </sheetViews>
  <sheetFormatPr defaultColWidth="10.7109375" defaultRowHeight="15" x14ac:dyDescent="0.25"/>
  <cols>
    <col min="1" max="1" width="1.28515625" style="1" customWidth="1"/>
    <col min="2" max="2" width="31.7109375" style="6" customWidth="1"/>
    <col min="3" max="4" width="10.7109375" style="4" customWidth="1"/>
    <col min="5" max="5" width="16.7109375" style="4" customWidth="1"/>
    <col min="6" max="6" width="11.140625" style="30" customWidth="1"/>
    <col min="7" max="7" width="11.28515625" style="4" bestFit="1" customWidth="1"/>
    <col min="8" max="8" width="23.42578125" style="4" customWidth="1"/>
    <col min="9" max="9" width="11.7109375" style="4" customWidth="1"/>
    <col min="10" max="10" width="12.140625" style="30" customWidth="1"/>
    <col min="11" max="11" width="1.7109375" style="1" customWidth="1"/>
    <col min="12" max="16384" width="10.7109375" style="1"/>
  </cols>
  <sheetData>
    <row r="1" spans="2:12" ht="8.1" customHeight="1" x14ac:dyDescent="0.25"/>
    <row r="2" spans="2:12" ht="14.1" customHeight="1" thickBot="1" x14ac:dyDescent="0.3">
      <c r="B2" s="185" t="s">
        <v>147</v>
      </c>
      <c r="C2" s="185"/>
      <c r="D2" s="185"/>
      <c r="E2" s="185"/>
      <c r="F2" s="185"/>
      <c r="G2" s="185"/>
      <c r="H2" s="185"/>
      <c r="I2" s="185"/>
      <c r="J2" s="185"/>
    </row>
    <row r="3" spans="2:12" ht="18" customHeight="1" thickBot="1" x14ac:dyDescent="0.3">
      <c r="B3" s="174" t="s">
        <v>208</v>
      </c>
      <c r="C3" s="174"/>
      <c r="D3" s="174"/>
      <c r="E3" s="174"/>
      <c r="F3" s="174"/>
      <c r="G3" s="174"/>
      <c r="H3" s="174"/>
      <c r="I3" s="174"/>
      <c r="J3" s="174"/>
    </row>
    <row r="4" spans="2:12" x14ac:dyDescent="0.25">
      <c r="B4" s="175" t="s">
        <v>153</v>
      </c>
      <c r="C4" s="178" t="s">
        <v>24</v>
      </c>
      <c r="D4" s="178"/>
      <c r="E4" s="178"/>
      <c r="F4" s="178"/>
      <c r="G4" s="178"/>
      <c r="H4" s="178"/>
      <c r="I4" s="178"/>
      <c r="J4" s="24"/>
    </row>
    <row r="5" spans="2:12" x14ac:dyDescent="0.25">
      <c r="B5" s="176"/>
      <c r="C5" s="179"/>
      <c r="D5" s="179"/>
      <c r="E5" s="179"/>
      <c r="F5" s="179"/>
      <c r="G5" s="179"/>
      <c r="H5" s="179"/>
      <c r="I5" s="180" t="s">
        <v>5</v>
      </c>
      <c r="J5" s="180"/>
    </row>
    <row r="6" spans="2:12" ht="15.75" thickBot="1" x14ac:dyDescent="0.3">
      <c r="B6" s="177"/>
      <c r="C6" s="166" t="s">
        <v>7</v>
      </c>
      <c r="D6" s="166"/>
      <c r="E6" s="166"/>
      <c r="F6" s="166"/>
      <c r="G6" s="167" t="s">
        <v>8</v>
      </c>
      <c r="H6" s="167"/>
      <c r="I6" s="167"/>
      <c r="J6" s="25"/>
    </row>
    <row r="7" spans="2:12" ht="45.75" thickBot="1" x14ac:dyDescent="0.3">
      <c r="B7" s="7" t="s">
        <v>2</v>
      </c>
      <c r="C7" s="34" t="s">
        <v>3</v>
      </c>
      <c r="D7" s="34" t="s">
        <v>21</v>
      </c>
      <c r="E7" s="35" t="s">
        <v>22</v>
      </c>
      <c r="F7" s="36" t="s">
        <v>29</v>
      </c>
      <c r="G7" s="18" t="s">
        <v>23</v>
      </c>
      <c r="H7" s="37" t="s">
        <v>4</v>
      </c>
      <c r="I7" s="37" t="s">
        <v>6</v>
      </c>
      <c r="J7" s="117" t="s">
        <v>134</v>
      </c>
    </row>
    <row r="8" spans="2:12" ht="26.25" thickBot="1" x14ac:dyDescent="0.3">
      <c r="B8" s="8" t="s">
        <v>11</v>
      </c>
      <c r="C8" s="10">
        <f>SUM(C9:C10)</f>
        <v>226240</v>
      </c>
      <c r="D8" s="10">
        <f>SUM(D9:D10)</f>
        <v>81713</v>
      </c>
      <c r="E8" s="14"/>
      <c r="F8" s="26">
        <f>G8-C8-D8</f>
        <v>227168</v>
      </c>
      <c r="G8" s="56">
        <f t="shared" ref="G8:G21" si="0">H8+I8</f>
        <v>535121</v>
      </c>
      <c r="H8" s="10">
        <f>SUM(H9:H10)</f>
        <v>525764</v>
      </c>
      <c r="I8" s="10">
        <f t="shared" ref="I8:J8" si="1">SUM(I9:I10)</f>
        <v>9357</v>
      </c>
      <c r="J8" s="79">
        <f t="shared" si="1"/>
        <v>0</v>
      </c>
    </row>
    <row r="9" spans="2:12" ht="36.75" thickBot="1" x14ac:dyDescent="0.3">
      <c r="B9" s="9" t="s">
        <v>66</v>
      </c>
      <c r="C9" s="116">
        <f>217670+1080</f>
        <v>218750</v>
      </c>
      <c r="D9" s="116">
        <f>5000+1487+18000+4789-4489+388+7627+4776+563</f>
        <v>38141</v>
      </c>
      <c r="E9" s="118" t="s">
        <v>190</v>
      </c>
      <c r="F9" s="27">
        <f>G9-C9-D9</f>
        <v>195137</v>
      </c>
      <c r="G9" s="77">
        <f t="shared" si="0"/>
        <v>452028</v>
      </c>
      <c r="H9" s="116">
        <f>429017+300+388+7627+4776+563</f>
        <v>442671</v>
      </c>
      <c r="I9" s="116">
        <v>9357</v>
      </c>
      <c r="J9" s="80"/>
      <c r="L9" s="103">
        <v>452028</v>
      </c>
    </row>
    <row r="10" spans="2:12" ht="27" customHeight="1" thickBot="1" x14ac:dyDescent="0.3">
      <c r="B10" s="9" t="s">
        <v>67</v>
      </c>
      <c r="C10" s="120">
        <v>7490</v>
      </c>
      <c r="D10" s="116">
        <f>314+22558+11254+5606+3840</f>
        <v>43572</v>
      </c>
      <c r="E10" s="118" t="s">
        <v>9</v>
      </c>
      <c r="F10" s="27">
        <f>G10-C10-D10</f>
        <v>32031</v>
      </c>
      <c r="G10" s="17">
        <f t="shared" si="0"/>
        <v>83093</v>
      </c>
      <c r="H10" s="116">
        <f>57850+7839+7490+3840+5606+468</f>
        <v>83093</v>
      </c>
      <c r="I10" s="116"/>
      <c r="J10" s="80"/>
    </row>
    <row r="11" spans="2:12" ht="26.25" thickBot="1" x14ac:dyDescent="0.3">
      <c r="B11" s="8" t="s">
        <v>12</v>
      </c>
      <c r="C11" s="10">
        <f>SUM(C12:C16)</f>
        <v>16598</v>
      </c>
      <c r="D11" s="10">
        <f>SUM(D12:D16)</f>
        <v>302858</v>
      </c>
      <c r="E11" s="14"/>
      <c r="F11" s="26">
        <f>G11-C11-D11</f>
        <v>102976</v>
      </c>
      <c r="G11" s="56">
        <f t="shared" si="0"/>
        <v>422432</v>
      </c>
      <c r="H11" s="10">
        <f>SUM(H12:H16)</f>
        <v>422432</v>
      </c>
      <c r="I11" s="10">
        <f t="shared" ref="I11:J11" si="2">SUM(I12:I16)</f>
        <v>0</v>
      </c>
      <c r="J11" s="79">
        <f t="shared" si="2"/>
        <v>0</v>
      </c>
    </row>
    <row r="12" spans="2:12" ht="26.25" thickBot="1" x14ac:dyDescent="0.3">
      <c r="B12" s="9" t="s">
        <v>101</v>
      </c>
      <c r="C12" s="116">
        <f>16598</f>
        <v>16598</v>
      </c>
      <c r="D12" s="107">
        <f>42+6007+6000+18386+4003</f>
        <v>34438</v>
      </c>
      <c r="E12" s="118" t="s">
        <v>9</v>
      </c>
      <c r="F12" s="27">
        <f>G12-C12-D12-(D13-H13)</f>
        <v>39825</v>
      </c>
      <c r="G12" s="17">
        <f t="shared" si="0"/>
        <v>89372</v>
      </c>
      <c r="H12" s="120">
        <f>13977+33549+4402+1651+1397+6007+6000+18386+4003</f>
        <v>89372</v>
      </c>
      <c r="I12" s="120"/>
      <c r="J12" s="80"/>
    </row>
    <row r="13" spans="2:12" ht="36.75" customHeight="1" thickBot="1" x14ac:dyDescent="0.3">
      <c r="B13" s="9" t="s">
        <v>102</v>
      </c>
      <c r="C13" s="120"/>
      <c r="D13" s="107">
        <f>13500+7074+406+167+84+2903+11000+16+5167</f>
        <v>40317</v>
      </c>
      <c r="E13" s="183" t="s">
        <v>138</v>
      </c>
      <c r="F13" s="184"/>
      <c r="G13" s="17">
        <f t="shared" si="0"/>
        <v>41806</v>
      </c>
      <c r="H13" s="107">
        <f>13500+7241+15790+108+5167</f>
        <v>41806</v>
      </c>
      <c r="I13" s="120"/>
      <c r="J13" s="80"/>
    </row>
    <row r="14" spans="2:12" ht="26.25" thickBot="1" x14ac:dyDescent="0.3">
      <c r="B14" s="9" t="s">
        <v>206</v>
      </c>
      <c r="C14" s="120"/>
      <c r="D14" s="120">
        <v>40000</v>
      </c>
      <c r="E14" s="118" t="s">
        <v>9</v>
      </c>
      <c r="F14" s="27">
        <f>G14-C14-D14</f>
        <v>63151</v>
      </c>
      <c r="G14" s="17">
        <f t="shared" si="0"/>
        <v>103151</v>
      </c>
      <c r="H14" s="116">
        <f>63151+40000</f>
        <v>103151</v>
      </c>
      <c r="I14" s="120"/>
      <c r="J14" s="80"/>
    </row>
    <row r="15" spans="2:12" ht="15.75" thickBot="1" x14ac:dyDescent="0.3">
      <c r="B15" s="9" t="s">
        <v>191</v>
      </c>
      <c r="C15" s="120"/>
      <c r="D15" s="120">
        <v>41316</v>
      </c>
      <c r="E15" s="118"/>
      <c r="F15" s="27"/>
      <c r="G15" s="17"/>
      <c r="H15" s="116">
        <v>41316</v>
      </c>
      <c r="I15" s="120"/>
      <c r="J15" s="80"/>
    </row>
    <row r="16" spans="2:12" ht="26.25" thickBot="1" x14ac:dyDescent="0.3">
      <c r="B16" s="9" t="s">
        <v>193</v>
      </c>
      <c r="C16" s="120"/>
      <c r="D16" s="120">
        <f>146787</f>
        <v>146787</v>
      </c>
      <c r="E16" s="118" t="s">
        <v>9</v>
      </c>
      <c r="F16" s="27">
        <f>G16-C16-D16</f>
        <v>0</v>
      </c>
      <c r="G16" s="17">
        <f t="shared" si="0"/>
        <v>146787</v>
      </c>
      <c r="H16" s="120">
        <f>146787</f>
        <v>146787</v>
      </c>
      <c r="I16" s="120"/>
      <c r="J16" s="80"/>
    </row>
    <row r="17" spans="2:12" ht="26.25" thickBot="1" x14ac:dyDescent="0.3">
      <c r="B17" s="8" t="s">
        <v>13</v>
      </c>
      <c r="C17" s="10">
        <f>SUM(C18:C21)</f>
        <v>527719</v>
      </c>
      <c r="D17" s="10">
        <f>SUM(D18:D21)</f>
        <v>98623</v>
      </c>
      <c r="E17" s="14"/>
      <c r="F17" s="26">
        <f>G17-C17-D17</f>
        <v>12330</v>
      </c>
      <c r="G17" s="56">
        <f t="shared" si="0"/>
        <v>638672</v>
      </c>
      <c r="H17" s="10">
        <f>SUM(H18:H21)</f>
        <v>623978</v>
      </c>
      <c r="I17" s="10">
        <f>SUM(I18:I21)</f>
        <v>14694</v>
      </c>
      <c r="J17" s="79">
        <f>SUM(J18:J21)</f>
        <v>35116</v>
      </c>
    </row>
    <row r="18" spans="2:12" ht="15.75" thickBot="1" x14ac:dyDescent="0.3">
      <c r="B18" s="9" t="s">
        <v>69</v>
      </c>
      <c r="C18" s="116">
        <f>253266+18343+77938+41939-4974+3444+361</f>
        <v>390317</v>
      </c>
      <c r="D18" s="120">
        <f>7528-4989+12395</f>
        <v>14934</v>
      </c>
      <c r="E18" s="118" t="s">
        <v>10</v>
      </c>
      <c r="F18" s="27">
        <f>G18-C18-D18</f>
        <v>-361</v>
      </c>
      <c r="G18" s="17">
        <f t="shared" si="0"/>
        <v>404890</v>
      </c>
      <c r="H18" s="116">
        <f>374081+2539+3444+12395</f>
        <v>392459</v>
      </c>
      <c r="I18" s="116">
        <v>12431</v>
      </c>
      <c r="J18" s="80"/>
      <c r="L18" s="103">
        <v>471356</v>
      </c>
    </row>
    <row r="19" spans="2:12" ht="32.1" customHeight="1" thickBot="1" x14ac:dyDescent="0.3">
      <c r="B19" s="9" t="s">
        <v>188</v>
      </c>
      <c r="C19" s="116">
        <f>44776+4974</f>
        <v>49750</v>
      </c>
      <c r="D19" s="116">
        <f>11197+3023</f>
        <v>14220</v>
      </c>
      <c r="E19" s="118" t="s">
        <v>10</v>
      </c>
      <c r="F19" s="27">
        <f>G19-C19-D19</f>
        <v>2496</v>
      </c>
      <c r="G19" s="17">
        <f t="shared" si="0"/>
        <v>66466</v>
      </c>
      <c r="H19" s="116">
        <v>66466</v>
      </c>
      <c r="I19" s="116"/>
      <c r="J19" s="80"/>
    </row>
    <row r="20" spans="2:12" ht="26.25" thickBot="1" x14ac:dyDescent="0.3">
      <c r="B20" s="9" t="s">
        <v>71</v>
      </c>
      <c r="C20" s="116">
        <f>73120+3423+11109</f>
        <v>87652</v>
      </c>
      <c r="D20" s="116">
        <f>50013+1384+1347+3819+12906</f>
        <v>69469</v>
      </c>
      <c r="E20" s="118" t="s">
        <v>10</v>
      </c>
      <c r="F20" s="69">
        <f t="shared" ref="F20:F21" si="3">G20-C20-D20</f>
        <v>7932</v>
      </c>
      <c r="G20" s="17">
        <f t="shared" si="0"/>
        <v>165053</v>
      </c>
      <c r="H20" s="116">
        <f>123180+28967+12906</f>
        <v>165053</v>
      </c>
      <c r="I20" s="116"/>
      <c r="J20" s="80"/>
    </row>
    <row r="21" spans="2:12" ht="39" thickBot="1" x14ac:dyDescent="0.3">
      <c r="B21" s="9" t="s">
        <v>130</v>
      </c>
      <c r="C21" s="120"/>
      <c r="D21" s="120"/>
      <c r="E21" s="118" t="s">
        <v>10</v>
      </c>
      <c r="F21" s="27">
        <f t="shared" si="3"/>
        <v>2263</v>
      </c>
      <c r="G21" s="17">
        <f t="shared" si="0"/>
        <v>2263</v>
      </c>
      <c r="H21" s="116"/>
      <c r="I21" s="116">
        <f>683+1580</f>
        <v>2263</v>
      </c>
      <c r="J21" s="99">
        <f>29174+5942</f>
        <v>35116</v>
      </c>
    </row>
    <row r="22" spans="2:12" ht="36.6" customHeight="1" thickBot="1" x14ac:dyDescent="0.3">
      <c r="B22" s="8" t="s">
        <v>38</v>
      </c>
      <c r="C22" s="10">
        <f>SUM(C23:C27)</f>
        <v>12585</v>
      </c>
      <c r="D22" s="10">
        <f>SUM(D23:D27)</f>
        <v>62542</v>
      </c>
      <c r="E22" s="14"/>
      <c r="F22" s="26">
        <f>G22-C22-D22</f>
        <v>79908</v>
      </c>
      <c r="G22" s="56">
        <f>H22+I22</f>
        <v>155035</v>
      </c>
      <c r="H22" s="10">
        <f>SUM(H23:H27)</f>
        <v>2775</v>
      </c>
      <c r="I22" s="10">
        <f>SUM(I23:I27)</f>
        <v>152260</v>
      </c>
      <c r="J22" s="79">
        <f>SUM(J23:J27)</f>
        <v>25449</v>
      </c>
    </row>
    <row r="23" spans="2:12" ht="15.75" thickBot="1" x14ac:dyDescent="0.3">
      <c r="B23" s="41" t="s">
        <v>72</v>
      </c>
      <c r="C23" s="116">
        <v>2302</v>
      </c>
      <c r="D23" s="120"/>
      <c r="E23" s="118" t="s">
        <v>10</v>
      </c>
      <c r="F23" s="27">
        <f>G23-C23-D23</f>
        <v>11639</v>
      </c>
      <c r="G23" s="17">
        <f>H23+I23</f>
        <v>13941</v>
      </c>
      <c r="H23" s="116"/>
      <c r="I23" s="116">
        <v>13941</v>
      </c>
      <c r="J23" s="99">
        <v>4200</v>
      </c>
    </row>
    <row r="24" spans="2:12" ht="26.25" thickBot="1" x14ac:dyDescent="0.3">
      <c r="B24" s="41" t="s">
        <v>73</v>
      </c>
      <c r="C24" s="116">
        <f>9485+798</f>
        <v>10283</v>
      </c>
      <c r="D24" s="120"/>
      <c r="E24" s="118" t="s">
        <v>10</v>
      </c>
      <c r="F24" s="27">
        <f>G24-C24-D24</f>
        <v>51235</v>
      </c>
      <c r="G24" s="17">
        <f>H24+I24</f>
        <v>61518</v>
      </c>
      <c r="H24" s="116"/>
      <c r="I24" s="116">
        <v>61518</v>
      </c>
      <c r="J24" s="99">
        <v>4678</v>
      </c>
    </row>
    <row r="25" spans="2:12" ht="15.75" thickBot="1" x14ac:dyDescent="0.3">
      <c r="B25" s="41" t="s">
        <v>74</v>
      </c>
      <c r="C25" s="120"/>
      <c r="D25" s="120"/>
      <c r="E25" s="118" t="s">
        <v>9</v>
      </c>
      <c r="F25" s="27">
        <f>G25-C25-D25</f>
        <v>3311</v>
      </c>
      <c r="G25" s="17">
        <f>H25+I25</f>
        <v>3311</v>
      </c>
      <c r="H25" s="116"/>
      <c r="I25" s="116">
        <v>3311</v>
      </c>
      <c r="J25" s="99"/>
    </row>
    <row r="26" spans="2:12" ht="39" thickBot="1" x14ac:dyDescent="0.3">
      <c r="B26" s="41" t="s">
        <v>127</v>
      </c>
      <c r="C26" s="120"/>
      <c r="D26" s="120">
        <f>61300+1242</f>
        <v>62542</v>
      </c>
      <c r="E26" s="118" t="s">
        <v>9</v>
      </c>
      <c r="F26" s="27">
        <f t="shared" ref="F26:F27" si="4">G26-C26-D26</f>
        <v>7830</v>
      </c>
      <c r="G26" s="17">
        <f>H26+I26</f>
        <v>70372</v>
      </c>
      <c r="H26" s="116">
        <f>1533+1242</f>
        <v>2775</v>
      </c>
      <c r="I26" s="116">
        <f>90530-13464-5893-683-1581-1312</f>
        <v>67597</v>
      </c>
      <c r="J26" s="100">
        <v>12617</v>
      </c>
    </row>
    <row r="27" spans="2:12" ht="26.25" thickBot="1" x14ac:dyDescent="0.3">
      <c r="B27" s="41" t="s">
        <v>75</v>
      </c>
      <c r="C27" s="120"/>
      <c r="D27" s="120"/>
      <c r="E27" s="118" t="s">
        <v>9</v>
      </c>
      <c r="F27" s="27">
        <f t="shared" si="4"/>
        <v>5893</v>
      </c>
      <c r="G27" s="17">
        <f t="shared" ref="G27" si="5">H27+I27</f>
        <v>5893</v>
      </c>
      <c r="H27" s="120"/>
      <c r="I27" s="120">
        <f>405+5488</f>
        <v>5893</v>
      </c>
      <c r="J27" s="99">
        <f>2076+1878</f>
        <v>3954</v>
      </c>
    </row>
    <row r="28" spans="2:12" ht="15.75" thickBot="1" x14ac:dyDescent="0.3">
      <c r="B28" s="8" t="s">
        <v>14</v>
      </c>
      <c r="C28" s="10">
        <f>SUM(C29:C31)</f>
        <v>24361</v>
      </c>
      <c r="D28" s="10">
        <f>SUM(D29:D31)</f>
        <v>1795</v>
      </c>
      <c r="E28" s="14"/>
      <c r="F28" s="26">
        <f>G28-C28-D28</f>
        <v>23390</v>
      </c>
      <c r="G28" s="56">
        <f>H28+I28</f>
        <v>49546</v>
      </c>
      <c r="H28" s="10">
        <f>SUM(H29:H31)</f>
        <v>28399</v>
      </c>
      <c r="I28" s="10">
        <f t="shared" ref="I28:J28" si="6">SUM(I29:I31)</f>
        <v>21147</v>
      </c>
      <c r="J28" s="101">
        <f t="shared" si="6"/>
        <v>420</v>
      </c>
    </row>
    <row r="29" spans="2:12" ht="24.75" thickBot="1" x14ac:dyDescent="0.3">
      <c r="B29" s="9" t="s">
        <v>76</v>
      </c>
      <c r="C29" s="120"/>
      <c r="D29" s="120"/>
      <c r="E29" s="118" t="s">
        <v>41</v>
      </c>
      <c r="F29" s="27">
        <f>G29-C29-D29</f>
        <v>13303</v>
      </c>
      <c r="G29" s="17">
        <f>H29+I29</f>
        <v>13303</v>
      </c>
      <c r="H29" s="61"/>
      <c r="I29" s="116">
        <v>13303</v>
      </c>
      <c r="J29" s="99">
        <v>420</v>
      </c>
    </row>
    <row r="30" spans="2:12" ht="39" thickBot="1" x14ac:dyDescent="0.3">
      <c r="B30" s="9" t="s">
        <v>189</v>
      </c>
      <c r="C30" s="116">
        <v>5951</v>
      </c>
      <c r="D30" s="120"/>
      <c r="E30" s="118" t="s">
        <v>10</v>
      </c>
      <c r="F30" s="27">
        <f>G30-C30-D30</f>
        <v>1893</v>
      </c>
      <c r="G30" s="17">
        <f>H30+I30</f>
        <v>7844</v>
      </c>
      <c r="H30" s="61"/>
      <c r="I30" s="116">
        <v>7844</v>
      </c>
      <c r="J30" s="80"/>
    </row>
    <row r="31" spans="2:12" ht="15.75" thickBot="1" x14ac:dyDescent="0.3">
      <c r="B31" s="9" t="s">
        <v>78</v>
      </c>
      <c r="C31" s="116">
        <f>18410</f>
        <v>18410</v>
      </c>
      <c r="D31" s="120">
        <v>1795</v>
      </c>
      <c r="E31" s="118" t="s">
        <v>10</v>
      </c>
      <c r="F31" s="69">
        <f t="shared" ref="F31:F41" si="7">G31-C31-D31</f>
        <v>8194</v>
      </c>
      <c r="G31" s="17">
        <f t="shared" ref="G31:G41" si="8">H31+I31</f>
        <v>28399</v>
      </c>
      <c r="H31" s="116">
        <f>26604+1795</f>
        <v>28399</v>
      </c>
      <c r="I31" s="116"/>
      <c r="J31" s="80"/>
    </row>
    <row r="32" spans="2:12" ht="34.35" customHeight="1" thickBot="1" x14ac:dyDescent="0.3">
      <c r="B32" s="8" t="s">
        <v>15</v>
      </c>
      <c r="C32" s="10">
        <f>+C33+C34</f>
        <v>324351</v>
      </c>
      <c r="D32" s="10">
        <f>SUM(D33:D34)</f>
        <v>0</v>
      </c>
      <c r="E32" s="14"/>
      <c r="F32" s="26">
        <f t="shared" si="7"/>
        <v>25487</v>
      </c>
      <c r="G32" s="56">
        <f t="shared" si="8"/>
        <v>349838</v>
      </c>
      <c r="H32" s="10">
        <f>SUM(H33:H34)</f>
        <v>349838</v>
      </c>
      <c r="I32" s="10">
        <f>SUM(I33:I34)</f>
        <v>0</v>
      </c>
      <c r="J32" s="79">
        <f>SUM(J33:J34)</f>
        <v>32665</v>
      </c>
    </row>
    <row r="33" spans="2:10" ht="51.75" thickBot="1" x14ac:dyDescent="0.3">
      <c r="B33" s="9" t="s">
        <v>201</v>
      </c>
      <c r="C33" s="116">
        <v>44</v>
      </c>
      <c r="D33" s="120"/>
      <c r="E33" s="118" t="s">
        <v>10</v>
      </c>
      <c r="F33" s="27">
        <f t="shared" si="7"/>
        <v>7487</v>
      </c>
      <c r="G33" s="17">
        <f t="shared" si="8"/>
        <v>7531</v>
      </c>
      <c r="H33" s="116">
        <f>31+7500</f>
        <v>7531</v>
      </c>
      <c r="I33" s="120"/>
      <c r="J33" s="80"/>
    </row>
    <row r="34" spans="2:10" ht="48" customHeight="1" thickBot="1" x14ac:dyDescent="0.3">
      <c r="B34" s="9" t="s">
        <v>183</v>
      </c>
      <c r="C34" s="116">
        <f>90063+112818+96476+6089+689+13748+4424</f>
        <v>324307</v>
      </c>
      <c r="D34" s="120"/>
      <c r="E34" s="118" t="s">
        <v>9</v>
      </c>
      <c r="F34" s="27">
        <f t="shared" si="7"/>
        <v>18000</v>
      </c>
      <c r="G34" s="17">
        <f t="shared" si="8"/>
        <v>342307</v>
      </c>
      <c r="H34" s="116">
        <f>305446+18000+689+13748+4424</f>
        <v>342307</v>
      </c>
      <c r="I34" s="120"/>
      <c r="J34" s="81">
        <f>23401+9264</f>
        <v>32665</v>
      </c>
    </row>
    <row r="35" spans="2:10" ht="26.25" thickBot="1" x14ac:dyDescent="0.3">
      <c r="B35" s="8" t="s">
        <v>16</v>
      </c>
      <c r="C35" s="10">
        <f>SUM(C36:C40)</f>
        <v>0</v>
      </c>
      <c r="D35" s="10">
        <f>SUM(D36:D40)</f>
        <v>18125</v>
      </c>
      <c r="E35" s="14"/>
      <c r="F35" s="26">
        <f t="shared" si="7"/>
        <v>18698</v>
      </c>
      <c r="G35" s="56">
        <f t="shared" si="8"/>
        <v>36823</v>
      </c>
      <c r="H35" s="10">
        <f>+H36+H37+H38+H40+H41</f>
        <v>23359</v>
      </c>
      <c r="I35" s="10">
        <f t="shared" ref="I35:J35" si="9">SUM(I36:I40)</f>
        <v>13464</v>
      </c>
      <c r="J35" s="79">
        <f t="shared" si="9"/>
        <v>5983</v>
      </c>
    </row>
    <row r="36" spans="2:10" ht="15.75" thickBot="1" x14ac:dyDescent="0.3">
      <c r="B36" s="9" t="s">
        <v>81</v>
      </c>
      <c r="C36" s="116"/>
      <c r="D36" s="120">
        <v>10979</v>
      </c>
      <c r="E36" s="67" t="s">
        <v>10</v>
      </c>
      <c r="F36" s="27">
        <f t="shared" si="7"/>
        <v>0</v>
      </c>
      <c r="G36" s="17">
        <f t="shared" si="8"/>
        <v>10979</v>
      </c>
      <c r="H36" s="116">
        <f>10573+406</f>
        <v>10979</v>
      </c>
      <c r="I36" s="116"/>
      <c r="J36" s="80"/>
    </row>
    <row r="37" spans="2:10" ht="26.25" thickBot="1" x14ac:dyDescent="0.3">
      <c r="B37" s="9" t="s">
        <v>82</v>
      </c>
      <c r="C37" s="120"/>
      <c r="D37" s="120">
        <f>5500+1485</f>
        <v>6985</v>
      </c>
      <c r="E37" s="67" t="s">
        <v>10</v>
      </c>
      <c r="F37" s="27">
        <f t="shared" si="7"/>
        <v>13464</v>
      </c>
      <c r="G37" s="17">
        <f t="shared" si="8"/>
        <v>20449</v>
      </c>
      <c r="H37" s="116">
        <v>6985</v>
      </c>
      <c r="I37" s="116">
        <v>13464</v>
      </c>
      <c r="J37" s="99">
        <v>5983</v>
      </c>
    </row>
    <row r="38" spans="2:10" ht="15.75" thickBot="1" x14ac:dyDescent="0.3">
      <c r="B38" s="9" t="s">
        <v>83</v>
      </c>
      <c r="C38" s="120"/>
      <c r="D38" s="120">
        <v>161</v>
      </c>
      <c r="E38" s="67" t="s">
        <v>10</v>
      </c>
      <c r="F38" s="27">
        <f t="shared" si="7"/>
        <v>2234</v>
      </c>
      <c r="G38" s="17">
        <f t="shared" si="8"/>
        <v>2395</v>
      </c>
      <c r="H38" s="116">
        <f>2234+161</f>
        <v>2395</v>
      </c>
      <c r="I38" s="116"/>
      <c r="J38" s="81"/>
    </row>
    <row r="39" spans="2:10" ht="15.75" thickBot="1" x14ac:dyDescent="0.3">
      <c r="B39" s="9" t="s">
        <v>182</v>
      </c>
      <c r="C39" s="120"/>
      <c r="D39" s="120"/>
      <c r="E39" s="67" t="s">
        <v>10</v>
      </c>
      <c r="F39" s="27"/>
      <c r="G39" s="17"/>
      <c r="H39" s="116"/>
      <c r="I39" s="116"/>
      <c r="J39" s="81"/>
    </row>
    <row r="40" spans="2:10" ht="26.25" thickBot="1" x14ac:dyDescent="0.3">
      <c r="B40" s="9" t="s">
        <v>204</v>
      </c>
      <c r="C40" s="120"/>
      <c r="D40" s="120"/>
      <c r="E40" s="67" t="s">
        <v>10</v>
      </c>
      <c r="F40" s="27">
        <f t="shared" si="7"/>
        <v>3000</v>
      </c>
      <c r="G40" s="17">
        <f t="shared" si="8"/>
        <v>3000</v>
      </c>
      <c r="H40" s="116">
        <v>3000</v>
      </c>
      <c r="I40" s="116"/>
      <c r="J40" s="81"/>
    </row>
    <row r="41" spans="2:10" ht="15.75" thickBot="1" x14ac:dyDescent="0.3">
      <c r="B41" s="9" t="s">
        <v>203</v>
      </c>
      <c r="C41" s="120"/>
      <c r="D41" s="120"/>
      <c r="E41" s="67" t="s">
        <v>10</v>
      </c>
      <c r="F41" s="27">
        <f t="shared" si="7"/>
        <v>0</v>
      </c>
      <c r="G41" s="17">
        <f t="shared" si="8"/>
        <v>0</v>
      </c>
      <c r="H41" s="116">
        <v>0</v>
      </c>
      <c r="I41" s="116"/>
      <c r="J41" s="81"/>
    </row>
    <row r="42" spans="2:10" ht="15.75" thickBot="1" x14ac:dyDescent="0.3">
      <c r="B42" s="8" t="s">
        <v>17</v>
      </c>
      <c r="C42" s="10">
        <f>SUM(C43:C46)</f>
        <v>27188</v>
      </c>
      <c r="D42" s="10">
        <f>SUM(D43:D46)</f>
        <v>0</v>
      </c>
      <c r="E42" s="14"/>
      <c r="F42" s="26">
        <f>G42-C42-D42</f>
        <v>144310</v>
      </c>
      <c r="G42" s="56">
        <f>H42+I42</f>
        <v>171498</v>
      </c>
      <c r="H42" s="10">
        <f>SUM(H43:H46)</f>
        <v>1312</v>
      </c>
      <c r="I42" s="10">
        <f>SUM(I43:I46)</f>
        <v>170186</v>
      </c>
      <c r="J42" s="101">
        <f>SUM(J43:J46)</f>
        <v>7560</v>
      </c>
    </row>
    <row r="43" spans="2:10" ht="39" thickBot="1" x14ac:dyDescent="0.3">
      <c r="B43" s="9" t="s">
        <v>129</v>
      </c>
      <c r="C43" s="152">
        <f>13119+14069</f>
        <v>27188</v>
      </c>
      <c r="D43" s="120"/>
      <c r="E43" s="118" t="s">
        <v>9</v>
      </c>
      <c r="F43" s="27">
        <f>G43-C43-D43</f>
        <v>86261</v>
      </c>
      <c r="G43" s="17">
        <f>H43+I43</f>
        <v>113449</v>
      </c>
      <c r="H43" s="116"/>
      <c r="I43" s="116">
        <f>115397+6552-8500</f>
        <v>113449</v>
      </c>
      <c r="J43" s="99">
        <v>4764</v>
      </c>
    </row>
    <row r="44" spans="2:10" ht="15.75" thickBot="1" x14ac:dyDescent="0.3">
      <c r="B44" s="9" t="s">
        <v>85</v>
      </c>
      <c r="C44" s="154"/>
      <c r="D44" s="120"/>
      <c r="E44" s="118" t="s">
        <v>9</v>
      </c>
      <c r="F44" s="27">
        <f>G44-C44-D44</f>
        <v>8500</v>
      </c>
      <c r="G44" s="17">
        <f>H44+I44</f>
        <v>8500</v>
      </c>
      <c r="H44" s="116"/>
      <c r="I44" s="116">
        <v>8500</v>
      </c>
      <c r="J44" s="99"/>
    </row>
    <row r="45" spans="2:10" ht="26.25" thickBot="1" x14ac:dyDescent="0.3">
      <c r="B45" s="9" t="s">
        <v>86</v>
      </c>
      <c r="C45" s="154"/>
      <c r="D45" s="120"/>
      <c r="E45" s="118" t="s">
        <v>9</v>
      </c>
      <c r="F45" s="27">
        <f t="shared" ref="F45:F46" si="10">G45-C45-D45</f>
        <v>24820</v>
      </c>
      <c r="G45" s="17">
        <f t="shared" ref="G45:G46" si="11">H45+I45</f>
        <v>24820</v>
      </c>
      <c r="H45" s="116">
        <v>1312</v>
      </c>
      <c r="I45" s="116">
        <v>23508</v>
      </c>
      <c r="J45" s="99">
        <v>396</v>
      </c>
    </row>
    <row r="46" spans="2:10" ht="15.75" thickBot="1" x14ac:dyDescent="0.3">
      <c r="B46" s="53" t="s">
        <v>87</v>
      </c>
      <c r="C46" s="153"/>
      <c r="D46" s="115"/>
      <c r="E46" s="118" t="s">
        <v>9</v>
      </c>
      <c r="F46" s="54">
        <f t="shared" si="10"/>
        <v>24729</v>
      </c>
      <c r="G46" s="55">
        <f t="shared" si="11"/>
        <v>24729</v>
      </c>
      <c r="H46" s="88"/>
      <c r="I46" s="88">
        <v>24729</v>
      </c>
      <c r="J46" s="102">
        <v>2400</v>
      </c>
    </row>
    <row r="47" spans="2:10" ht="9" customHeight="1" thickBot="1" x14ac:dyDescent="0.3">
      <c r="B47" s="48"/>
      <c r="C47" s="13"/>
      <c r="D47" s="49"/>
      <c r="E47" s="50"/>
      <c r="F47" s="51"/>
      <c r="G47" s="52"/>
      <c r="H47" s="49"/>
      <c r="I47" s="49"/>
      <c r="J47" s="51"/>
    </row>
    <row r="48" spans="2:10" ht="10.35" customHeight="1" thickBot="1" x14ac:dyDescent="0.3">
      <c r="B48" s="48"/>
      <c r="C48" s="13"/>
      <c r="D48" s="49"/>
      <c r="E48" s="50"/>
      <c r="F48" s="51"/>
      <c r="G48" s="52"/>
      <c r="H48" s="49"/>
      <c r="I48" s="49"/>
      <c r="J48" s="51"/>
    </row>
    <row r="49" spans="2:10" ht="19.350000000000001" customHeight="1" thickBot="1" x14ac:dyDescent="0.3">
      <c r="B49" s="174" t="s">
        <v>208</v>
      </c>
      <c r="C49" s="174"/>
      <c r="D49" s="174"/>
      <c r="E49" s="174"/>
      <c r="F49" s="174"/>
      <c r="G49" s="174"/>
      <c r="H49" s="174"/>
      <c r="I49" s="174"/>
      <c r="J49" s="174"/>
    </row>
    <row r="50" spans="2:10" ht="15" customHeight="1" x14ac:dyDescent="0.25">
      <c r="B50" s="175" t="s">
        <v>153</v>
      </c>
      <c r="C50" s="178" t="s">
        <v>24</v>
      </c>
      <c r="D50" s="178"/>
      <c r="E50" s="178"/>
      <c r="F50" s="178"/>
      <c r="G50" s="178"/>
      <c r="H50" s="178"/>
      <c r="I50" s="178"/>
      <c r="J50" s="24"/>
    </row>
    <row r="51" spans="2:10" x14ac:dyDescent="0.25">
      <c r="B51" s="176"/>
      <c r="C51" s="179"/>
      <c r="D51" s="179"/>
      <c r="E51" s="179"/>
      <c r="F51" s="179"/>
      <c r="G51" s="179"/>
      <c r="H51" s="179"/>
      <c r="I51" s="180" t="s">
        <v>5</v>
      </c>
      <c r="J51" s="180"/>
    </row>
    <row r="52" spans="2:10" ht="15.75" thickBot="1" x14ac:dyDescent="0.3">
      <c r="B52" s="177"/>
      <c r="C52" s="166" t="s">
        <v>7</v>
      </c>
      <c r="D52" s="166"/>
      <c r="E52" s="166"/>
      <c r="F52" s="166"/>
      <c r="G52" s="167" t="s">
        <v>8</v>
      </c>
      <c r="H52" s="167"/>
      <c r="I52" s="167"/>
      <c r="J52" s="25"/>
    </row>
    <row r="53" spans="2:10" ht="45.75" thickBot="1" x14ac:dyDescent="0.3">
      <c r="B53" s="7" t="s">
        <v>2</v>
      </c>
      <c r="C53" s="34" t="s">
        <v>3</v>
      </c>
      <c r="D53" s="34" t="s">
        <v>21</v>
      </c>
      <c r="E53" s="35" t="s">
        <v>22</v>
      </c>
      <c r="F53" s="36" t="s">
        <v>29</v>
      </c>
      <c r="G53" s="18" t="s">
        <v>23</v>
      </c>
      <c r="H53" s="37" t="s">
        <v>4</v>
      </c>
      <c r="I53" s="37" t="s">
        <v>6</v>
      </c>
      <c r="J53" s="117" t="s">
        <v>134</v>
      </c>
    </row>
    <row r="54" spans="2:10" ht="26.25" thickBot="1" x14ac:dyDescent="0.3">
      <c r="B54" s="8" t="s">
        <v>18</v>
      </c>
      <c r="C54" s="10">
        <f>SUM(C55:C58)</f>
        <v>0</v>
      </c>
      <c r="D54" s="10">
        <f>SUM(D55:D58)</f>
        <v>0</v>
      </c>
      <c r="E54" s="14"/>
      <c r="F54" s="26">
        <f>G54-C54-D54</f>
        <v>18200</v>
      </c>
      <c r="G54" s="56">
        <f>H54+I54</f>
        <v>18200</v>
      </c>
      <c r="H54" s="10">
        <f>SUM(H55:H58)</f>
        <v>18200</v>
      </c>
      <c r="I54" s="10">
        <f>SUM(I55:I58)</f>
        <v>0</v>
      </c>
      <c r="J54" s="79">
        <f>SUM(J55:J58)</f>
        <v>0</v>
      </c>
    </row>
    <row r="55" spans="2:10" ht="26.25" thickBot="1" x14ac:dyDescent="0.3">
      <c r="B55" s="9" t="s">
        <v>88</v>
      </c>
      <c r="C55" s="120"/>
      <c r="D55" s="120"/>
      <c r="E55" s="118" t="s">
        <v>185</v>
      </c>
      <c r="F55" s="27">
        <f>G55-C55-D55</f>
        <v>13200</v>
      </c>
      <c r="G55" s="17">
        <f>H55+I55</f>
        <v>13200</v>
      </c>
      <c r="H55" s="116">
        <f>12000+700+500</f>
        <v>13200</v>
      </c>
      <c r="I55" s="120"/>
      <c r="J55" s="80"/>
    </row>
    <row r="56" spans="2:10" ht="21" customHeight="1" thickBot="1" x14ac:dyDescent="0.3">
      <c r="B56" s="9" t="s">
        <v>89</v>
      </c>
      <c r="C56" s="120"/>
      <c r="D56" s="120"/>
      <c r="E56" s="118" t="s">
        <v>185</v>
      </c>
      <c r="F56" s="27">
        <f t="shared" ref="F56" si="12">G56-C56-D56</f>
        <v>3000</v>
      </c>
      <c r="G56" s="17">
        <f t="shared" ref="G56" si="13">H56+I56</f>
        <v>3000</v>
      </c>
      <c r="H56" s="116">
        <v>3000</v>
      </c>
      <c r="I56" s="120"/>
      <c r="J56" s="80"/>
    </row>
    <row r="57" spans="2:10" ht="26.25" thickBot="1" x14ac:dyDescent="0.3">
      <c r="B57" s="9" t="s">
        <v>187</v>
      </c>
      <c r="C57" s="120"/>
      <c r="D57" s="120"/>
      <c r="E57" s="118" t="s">
        <v>9</v>
      </c>
      <c r="F57" s="27">
        <f>G57-C57-D57</f>
        <v>0</v>
      </c>
      <c r="G57" s="17">
        <f>H57+I57</f>
        <v>0</v>
      </c>
      <c r="H57" s="116"/>
      <c r="I57" s="120"/>
      <c r="J57" s="80"/>
    </row>
    <row r="58" spans="2:10" ht="26.25" thickBot="1" x14ac:dyDescent="0.3">
      <c r="B58" s="9" t="s">
        <v>186</v>
      </c>
      <c r="C58" s="120"/>
      <c r="D58" s="120"/>
      <c r="E58" s="118" t="s">
        <v>9</v>
      </c>
      <c r="F58" s="27">
        <f t="shared" ref="F58" si="14">G58-C58-D58</f>
        <v>2000</v>
      </c>
      <c r="G58" s="17">
        <f t="shared" ref="G58" si="15">H58+I58</f>
        <v>2000</v>
      </c>
      <c r="H58" s="116">
        <v>2000</v>
      </c>
      <c r="I58" s="120"/>
      <c r="J58" s="80"/>
    </row>
    <row r="59" spans="2:10" ht="26.25" thickBot="1" x14ac:dyDescent="0.3">
      <c r="B59" s="8" t="s">
        <v>140</v>
      </c>
      <c r="C59" s="10">
        <f>SUM(C60:C63)</f>
        <v>0</v>
      </c>
      <c r="D59" s="10">
        <f>SUM(D60:D63)</f>
        <v>0</v>
      </c>
      <c r="E59" s="14"/>
      <c r="F59" s="26">
        <f>G59-C59-D59</f>
        <v>12000</v>
      </c>
      <c r="G59" s="56">
        <f>H59+I59</f>
        <v>12000</v>
      </c>
      <c r="H59" s="89">
        <f>SUM(H60:H63)</f>
        <v>12000</v>
      </c>
      <c r="I59" s="10">
        <f t="shared" ref="I59:J59" si="16">SUM(I60:I63)</f>
        <v>0</v>
      </c>
      <c r="J59" s="79">
        <f t="shared" si="16"/>
        <v>160157</v>
      </c>
    </row>
    <row r="60" spans="2:10" ht="26.25" thickBot="1" x14ac:dyDescent="0.3">
      <c r="B60" s="9" t="s">
        <v>139</v>
      </c>
      <c r="C60" s="120"/>
      <c r="D60" s="120"/>
      <c r="E60" s="118" t="s">
        <v>9</v>
      </c>
      <c r="F60" s="27">
        <f>G60-C60-D60</f>
        <v>0</v>
      </c>
      <c r="G60" s="17">
        <f>H60+I60</f>
        <v>0</v>
      </c>
      <c r="H60" s="120">
        <v>0</v>
      </c>
      <c r="I60" s="120"/>
      <c r="J60" s="99">
        <f>63270+6089</f>
        <v>69359</v>
      </c>
    </row>
    <row r="61" spans="2:10" ht="15.75" thickBot="1" x14ac:dyDescent="0.3">
      <c r="B61" s="9" t="s">
        <v>92</v>
      </c>
      <c r="C61" s="120"/>
      <c r="D61" s="120"/>
      <c r="E61" s="118" t="s">
        <v>9</v>
      </c>
      <c r="F61" s="27">
        <f>G61-C61-D61</f>
        <v>0</v>
      </c>
      <c r="G61" s="17">
        <f>H61+I61</f>
        <v>0</v>
      </c>
      <c r="H61" s="120">
        <v>0</v>
      </c>
      <c r="I61" s="120"/>
      <c r="J61" s="99">
        <v>5880</v>
      </c>
    </row>
    <row r="62" spans="2:10" ht="26.25" thickBot="1" x14ac:dyDescent="0.3">
      <c r="B62" s="9" t="s">
        <v>93</v>
      </c>
      <c r="C62" s="120"/>
      <c r="D62" s="120"/>
      <c r="E62" s="118" t="s">
        <v>9</v>
      </c>
      <c r="F62" s="27">
        <f t="shared" ref="F62:F64" si="17">G62-C62-D62</f>
        <v>0</v>
      </c>
      <c r="G62" s="17">
        <f t="shared" ref="G62:G63" si="18">H62+I62</f>
        <v>0</v>
      </c>
      <c r="H62" s="120">
        <v>0</v>
      </c>
      <c r="I62" s="120"/>
      <c r="J62" s="99">
        <v>84918</v>
      </c>
    </row>
    <row r="63" spans="2:10" ht="26.25" thickBot="1" x14ac:dyDescent="0.3">
      <c r="B63" s="9" t="s">
        <v>94</v>
      </c>
      <c r="C63" s="120"/>
      <c r="D63" s="120"/>
      <c r="E63" s="118" t="s">
        <v>9</v>
      </c>
      <c r="F63" s="27">
        <f>G63-C63-D63</f>
        <v>12000</v>
      </c>
      <c r="G63" s="17">
        <f t="shared" si="18"/>
        <v>12000</v>
      </c>
      <c r="H63" s="116">
        <v>12000</v>
      </c>
      <c r="I63" s="120"/>
      <c r="J63" s="98"/>
    </row>
    <row r="64" spans="2:10" ht="29.1" customHeight="1" thickBot="1" x14ac:dyDescent="0.3">
      <c r="B64" s="60" t="s">
        <v>30</v>
      </c>
      <c r="C64" s="21">
        <f>C59+C54+C42+C35+C32+C28+C22+C17+C11+C8</f>
        <v>1159042</v>
      </c>
      <c r="D64" s="21">
        <f>D59+D54+D42+D35+D32+D28+D22+D17+D11+D8</f>
        <v>565656</v>
      </c>
      <c r="E64" s="43"/>
      <c r="F64" s="31">
        <f t="shared" si="17"/>
        <v>664467</v>
      </c>
      <c r="G64" s="44">
        <f>G59+G54+G42+G35+G32+G28+G22+G17+G11+G8</f>
        <v>2389165</v>
      </c>
      <c r="H64" s="21">
        <f>H59+H54+H42+H35+H32+H28+H22+H17+H11+H8</f>
        <v>2008057</v>
      </c>
      <c r="I64" s="45">
        <f>I59+I54+I42+I35+I32+I28+I22+I17+I11+I8</f>
        <v>381108</v>
      </c>
      <c r="J64" s="46">
        <f>J59+J54+J42+J35+J32+J28+J22+J17+J11+J8</f>
        <v>267350</v>
      </c>
    </row>
    <row r="65" spans="2:14" ht="26.1" customHeight="1" thickBot="1" x14ac:dyDescent="0.3">
      <c r="B65" s="139" t="s">
        <v>136</v>
      </c>
      <c r="C65" s="139"/>
      <c r="D65" s="139"/>
      <c r="E65" s="139"/>
      <c r="F65" s="163"/>
      <c r="G65" s="74">
        <f>G64-C64-D64-F64</f>
        <v>0</v>
      </c>
      <c r="H65" s="164"/>
      <c r="I65" s="165"/>
      <c r="J65" s="165"/>
    </row>
    <row r="66" spans="2:14" ht="26.25" customHeight="1" thickBot="1" x14ac:dyDescent="0.3">
      <c r="B66" s="20" t="s">
        <v>34</v>
      </c>
      <c r="C66" s="181" t="s">
        <v>1</v>
      </c>
      <c r="D66" s="181"/>
      <c r="E66" s="181"/>
      <c r="F66" s="182"/>
      <c r="G66" s="144" t="s">
        <v>45</v>
      </c>
      <c r="H66" s="144"/>
      <c r="I66" s="144"/>
      <c r="J66" s="144"/>
    </row>
    <row r="67" spans="2:14" ht="36" customHeight="1" thickBot="1" x14ac:dyDescent="0.3">
      <c r="B67" s="7" t="s">
        <v>2</v>
      </c>
      <c r="C67" s="76" t="s">
        <v>105</v>
      </c>
      <c r="D67" s="34" t="s">
        <v>0</v>
      </c>
      <c r="E67" s="35" t="s">
        <v>48</v>
      </c>
      <c r="F67" s="36" t="s">
        <v>49</v>
      </c>
      <c r="G67" s="18" t="s">
        <v>59</v>
      </c>
      <c r="H67" s="157" t="s">
        <v>46</v>
      </c>
      <c r="I67" s="158"/>
      <c r="J67" s="158"/>
    </row>
    <row r="68" spans="2:14" ht="15.75" thickBot="1" x14ac:dyDescent="0.3">
      <c r="B68" s="8" t="s">
        <v>42</v>
      </c>
      <c r="C68" s="10">
        <f>SUM(C69:C72)</f>
        <v>719903</v>
      </c>
      <c r="D68" s="10">
        <f>SUM(D69:D72)</f>
        <v>84342</v>
      </c>
      <c r="E68" s="14"/>
      <c r="F68" s="10">
        <f>SUM(F69:F72)</f>
        <v>42533</v>
      </c>
      <c r="G68" s="86">
        <f>SUM(G69:G72)</f>
        <v>803655</v>
      </c>
      <c r="H68" s="159"/>
      <c r="I68" s="160"/>
      <c r="J68" s="160"/>
    </row>
    <row r="69" spans="2:14" ht="44.45" customHeight="1" thickBot="1" x14ac:dyDescent="0.3">
      <c r="B69" s="9" t="s">
        <v>95</v>
      </c>
      <c r="C69" s="120"/>
      <c r="D69" s="120">
        <v>285</v>
      </c>
      <c r="E69" s="114" t="s">
        <v>50</v>
      </c>
      <c r="F69" s="27">
        <f>10000-468-700-500</f>
        <v>8332</v>
      </c>
      <c r="G69" s="77">
        <f>C69+D69+F69</f>
        <v>8617</v>
      </c>
      <c r="H69" s="159"/>
      <c r="I69" s="160"/>
      <c r="J69" s="160"/>
      <c r="L69" s="103">
        <v>8617</v>
      </c>
    </row>
    <row r="70" spans="2:14" ht="45.75" thickBot="1" x14ac:dyDescent="0.3">
      <c r="B70" s="9" t="s">
        <v>96</v>
      </c>
      <c r="C70" s="120">
        <v>74757</v>
      </c>
      <c r="D70" s="116">
        <v>34057</v>
      </c>
      <c r="E70" s="114" t="s">
        <v>47</v>
      </c>
      <c r="F70" s="27"/>
      <c r="G70" s="77">
        <f>C70+D70+F70-F77</f>
        <v>108814</v>
      </c>
      <c r="H70" s="159"/>
      <c r="I70" s="160"/>
      <c r="J70" s="160"/>
      <c r="L70" s="103">
        <v>108814</v>
      </c>
    </row>
    <row r="71" spans="2:14" ht="45.75" thickBot="1" x14ac:dyDescent="0.3">
      <c r="B71" s="9" t="s">
        <v>97</v>
      </c>
      <c r="C71" s="120">
        <f>361+10000+10000</f>
        <v>20361</v>
      </c>
      <c r="D71" s="120"/>
      <c r="E71" s="114" t="s">
        <v>150</v>
      </c>
      <c r="F71" s="27"/>
      <c r="G71" s="77">
        <f>C71+D71+F71</f>
        <v>20361</v>
      </c>
      <c r="H71" s="161"/>
      <c r="I71" s="162"/>
      <c r="J71" s="162"/>
      <c r="L71" s="103">
        <v>20361</v>
      </c>
    </row>
    <row r="72" spans="2:14" ht="44.1" customHeight="1" thickBot="1" x14ac:dyDescent="0.3">
      <c r="B72" s="9" t="s">
        <v>107</v>
      </c>
      <c r="C72" s="97">
        <f>4489+4989+9660+7049+8000+9512+431728+61525+87833</f>
        <v>624785</v>
      </c>
      <c r="D72" s="116">
        <v>50000</v>
      </c>
      <c r="E72" s="114" t="s">
        <v>148</v>
      </c>
      <c r="F72" s="83">
        <f>G98</f>
        <v>34201</v>
      </c>
      <c r="G72" s="77">
        <f>C72+D72+F72-F75-F76-F80-F81-F82-F83-F84-F86-F87-F88-F89</f>
        <v>665863</v>
      </c>
      <c r="H72" s="170" t="s">
        <v>149</v>
      </c>
      <c r="I72" s="171"/>
      <c r="J72" s="171"/>
      <c r="L72" s="103">
        <v>665863</v>
      </c>
      <c r="M72" s="95">
        <f>+L72-G72</f>
        <v>0</v>
      </c>
      <c r="N72" s="95"/>
    </row>
    <row r="73" spans="2:14" ht="34.35" customHeight="1" thickBot="1" x14ac:dyDescent="0.3">
      <c r="B73" s="70" t="s">
        <v>2</v>
      </c>
      <c r="C73" s="71" t="s">
        <v>3</v>
      </c>
      <c r="D73" s="71" t="s">
        <v>21</v>
      </c>
      <c r="E73" s="72" t="s">
        <v>22</v>
      </c>
      <c r="F73" s="73" t="s">
        <v>29</v>
      </c>
      <c r="G73" s="18" t="s">
        <v>23</v>
      </c>
      <c r="H73" s="172"/>
      <c r="I73" s="173"/>
      <c r="J73" s="173"/>
    </row>
    <row r="74" spans="2:14" ht="26.25" thickBot="1" x14ac:dyDescent="0.3">
      <c r="B74" s="8" t="s">
        <v>44</v>
      </c>
      <c r="C74" s="10">
        <f>+C78+C75+C76+C77</f>
        <v>43854</v>
      </c>
      <c r="D74" s="10">
        <v>0</v>
      </c>
      <c r="E74" s="14"/>
      <c r="F74" s="26">
        <f>SUM(F75:F78)</f>
        <v>36906</v>
      </c>
      <c r="G74" s="56">
        <f>SUM(C74+D74+F74)</f>
        <v>80760</v>
      </c>
      <c r="H74" s="155" t="s">
        <v>131</v>
      </c>
      <c r="I74" s="156"/>
      <c r="J74" s="156"/>
    </row>
    <row r="75" spans="2:14" ht="27" customHeight="1" thickBot="1" x14ac:dyDescent="0.3">
      <c r="B75" s="9" t="s">
        <v>98</v>
      </c>
      <c r="C75" s="120">
        <v>9800</v>
      </c>
      <c r="D75" s="120"/>
      <c r="E75" s="114" t="s">
        <v>51</v>
      </c>
      <c r="F75" s="69">
        <f>264+12896+446+942+101+14758+267+115+3343+330+369+95+21+72+500+32+338+175+1620+222</f>
        <v>36906</v>
      </c>
      <c r="G75" s="17">
        <f t="shared" ref="G75:G77" si="19">SUM(C75+D75+F75)</f>
        <v>46706</v>
      </c>
      <c r="H75" s="126" t="s">
        <v>53</v>
      </c>
      <c r="I75" s="126" t="s">
        <v>64</v>
      </c>
      <c r="J75" s="126" t="s">
        <v>132</v>
      </c>
    </row>
    <row r="76" spans="2:14" ht="26.25" thickBot="1" x14ac:dyDescent="0.3">
      <c r="B76" s="9" t="s">
        <v>202</v>
      </c>
      <c r="C76" s="120">
        <f>70579-61525</f>
        <v>9054</v>
      </c>
      <c r="D76" s="120"/>
      <c r="E76" s="114" t="s">
        <v>51</v>
      </c>
      <c r="F76" s="69"/>
      <c r="G76" s="77">
        <f t="shared" si="19"/>
        <v>9054</v>
      </c>
      <c r="H76" s="127"/>
      <c r="I76" s="127"/>
      <c r="J76" s="127"/>
    </row>
    <row r="77" spans="2:14" ht="26.25" thickBot="1" x14ac:dyDescent="0.3">
      <c r="B77" s="9" t="s">
        <v>99</v>
      </c>
      <c r="C77" s="120"/>
      <c r="D77" s="120"/>
      <c r="E77" s="114" t="s">
        <v>152</v>
      </c>
      <c r="F77" s="69"/>
      <c r="G77" s="77">
        <f t="shared" si="19"/>
        <v>0</v>
      </c>
      <c r="H77" s="127"/>
      <c r="I77" s="127"/>
      <c r="J77" s="127"/>
    </row>
    <row r="78" spans="2:14" ht="26.25" thickBot="1" x14ac:dyDescent="0.3">
      <c r="B78" s="9" t="s">
        <v>100</v>
      </c>
      <c r="C78" s="120">
        <v>25000</v>
      </c>
      <c r="D78" s="61"/>
      <c r="E78" s="114" t="s">
        <v>9</v>
      </c>
      <c r="F78" s="69"/>
      <c r="G78" s="77">
        <f>SUM(C78+D78+F78)</f>
        <v>25000</v>
      </c>
      <c r="H78" s="128"/>
      <c r="I78" s="128"/>
      <c r="J78" s="128"/>
    </row>
    <row r="79" spans="2:14" ht="26.25" thickBot="1" x14ac:dyDescent="0.3">
      <c r="B79" s="8" t="s">
        <v>57</v>
      </c>
      <c r="C79" s="10">
        <f>SUM(C81:C89)</f>
        <v>1552245</v>
      </c>
      <c r="D79" s="10">
        <f>SUM(D81:D89)</f>
        <v>7895</v>
      </c>
      <c r="E79" s="14"/>
      <c r="F79" s="10">
        <f>SUM(F80:F89)</f>
        <v>6217</v>
      </c>
      <c r="G79" s="56">
        <f>SUM(C79+D79+F79)</f>
        <v>1566357</v>
      </c>
      <c r="H79" s="62">
        <f>SUM(H81:H89)</f>
        <v>0</v>
      </c>
      <c r="I79" s="65">
        <f>SUM(I81:I89)</f>
        <v>4616102</v>
      </c>
      <c r="J79" s="65">
        <f>SUM(J81:J89)</f>
        <v>6182459</v>
      </c>
    </row>
    <row r="80" spans="2:14" ht="46.35" customHeight="1" thickBot="1" x14ac:dyDescent="0.3">
      <c r="B80" s="9" t="s">
        <v>52</v>
      </c>
      <c r="C80" s="120"/>
      <c r="D80" s="120"/>
      <c r="E80" s="123" t="s">
        <v>151</v>
      </c>
      <c r="F80" s="27"/>
      <c r="G80" s="17">
        <f t="shared" ref="G80:G89" si="20">C80+D80+F80</f>
        <v>0</v>
      </c>
      <c r="H80" s="27"/>
      <c r="I80" s="27"/>
      <c r="J80" s="27">
        <f>SUM(G80:I80)</f>
        <v>0</v>
      </c>
    </row>
    <row r="81" spans="2:14" ht="15" customHeight="1" thickBot="1" x14ac:dyDescent="0.3">
      <c r="B81" s="9" t="s">
        <v>157</v>
      </c>
      <c r="C81" s="120"/>
      <c r="D81" s="120"/>
      <c r="E81" s="124"/>
      <c r="F81" s="27"/>
      <c r="G81" s="17">
        <f t="shared" si="20"/>
        <v>0</v>
      </c>
      <c r="H81" s="27"/>
      <c r="I81" s="27"/>
      <c r="J81" s="27">
        <f>SUM(G81:I81)</f>
        <v>0</v>
      </c>
    </row>
    <row r="82" spans="2:14" ht="15.75" thickBot="1" x14ac:dyDescent="0.3">
      <c r="B82" s="9" t="s">
        <v>184</v>
      </c>
      <c r="C82" s="116">
        <v>33510</v>
      </c>
      <c r="D82" s="120"/>
      <c r="E82" s="124"/>
      <c r="F82" s="27"/>
      <c r="G82" s="77">
        <f t="shared" si="20"/>
        <v>33510</v>
      </c>
      <c r="H82" s="27"/>
      <c r="I82" s="27">
        <f>13672+31139+341</f>
        <v>45152</v>
      </c>
      <c r="J82" s="27">
        <f>SUM(G82:I82)</f>
        <v>78662</v>
      </c>
      <c r="L82" s="103">
        <v>33510</v>
      </c>
    </row>
    <row r="83" spans="2:14" ht="15.75" thickBot="1" x14ac:dyDescent="0.3">
      <c r="B83" s="9" t="s">
        <v>200</v>
      </c>
      <c r="C83" s="116">
        <v>99000</v>
      </c>
      <c r="D83" s="120"/>
      <c r="E83" s="124"/>
      <c r="F83" s="27"/>
      <c r="G83" s="77">
        <f t="shared" si="20"/>
        <v>99000</v>
      </c>
      <c r="H83" s="27"/>
      <c r="I83" s="27"/>
      <c r="J83" s="27">
        <f t="shared" ref="J83:J89" si="21">SUM(G83:I83)</f>
        <v>99000</v>
      </c>
      <c r="L83" s="103">
        <v>99000</v>
      </c>
    </row>
    <row r="84" spans="2:14" ht="26.25" thickBot="1" x14ac:dyDescent="0.3">
      <c r="B84" s="9" t="s">
        <v>194</v>
      </c>
      <c r="C84" s="120">
        <v>132000</v>
      </c>
      <c r="D84" s="120"/>
      <c r="E84" s="124"/>
      <c r="F84" s="27">
        <v>413</v>
      </c>
      <c r="G84" s="77">
        <f t="shared" si="20"/>
        <v>132413</v>
      </c>
      <c r="H84" s="27"/>
      <c r="I84" s="27"/>
      <c r="J84" s="27">
        <f t="shared" si="21"/>
        <v>132413</v>
      </c>
      <c r="L84" s="103">
        <v>132413</v>
      </c>
    </row>
    <row r="85" spans="2:14" ht="15.75" thickBot="1" x14ac:dyDescent="0.3">
      <c r="B85" s="9" t="s">
        <v>195</v>
      </c>
      <c r="C85" s="120">
        <v>390000</v>
      </c>
      <c r="D85" s="120"/>
      <c r="E85" s="124"/>
      <c r="F85" s="27"/>
      <c r="G85" s="77">
        <f t="shared" si="20"/>
        <v>390000</v>
      </c>
      <c r="H85" s="27"/>
      <c r="I85" s="27"/>
      <c r="J85" s="27">
        <f t="shared" si="21"/>
        <v>390000</v>
      </c>
      <c r="L85" s="103">
        <v>390000</v>
      </c>
    </row>
    <row r="86" spans="2:14" ht="26.25" thickBot="1" x14ac:dyDescent="0.3">
      <c r="B86" s="9" t="s">
        <v>199</v>
      </c>
      <c r="C86" s="120">
        <v>72680</v>
      </c>
      <c r="D86" s="120"/>
      <c r="E86" s="124"/>
      <c r="F86" s="27">
        <v>3048</v>
      </c>
      <c r="G86" s="77">
        <f t="shared" si="20"/>
        <v>75728</v>
      </c>
      <c r="H86" s="27"/>
      <c r="I86" s="27"/>
      <c r="J86" s="27">
        <f t="shared" si="21"/>
        <v>75728</v>
      </c>
      <c r="L86" s="103">
        <v>75728</v>
      </c>
    </row>
    <row r="87" spans="2:14" ht="15.75" thickBot="1" x14ac:dyDescent="0.3">
      <c r="B87" s="9" t="s">
        <v>61</v>
      </c>
      <c r="C87" s="120"/>
      <c r="D87" s="120"/>
      <c r="E87" s="124"/>
      <c r="F87" s="27"/>
      <c r="G87" s="77">
        <f t="shared" si="20"/>
        <v>0</v>
      </c>
      <c r="H87" s="27"/>
      <c r="I87" s="27"/>
      <c r="J87" s="27">
        <f t="shared" si="21"/>
        <v>0</v>
      </c>
      <c r="L87" s="103"/>
    </row>
    <row r="88" spans="2:14" ht="15.75" thickBot="1" x14ac:dyDescent="0.3">
      <c r="B88" s="9" t="s">
        <v>27</v>
      </c>
      <c r="C88" s="120">
        <f>345460+479595</f>
        <v>825055</v>
      </c>
      <c r="D88" s="120"/>
      <c r="E88" s="124"/>
      <c r="F88" s="27">
        <f>62+10</f>
        <v>72</v>
      </c>
      <c r="G88" s="17">
        <f t="shared" si="20"/>
        <v>825127</v>
      </c>
      <c r="H88" s="27"/>
      <c r="I88" s="27">
        <f>5050545-479595</f>
        <v>4570950</v>
      </c>
      <c r="J88" s="27">
        <f t="shared" si="21"/>
        <v>5396077</v>
      </c>
      <c r="L88" s="103">
        <v>825127</v>
      </c>
    </row>
    <row r="89" spans="2:14" ht="15.75" thickBot="1" x14ac:dyDescent="0.3">
      <c r="B89" s="9" t="s">
        <v>205</v>
      </c>
      <c r="C89" s="120"/>
      <c r="D89" s="120">
        <v>7895</v>
      </c>
      <c r="E89" s="125"/>
      <c r="F89" s="27">
        <f>2415+269</f>
        <v>2684</v>
      </c>
      <c r="G89" s="17">
        <f t="shared" si="20"/>
        <v>10579</v>
      </c>
      <c r="H89" s="27"/>
      <c r="I89" s="27"/>
      <c r="J89" s="27">
        <f t="shared" si="21"/>
        <v>10579</v>
      </c>
      <c r="L89" s="103">
        <v>10579</v>
      </c>
    </row>
    <row r="90" spans="2:14" ht="16.350000000000001" customHeight="1" thickBot="1" x14ac:dyDescent="0.3">
      <c r="B90" s="178" t="s">
        <v>43</v>
      </c>
      <c r="C90" s="136" t="s">
        <v>56</v>
      </c>
      <c r="D90" s="136"/>
      <c r="E90" s="136"/>
      <c r="F90" s="136"/>
      <c r="G90" s="40">
        <f>G64</f>
        <v>2389165</v>
      </c>
      <c r="H90" s="190">
        <f>SUM(G90:G93)</f>
        <v>4839937</v>
      </c>
      <c r="I90" s="192" t="s">
        <v>141</v>
      </c>
      <c r="J90" s="192"/>
    </row>
    <row r="91" spans="2:14" ht="41.1" customHeight="1" thickBot="1" x14ac:dyDescent="0.3">
      <c r="B91" s="189"/>
      <c r="C91" s="136" t="s">
        <v>104</v>
      </c>
      <c r="D91" s="136"/>
      <c r="E91" s="136"/>
      <c r="F91" s="149"/>
      <c r="G91" s="40">
        <f>G68</f>
        <v>803655</v>
      </c>
      <c r="H91" s="191"/>
      <c r="I91" s="193"/>
      <c r="J91" s="193"/>
      <c r="L91" s="103"/>
      <c r="M91" s="95"/>
      <c r="N91" s="95"/>
    </row>
    <row r="92" spans="2:14" ht="29.25" customHeight="1" thickBot="1" x14ac:dyDescent="0.3">
      <c r="B92" s="189"/>
      <c r="C92" s="136" t="s">
        <v>55</v>
      </c>
      <c r="D92" s="136"/>
      <c r="E92" s="136"/>
      <c r="F92" s="149"/>
      <c r="G92" s="40">
        <f>G74</f>
        <v>80760</v>
      </c>
      <c r="H92" s="191"/>
      <c r="I92" s="194"/>
      <c r="J92" s="194"/>
      <c r="L92" s="103">
        <v>4839937</v>
      </c>
      <c r="M92" s="95">
        <f>+L92-H90</f>
        <v>0</v>
      </c>
      <c r="N92" s="95"/>
    </row>
    <row r="93" spans="2:14" ht="20.25" customHeight="1" thickBot="1" x14ac:dyDescent="0.3">
      <c r="B93" s="166"/>
      <c r="C93" s="136" t="s">
        <v>60</v>
      </c>
      <c r="D93" s="136"/>
      <c r="E93" s="136"/>
      <c r="F93" s="136"/>
      <c r="G93" s="42">
        <f>G79</f>
        <v>1566357</v>
      </c>
      <c r="H93" s="191"/>
      <c r="I93" s="195">
        <f>G98</f>
        <v>34201</v>
      </c>
      <c r="J93" s="195"/>
      <c r="L93" s="103"/>
      <c r="M93" s="95"/>
    </row>
    <row r="94" spans="2:14" ht="10.35" customHeight="1" x14ac:dyDescent="0.25">
      <c r="B94" s="5"/>
      <c r="C94" s="13"/>
      <c r="D94" s="13"/>
      <c r="E94" s="13"/>
      <c r="F94" s="28"/>
      <c r="G94" s="16"/>
      <c r="H94" s="13"/>
      <c r="I94" s="13"/>
      <c r="J94" s="28"/>
    </row>
    <row r="95" spans="2:14" ht="9" customHeight="1" thickBot="1" x14ac:dyDescent="0.3">
      <c r="B95" s="5"/>
      <c r="C95" s="13"/>
      <c r="D95" s="13"/>
      <c r="E95" s="13"/>
      <c r="F95" s="28"/>
      <c r="G95" s="16"/>
      <c r="H95" s="13"/>
      <c r="I95" s="13"/>
      <c r="J95" s="28"/>
    </row>
    <row r="96" spans="2:14" ht="25.35" customHeight="1" thickBot="1" x14ac:dyDescent="0.3">
      <c r="B96" s="174" t="s">
        <v>208</v>
      </c>
      <c r="C96" s="174"/>
      <c r="D96" s="174"/>
      <c r="E96" s="174"/>
      <c r="F96" s="174"/>
      <c r="G96" s="174"/>
      <c r="H96" s="174"/>
      <c r="I96" s="174"/>
      <c r="J96" s="174"/>
    </row>
    <row r="97" spans="2:13" ht="45.75" thickBot="1" x14ac:dyDescent="0.3">
      <c r="B97" s="7" t="s">
        <v>32</v>
      </c>
      <c r="C97" s="38" t="s">
        <v>20</v>
      </c>
      <c r="D97" s="37" t="s">
        <v>58</v>
      </c>
      <c r="E97" s="37" t="s">
        <v>39</v>
      </c>
      <c r="F97" s="39" t="s">
        <v>37</v>
      </c>
      <c r="G97" s="39" t="s">
        <v>103</v>
      </c>
      <c r="H97" s="32"/>
      <c r="I97" s="32"/>
      <c r="J97" s="32"/>
      <c r="M97" s="96"/>
    </row>
    <row r="98" spans="2:13" ht="48.75" thickBot="1" x14ac:dyDescent="0.3">
      <c r="B98" s="59" t="s">
        <v>108</v>
      </c>
      <c r="C98" s="119" t="s">
        <v>10</v>
      </c>
      <c r="D98" s="75">
        <v>85000</v>
      </c>
      <c r="E98" s="23">
        <f>F18+F19+F20+F21+F23+F24+F30+F31+F33+F36+F37+F38+F40</f>
        <v>111476</v>
      </c>
      <c r="F98" s="19">
        <f>D98-E98</f>
        <v>-26476</v>
      </c>
      <c r="G98" s="137">
        <f>F98+F99+F102</f>
        <v>34201</v>
      </c>
      <c r="H98" s="33"/>
      <c r="I98" s="33"/>
      <c r="J98" s="33"/>
    </row>
    <row r="99" spans="2:13" ht="27.75" customHeight="1" thickBot="1" x14ac:dyDescent="0.3">
      <c r="B99" s="22" t="s">
        <v>109</v>
      </c>
      <c r="C99" s="187" t="s">
        <v>9</v>
      </c>
      <c r="D99" s="116">
        <f>158000-85000</f>
        <v>73000</v>
      </c>
      <c r="E99" s="187">
        <f>F9+F10+F12+F14+F16+F25+F26+F27+F29+F34+F43+F44+F45+F46+F55+F56+F57+F58+F60+F61+F62+F63+F69+F78+F71</f>
        <v>561323</v>
      </c>
      <c r="F99" s="187">
        <f>D99+D100+D101+D102+D103-E99</f>
        <v>60677</v>
      </c>
      <c r="G99" s="138"/>
      <c r="H99" s="33"/>
      <c r="I99" s="33"/>
      <c r="J99" s="33"/>
    </row>
    <row r="100" spans="2:13" ht="15.75" thickBot="1" x14ac:dyDescent="0.3">
      <c r="B100" s="22" t="s">
        <v>126</v>
      </c>
      <c r="C100" s="188"/>
      <c r="D100" s="116">
        <v>205000</v>
      </c>
      <c r="E100" s="188"/>
      <c r="F100" s="188"/>
      <c r="G100" s="138"/>
      <c r="H100" s="33"/>
      <c r="I100" s="33"/>
      <c r="J100" s="33"/>
    </row>
    <row r="101" spans="2:13" ht="15.75" thickBot="1" x14ac:dyDescent="0.3">
      <c r="B101" s="22" t="s">
        <v>125</v>
      </c>
      <c r="C101" s="188"/>
      <c r="D101" s="116">
        <v>337000</v>
      </c>
      <c r="E101" s="188"/>
      <c r="F101" s="188"/>
      <c r="G101" s="138"/>
      <c r="H101" s="33"/>
      <c r="I101" s="33"/>
      <c r="J101" s="33"/>
    </row>
    <row r="102" spans="2:13" ht="15.75" thickBot="1" x14ac:dyDescent="0.3">
      <c r="B102" s="22" t="s">
        <v>110</v>
      </c>
      <c r="C102" s="187" t="s">
        <v>19</v>
      </c>
      <c r="D102" s="120">
        <v>1500</v>
      </c>
      <c r="E102" s="188"/>
      <c r="F102" s="188"/>
      <c r="G102" s="138"/>
      <c r="H102" s="33"/>
      <c r="I102" s="33"/>
      <c r="J102" s="33"/>
    </row>
    <row r="103" spans="2:13" ht="15.75" thickBot="1" x14ac:dyDescent="0.3">
      <c r="B103" s="22" t="s">
        <v>31</v>
      </c>
      <c r="C103" s="188"/>
      <c r="D103" s="120">
        <v>5500</v>
      </c>
      <c r="E103" s="202"/>
      <c r="F103" s="202"/>
      <c r="G103" s="138"/>
      <c r="H103" s="33"/>
      <c r="I103" s="33"/>
      <c r="J103" s="33"/>
    </row>
    <row r="104" spans="2:13" ht="30.6" customHeight="1" thickBot="1" x14ac:dyDescent="0.3">
      <c r="B104" s="186" t="s">
        <v>63</v>
      </c>
      <c r="C104" s="186"/>
      <c r="D104" s="85">
        <f>SUM(D98:D103)</f>
        <v>707000</v>
      </c>
      <c r="E104" s="187"/>
      <c r="F104" s="187"/>
      <c r="G104" s="187"/>
      <c r="H104" s="150" t="s">
        <v>144</v>
      </c>
      <c r="I104" s="151"/>
      <c r="J104" s="151"/>
    </row>
    <row r="105" spans="2:13" ht="15.75" thickBot="1" x14ac:dyDescent="0.3">
      <c r="B105" s="142" t="s">
        <v>33</v>
      </c>
      <c r="C105" s="142"/>
      <c r="D105" s="142"/>
      <c r="E105" s="143"/>
      <c r="F105" s="144" t="s">
        <v>65</v>
      </c>
      <c r="G105" s="144"/>
      <c r="H105" s="144"/>
      <c r="I105" s="144"/>
      <c r="J105" s="144"/>
    </row>
    <row r="106" spans="2:13" ht="15.75" thickBot="1" x14ac:dyDescent="0.3">
      <c r="B106" s="145" t="s">
        <v>111</v>
      </c>
      <c r="C106" s="145"/>
      <c r="D106" s="145"/>
      <c r="E106" s="57">
        <f>G8</f>
        <v>535121</v>
      </c>
      <c r="F106" s="130" t="s">
        <v>137</v>
      </c>
      <c r="G106" s="131"/>
      <c r="H106" s="131"/>
      <c r="I106" s="131"/>
      <c r="J106" s="131"/>
    </row>
    <row r="107" spans="2:13" ht="15.75" thickBot="1" x14ac:dyDescent="0.3">
      <c r="B107" s="145" t="s">
        <v>112</v>
      </c>
      <c r="C107" s="145"/>
      <c r="D107" s="145"/>
      <c r="E107" s="57">
        <f>G11</f>
        <v>422432</v>
      </c>
      <c r="F107" s="132"/>
      <c r="G107" s="133"/>
      <c r="H107" s="133"/>
      <c r="I107" s="133"/>
      <c r="J107" s="133"/>
    </row>
    <row r="108" spans="2:13" ht="15.75" thickBot="1" x14ac:dyDescent="0.3">
      <c r="B108" s="145" t="s">
        <v>113</v>
      </c>
      <c r="C108" s="145"/>
      <c r="D108" s="145"/>
      <c r="E108" s="57">
        <f>G17</f>
        <v>638672</v>
      </c>
      <c r="F108" s="132"/>
      <c r="G108" s="133"/>
      <c r="H108" s="133"/>
      <c r="I108" s="133"/>
      <c r="J108" s="133"/>
    </row>
    <row r="109" spans="2:13" ht="31.35" customHeight="1" thickBot="1" x14ac:dyDescent="0.3">
      <c r="B109" s="145" t="s">
        <v>114</v>
      </c>
      <c r="C109" s="145"/>
      <c r="D109" s="145"/>
      <c r="E109" s="57">
        <f>G22</f>
        <v>155035</v>
      </c>
      <c r="F109" s="132"/>
      <c r="G109" s="133"/>
      <c r="H109" s="133"/>
      <c r="I109" s="133"/>
      <c r="J109" s="133"/>
    </row>
    <row r="110" spans="2:13" ht="15.75" thickBot="1" x14ac:dyDescent="0.3">
      <c r="B110" s="145" t="s">
        <v>115</v>
      </c>
      <c r="C110" s="145"/>
      <c r="D110" s="145"/>
      <c r="E110" s="57">
        <f>G28</f>
        <v>49546</v>
      </c>
      <c r="F110" s="134"/>
      <c r="G110" s="135"/>
      <c r="H110" s="135"/>
      <c r="I110" s="135"/>
      <c r="J110" s="135"/>
    </row>
    <row r="111" spans="2:13" ht="15.75" thickBot="1" x14ac:dyDescent="0.3">
      <c r="B111" s="145" t="s">
        <v>116</v>
      </c>
      <c r="C111" s="145"/>
      <c r="D111" s="145"/>
      <c r="E111" s="57">
        <f>G32</f>
        <v>349838</v>
      </c>
      <c r="F111" s="129" t="s">
        <v>207</v>
      </c>
      <c r="G111" s="129"/>
      <c r="H111" s="129"/>
      <c r="I111" s="129"/>
      <c r="J111" s="129"/>
    </row>
    <row r="112" spans="2:13" ht="33" customHeight="1" thickBot="1" x14ac:dyDescent="0.3">
      <c r="B112" s="145" t="s">
        <v>117</v>
      </c>
      <c r="C112" s="145"/>
      <c r="D112" s="145"/>
      <c r="E112" s="57">
        <f>G35</f>
        <v>36823</v>
      </c>
      <c r="F112" s="148" t="s">
        <v>121</v>
      </c>
      <c r="G112" s="146"/>
      <c r="H112" s="146"/>
      <c r="I112" s="147">
        <f>E116</f>
        <v>2389165</v>
      </c>
      <c r="J112" s="147"/>
    </row>
    <row r="113" spans="2:10" ht="15.75" thickBot="1" x14ac:dyDescent="0.3">
      <c r="B113" s="145" t="s">
        <v>118</v>
      </c>
      <c r="C113" s="145"/>
      <c r="D113" s="145"/>
      <c r="E113" s="57">
        <f>G42</f>
        <v>171498</v>
      </c>
      <c r="F113" s="146" t="s">
        <v>122</v>
      </c>
      <c r="G113" s="146"/>
      <c r="H113" s="146"/>
      <c r="I113" s="147">
        <f>G68</f>
        <v>803655</v>
      </c>
      <c r="J113" s="147"/>
    </row>
    <row r="114" spans="2:10" ht="26.45" customHeight="1" thickBot="1" x14ac:dyDescent="0.3">
      <c r="B114" s="145" t="s">
        <v>119</v>
      </c>
      <c r="C114" s="145"/>
      <c r="D114" s="145"/>
      <c r="E114" s="57">
        <f>G54</f>
        <v>18200</v>
      </c>
      <c r="F114" s="146" t="s">
        <v>123</v>
      </c>
      <c r="G114" s="146"/>
      <c r="H114" s="146"/>
      <c r="I114" s="147">
        <f>G74</f>
        <v>80760</v>
      </c>
      <c r="J114" s="147"/>
    </row>
    <row r="115" spans="2:10" ht="29.1" customHeight="1" thickBot="1" x14ac:dyDescent="0.3">
      <c r="B115" s="145" t="s">
        <v>120</v>
      </c>
      <c r="C115" s="145"/>
      <c r="D115" s="145"/>
      <c r="E115" s="57">
        <f>G59</f>
        <v>12000</v>
      </c>
      <c r="F115" s="146" t="s">
        <v>124</v>
      </c>
      <c r="G115" s="146"/>
      <c r="H115" s="146"/>
      <c r="I115" s="147">
        <f>G79</f>
        <v>1566357</v>
      </c>
      <c r="J115" s="147"/>
    </row>
    <row r="116" spans="2:10" ht="15.75" thickBot="1" x14ac:dyDescent="0.3">
      <c r="B116" s="139" t="s">
        <v>30</v>
      </c>
      <c r="C116" s="139"/>
      <c r="D116" s="139"/>
      <c r="E116" s="58">
        <f>SUM(E106:E115)</f>
        <v>2389165</v>
      </c>
      <c r="F116" s="140" t="s">
        <v>54</v>
      </c>
      <c r="G116" s="140"/>
      <c r="H116" s="140"/>
      <c r="I116" s="141">
        <f>SUM(I112:J115)</f>
        <v>4839937</v>
      </c>
      <c r="J116" s="141"/>
    </row>
    <row r="117" spans="2:10" x14ac:dyDescent="0.25">
      <c r="B117" s="5"/>
      <c r="C117" s="13"/>
      <c r="D117" s="13"/>
      <c r="E117" s="13"/>
      <c r="F117" s="28"/>
      <c r="G117" s="16"/>
      <c r="H117" s="13"/>
      <c r="I117" s="13"/>
      <c r="J117" s="28"/>
    </row>
    <row r="118" spans="2:10" x14ac:dyDescent="0.25">
      <c r="B118" s="5"/>
      <c r="C118" s="13"/>
      <c r="D118" s="13"/>
      <c r="E118" s="13"/>
      <c r="F118" s="28"/>
      <c r="G118" s="16"/>
      <c r="H118" s="13"/>
      <c r="I118" s="13"/>
      <c r="J118" s="28"/>
    </row>
    <row r="119" spans="2:10" x14ac:dyDescent="0.25">
      <c r="B119" s="5"/>
      <c r="C119" s="13"/>
      <c r="D119" s="13"/>
      <c r="E119" s="13"/>
      <c r="F119" s="28"/>
      <c r="G119" s="16"/>
      <c r="H119" s="13"/>
      <c r="I119" s="13"/>
      <c r="J119" s="28"/>
    </row>
    <row r="120" spans="2:10" x14ac:dyDescent="0.25">
      <c r="B120" s="5"/>
      <c r="C120" s="13"/>
      <c r="D120" s="13"/>
      <c r="E120" s="13"/>
      <c r="F120" s="28"/>
      <c r="G120" s="16"/>
      <c r="H120" s="13"/>
      <c r="I120" s="13"/>
    </row>
    <row r="121" spans="2:10" x14ac:dyDescent="0.25">
      <c r="B121" s="5"/>
      <c r="C121" s="13"/>
      <c r="D121" s="13"/>
      <c r="E121" s="13"/>
      <c r="F121" s="28"/>
      <c r="G121" s="16"/>
      <c r="H121" s="13"/>
      <c r="I121" s="13"/>
      <c r="J121" s="28"/>
    </row>
    <row r="122" spans="2:10" x14ac:dyDescent="0.25">
      <c r="B122" s="5"/>
      <c r="C122" s="13"/>
      <c r="D122" s="13"/>
      <c r="F122" s="28"/>
      <c r="G122" s="16"/>
      <c r="H122" s="13"/>
      <c r="I122" s="13"/>
      <c r="J122" s="28"/>
    </row>
    <row r="123" spans="2:10" x14ac:dyDescent="0.25">
      <c r="B123" s="5"/>
      <c r="C123" s="13"/>
      <c r="D123" s="13"/>
      <c r="E123" s="13"/>
      <c r="F123" s="28"/>
      <c r="G123" s="16"/>
      <c r="H123" s="13"/>
      <c r="I123" s="13"/>
      <c r="J123" s="28"/>
    </row>
    <row r="124" spans="2:10" x14ac:dyDescent="0.25">
      <c r="B124" s="5"/>
      <c r="C124" s="13"/>
      <c r="D124" s="13"/>
      <c r="E124" s="13"/>
      <c r="F124" s="28"/>
      <c r="G124" s="16"/>
      <c r="H124" s="13"/>
      <c r="I124" s="13"/>
      <c r="J124" s="28"/>
    </row>
    <row r="125" spans="2:10" x14ac:dyDescent="0.25">
      <c r="B125" s="5"/>
      <c r="C125" s="13"/>
      <c r="D125" s="13"/>
      <c r="E125" s="13"/>
      <c r="F125" s="28"/>
      <c r="G125" s="16"/>
      <c r="H125" s="13"/>
      <c r="I125" s="13"/>
      <c r="J125" s="28"/>
    </row>
    <row r="126" spans="2:10" x14ac:dyDescent="0.25">
      <c r="B126" s="5"/>
      <c r="C126" s="13"/>
      <c r="D126" s="13"/>
      <c r="E126" s="13"/>
      <c r="F126" s="28"/>
      <c r="G126" s="16"/>
      <c r="H126" s="13"/>
      <c r="I126" s="13"/>
      <c r="J126" s="28"/>
    </row>
    <row r="127" spans="2:10" x14ac:dyDescent="0.25">
      <c r="B127" s="5"/>
      <c r="C127" s="13"/>
      <c r="D127" s="13"/>
      <c r="E127" s="13"/>
      <c r="F127" s="28"/>
      <c r="G127" s="16"/>
      <c r="H127" s="13"/>
      <c r="I127" s="13"/>
      <c r="J127" s="28"/>
    </row>
    <row r="128" spans="2:10" x14ac:dyDescent="0.25">
      <c r="B128" s="5"/>
      <c r="C128" s="13"/>
      <c r="D128" s="13"/>
      <c r="E128" s="13"/>
      <c r="F128" s="28"/>
      <c r="G128" s="16"/>
      <c r="H128" s="13"/>
      <c r="I128" s="13"/>
      <c r="J128" s="28"/>
    </row>
    <row r="129" spans="2:10" x14ac:dyDescent="0.25">
      <c r="B129" s="5"/>
      <c r="C129" s="13"/>
      <c r="D129" s="13"/>
      <c r="E129" s="13"/>
      <c r="F129" s="28"/>
      <c r="G129" s="16"/>
      <c r="H129" s="13"/>
      <c r="I129" s="13"/>
      <c r="J129" s="28"/>
    </row>
    <row r="130" spans="2:10" x14ac:dyDescent="0.25">
      <c r="B130" s="5"/>
      <c r="C130" s="13"/>
      <c r="D130" s="13"/>
      <c r="E130" s="2"/>
      <c r="F130" s="29"/>
      <c r="G130" s="3"/>
      <c r="H130" s="2"/>
      <c r="I130" s="2"/>
      <c r="J130" s="29"/>
    </row>
    <row r="131" spans="2:10" ht="15.75" thickBot="1" x14ac:dyDescent="0.3">
      <c r="B131" s="5"/>
      <c r="C131" s="13"/>
      <c r="D131" s="13"/>
      <c r="E131" s="2"/>
      <c r="F131" s="29"/>
      <c r="G131" s="3"/>
      <c r="H131" s="2"/>
      <c r="I131" s="2"/>
      <c r="J131" s="29"/>
    </row>
    <row r="132" spans="2:10" ht="15.75" thickBot="1" x14ac:dyDescent="0.3">
      <c r="B132" s="121" t="s">
        <v>145</v>
      </c>
      <c r="C132" s="122"/>
      <c r="D132" s="122"/>
      <c r="E132" s="70"/>
      <c r="F132" s="121" t="s">
        <v>146</v>
      </c>
      <c r="G132" s="122"/>
      <c r="H132" s="122"/>
      <c r="I132" s="122"/>
      <c r="J132" s="122"/>
    </row>
    <row r="133" spans="2:10" x14ac:dyDescent="0.25">
      <c r="B133" s="5"/>
      <c r="C133" s="13"/>
      <c r="D133" s="13"/>
      <c r="E133" s="2"/>
      <c r="F133" s="29"/>
      <c r="G133" s="3"/>
      <c r="H133" s="2"/>
      <c r="I133" s="2"/>
      <c r="J133" s="29"/>
    </row>
    <row r="134" spans="2:10" x14ac:dyDescent="0.25">
      <c r="B134" s="5"/>
      <c r="C134" s="13"/>
      <c r="D134" s="13"/>
      <c r="E134" s="2"/>
      <c r="F134" s="29"/>
      <c r="G134" s="3"/>
      <c r="H134" s="2"/>
      <c r="I134" s="2"/>
      <c r="J134" s="29"/>
    </row>
    <row r="135" spans="2:10" x14ac:dyDescent="0.25">
      <c r="B135" s="5"/>
      <c r="C135" s="13"/>
      <c r="D135" s="13"/>
      <c r="E135" s="2"/>
      <c r="F135" s="29"/>
      <c r="G135" s="3"/>
      <c r="H135" s="2"/>
      <c r="I135" s="2"/>
      <c r="J135" s="29"/>
    </row>
    <row r="136" spans="2:10" x14ac:dyDescent="0.25">
      <c r="B136" s="5"/>
      <c r="C136" s="13"/>
      <c r="D136" s="13"/>
      <c r="E136" s="2"/>
      <c r="F136" s="29"/>
      <c r="G136" s="3"/>
      <c r="H136" s="2"/>
      <c r="I136" s="2"/>
      <c r="J136" s="29"/>
    </row>
    <row r="137" spans="2:10" x14ac:dyDescent="0.25">
      <c r="B137" s="5"/>
      <c r="C137" s="13"/>
      <c r="D137" s="13"/>
      <c r="E137" s="2"/>
      <c r="F137" s="29"/>
      <c r="G137" s="3"/>
      <c r="H137" s="2"/>
      <c r="I137" s="2"/>
      <c r="J137" s="29"/>
    </row>
    <row r="138" spans="2:10" x14ac:dyDescent="0.25">
      <c r="B138" s="5"/>
      <c r="C138" s="13"/>
      <c r="D138" s="13"/>
      <c r="E138" s="2"/>
      <c r="F138" s="29"/>
      <c r="G138" s="3"/>
      <c r="H138" s="2"/>
      <c r="I138" s="2"/>
      <c r="J138" s="29"/>
    </row>
    <row r="139" spans="2:10" x14ac:dyDescent="0.25">
      <c r="B139" s="5"/>
      <c r="C139" s="13"/>
      <c r="D139" s="13"/>
      <c r="E139" s="2"/>
      <c r="F139" s="29"/>
      <c r="G139" s="3"/>
      <c r="H139" s="2"/>
      <c r="I139" s="2"/>
      <c r="J139" s="29"/>
    </row>
    <row r="140" spans="2:10" x14ac:dyDescent="0.25">
      <c r="B140" s="5"/>
      <c r="C140" s="13"/>
      <c r="D140" s="13"/>
      <c r="E140" s="2"/>
      <c r="F140" s="29"/>
      <c r="G140" s="3"/>
      <c r="H140" s="2"/>
      <c r="I140" s="2"/>
      <c r="J140" s="29"/>
    </row>
    <row r="141" spans="2:10" x14ac:dyDescent="0.25">
      <c r="B141" s="5"/>
      <c r="C141" s="13"/>
      <c r="D141" s="13"/>
      <c r="E141" s="2"/>
      <c r="F141" s="29"/>
      <c r="G141" s="3"/>
      <c r="H141" s="2"/>
      <c r="I141" s="2"/>
      <c r="J141" s="29"/>
    </row>
    <row r="142" spans="2:10" x14ac:dyDescent="0.25">
      <c r="B142" s="5"/>
      <c r="C142" s="13"/>
      <c r="D142" s="13"/>
      <c r="E142" s="2"/>
      <c r="F142" s="29"/>
      <c r="G142" s="3"/>
      <c r="H142" s="2"/>
      <c r="I142" s="2"/>
      <c r="J142" s="29"/>
    </row>
    <row r="143" spans="2:10" x14ac:dyDescent="0.25">
      <c r="B143" s="5"/>
      <c r="C143" s="13"/>
      <c r="D143" s="13"/>
      <c r="E143" s="2"/>
      <c r="F143" s="29"/>
      <c r="G143" s="3"/>
      <c r="H143" s="2"/>
      <c r="I143" s="2"/>
      <c r="J143" s="29"/>
    </row>
    <row r="144" spans="2:10" x14ac:dyDescent="0.25">
      <c r="B144" s="5"/>
      <c r="C144" s="13"/>
      <c r="D144" s="13"/>
      <c r="E144" s="2"/>
      <c r="F144" s="29"/>
      <c r="G144" s="3"/>
      <c r="H144" s="2"/>
      <c r="I144" s="2"/>
      <c r="J144" s="29"/>
    </row>
    <row r="145" spans="2:10" x14ac:dyDescent="0.25">
      <c r="B145" s="5"/>
      <c r="C145" s="13"/>
      <c r="D145" s="13"/>
      <c r="E145" s="2"/>
      <c r="F145" s="29"/>
      <c r="G145" s="3"/>
      <c r="H145" s="2"/>
      <c r="I145" s="2"/>
      <c r="J145" s="29"/>
    </row>
    <row r="146" spans="2:10" x14ac:dyDescent="0.25">
      <c r="B146" s="5"/>
      <c r="C146" s="13"/>
      <c r="D146" s="13"/>
      <c r="E146" s="2"/>
      <c r="F146" s="29"/>
      <c r="G146" s="3"/>
      <c r="H146" s="2"/>
      <c r="I146" s="2"/>
      <c r="J146" s="29"/>
    </row>
    <row r="147" spans="2:10" x14ac:dyDescent="0.25">
      <c r="B147" s="5"/>
      <c r="C147" s="13"/>
      <c r="D147" s="13"/>
      <c r="E147" s="2"/>
      <c r="F147" s="29"/>
      <c r="G147" s="3"/>
      <c r="H147" s="2"/>
      <c r="I147" s="2"/>
      <c r="J147" s="29"/>
    </row>
    <row r="148" spans="2:10" x14ac:dyDescent="0.25">
      <c r="B148" s="5"/>
      <c r="C148" s="13"/>
      <c r="D148" s="13"/>
      <c r="E148" s="2"/>
      <c r="F148" s="29"/>
      <c r="G148" s="3"/>
      <c r="H148" s="2"/>
      <c r="I148" s="2"/>
      <c r="J148" s="29"/>
    </row>
    <row r="149" spans="2:10" x14ac:dyDescent="0.25">
      <c r="B149" s="5"/>
      <c r="C149" s="13"/>
      <c r="D149" s="13"/>
      <c r="E149" s="2"/>
      <c r="F149" s="29"/>
      <c r="G149" s="3"/>
      <c r="H149" s="2"/>
      <c r="I149" s="2"/>
      <c r="J149" s="29"/>
    </row>
    <row r="150" spans="2:10" x14ac:dyDescent="0.25">
      <c r="B150" s="5"/>
      <c r="C150" s="13"/>
      <c r="D150" s="13"/>
      <c r="E150" s="2"/>
      <c r="F150" s="29"/>
      <c r="G150" s="3"/>
      <c r="H150" s="2"/>
      <c r="I150" s="2"/>
      <c r="J150" s="29"/>
    </row>
    <row r="151" spans="2:10" x14ac:dyDescent="0.25">
      <c r="B151" s="5"/>
      <c r="C151" s="13"/>
      <c r="D151" s="13"/>
      <c r="E151" s="2"/>
      <c r="F151" s="29"/>
      <c r="G151" s="3"/>
      <c r="H151" s="2"/>
      <c r="I151" s="2"/>
      <c r="J151" s="29"/>
    </row>
    <row r="152" spans="2:10" x14ac:dyDescent="0.25">
      <c r="B152" s="5"/>
      <c r="C152" s="13"/>
      <c r="D152" s="13"/>
      <c r="E152" s="2"/>
      <c r="F152" s="29"/>
      <c r="G152" s="3"/>
      <c r="H152" s="2"/>
      <c r="I152" s="2"/>
      <c r="J152" s="29"/>
    </row>
    <row r="153" spans="2:10" x14ac:dyDescent="0.25">
      <c r="B153" s="5"/>
      <c r="C153" s="13"/>
      <c r="D153" s="13"/>
      <c r="E153" s="2"/>
      <c r="F153" s="29"/>
      <c r="G153" s="3"/>
      <c r="H153" s="2"/>
      <c r="I153" s="2"/>
      <c r="J153" s="29"/>
    </row>
    <row r="154" spans="2:10" x14ac:dyDescent="0.25">
      <c r="B154" s="5"/>
      <c r="C154" s="13"/>
      <c r="D154" s="13"/>
      <c r="E154" s="2"/>
      <c r="F154" s="29"/>
      <c r="G154" s="3"/>
      <c r="H154" s="2"/>
      <c r="I154" s="2"/>
      <c r="J154" s="29"/>
    </row>
    <row r="155" spans="2:10" x14ac:dyDescent="0.25">
      <c r="B155" s="5"/>
      <c r="C155" s="13"/>
      <c r="D155" s="13"/>
      <c r="E155" s="2"/>
      <c r="F155" s="29"/>
      <c r="G155" s="3"/>
      <c r="H155" s="2"/>
      <c r="I155" s="2"/>
      <c r="J155" s="29"/>
    </row>
    <row r="156" spans="2:10" x14ac:dyDescent="0.25">
      <c r="B156" s="5"/>
      <c r="C156" s="13"/>
      <c r="D156" s="13"/>
      <c r="E156" s="2"/>
      <c r="F156" s="29"/>
      <c r="G156" s="3"/>
      <c r="H156" s="2"/>
      <c r="I156" s="2"/>
      <c r="J156" s="29"/>
    </row>
    <row r="157" spans="2:10" x14ac:dyDescent="0.25">
      <c r="B157" s="5"/>
      <c r="C157" s="13"/>
      <c r="D157" s="13"/>
      <c r="E157" s="2"/>
      <c r="F157" s="29"/>
      <c r="G157" s="3"/>
      <c r="H157" s="2"/>
      <c r="I157" s="2"/>
      <c r="J157" s="29"/>
    </row>
    <row r="158" spans="2:10" x14ac:dyDescent="0.25">
      <c r="B158" s="5"/>
      <c r="C158" s="13"/>
      <c r="D158" s="13"/>
      <c r="E158" s="2"/>
      <c r="F158" s="29"/>
      <c r="G158" s="3"/>
      <c r="H158" s="2"/>
      <c r="I158" s="2"/>
      <c r="J158" s="29"/>
    </row>
    <row r="159" spans="2:10" x14ac:dyDescent="0.25">
      <c r="B159" s="5"/>
      <c r="C159" s="13"/>
      <c r="D159" s="13"/>
      <c r="E159" s="2"/>
      <c r="F159" s="29"/>
      <c r="G159" s="3"/>
      <c r="H159" s="2"/>
      <c r="I159" s="2"/>
      <c r="J159" s="29"/>
    </row>
    <row r="160" spans="2:10" x14ac:dyDescent="0.25">
      <c r="B160" s="5"/>
      <c r="C160" s="13"/>
      <c r="D160" s="13"/>
      <c r="E160" s="2"/>
      <c r="F160" s="29"/>
      <c r="G160" s="3"/>
      <c r="H160" s="2"/>
      <c r="I160" s="2"/>
      <c r="J160" s="29"/>
    </row>
    <row r="161" spans="2:10" x14ac:dyDescent="0.25">
      <c r="B161" s="5"/>
      <c r="C161" s="13"/>
      <c r="D161" s="13"/>
      <c r="E161" s="2"/>
      <c r="F161" s="29"/>
      <c r="G161" s="3"/>
      <c r="H161" s="2"/>
      <c r="I161" s="2"/>
      <c r="J161" s="29"/>
    </row>
    <row r="162" spans="2:10" x14ac:dyDescent="0.25">
      <c r="B162" s="5"/>
      <c r="C162" s="13"/>
      <c r="D162" s="13"/>
      <c r="E162" s="2"/>
      <c r="F162" s="29"/>
      <c r="G162" s="3"/>
      <c r="H162" s="2"/>
      <c r="I162" s="2"/>
      <c r="J162" s="29"/>
    </row>
    <row r="163" spans="2:10" x14ac:dyDescent="0.25">
      <c r="B163" s="5"/>
      <c r="C163" s="13"/>
      <c r="D163" s="13"/>
      <c r="E163" s="2"/>
      <c r="F163" s="29"/>
      <c r="G163" s="3"/>
      <c r="H163" s="2"/>
      <c r="I163" s="2"/>
      <c r="J163" s="29"/>
    </row>
    <row r="164" spans="2:10" x14ac:dyDescent="0.25">
      <c r="B164" s="5"/>
      <c r="C164" s="13"/>
      <c r="D164" s="13"/>
      <c r="E164" s="2"/>
      <c r="F164" s="29"/>
      <c r="G164" s="3"/>
      <c r="H164" s="2"/>
      <c r="I164" s="2"/>
      <c r="J164" s="29"/>
    </row>
    <row r="165" spans="2:10" x14ac:dyDescent="0.25">
      <c r="B165" s="5"/>
      <c r="C165" s="13"/>
      <c r="D165" s="13"/>
      <c r="E165" s="2"/>
      <c r="F165" s="29"/>
      <c r="G165" s="3"/>
      <c r="H165" s="2"/>
      <c r="I165" s="2"/>
      <c r="J165" s="29"/>
    </row>
    <row r="166" spans="2:10" x14ac:dyDescent="0.25">
      <c r="B166" s="5"/>
      <c r="C166" s="13"/>
      <c r="D166" s="13"/>
      <c r="E166" s="2"/>
      <c r="F166" s="29"/>
      <c r="G166" s="3"/>
      <c r="H166" s="2"/>
      <c r="I166" s="2"/>
      <c r="J166" s="29"/>
    </row>
    <row r="167" spans="2:10" x14ac:dyDescent="0.25">
      <c r="B167" s="5"/>
      <c r="C167" s="13"/>
      <c r="D167" s="13"/>
      <c r="E167" s="2"/>
      <c r="F167" s="29"/>
      <c r="G167" s="3"/>
      <c r="H167" s="2"/>
      <c r="I167" s="2"/>
      <c r="J167" s="29"/>
    </row>
    <row r="168" spans="2:10" x14ac:dyDescent="0.25">
      <c r="B168" s="5"/>
      <c r="C168" s="13"/>
      <c r="D168" s="13"/>
      <c r="E168" s="2"/>
      <c r="F168" s="29"/>
      <c r="G168" s="3"/>
      <c r="H168" s="2"/>
      <c r="I168" s="2"/>
      <c r="J168" s="29"/>
    </row>
    <row r="169" spans="2:10" x14ac:dyDescent="0.25">
      <c r="B169" s="5"/>
      <c r="C169" s="13"/>
      <c r="D169" s="13"/>
      <c r="E169" s="2"/>
      <c r="F169" s="29"/>
      <c r="G169" s="3"/>
      <c r="H169" s="2"/>
      <c r="I169" s="2"/>
      <c r="J169" s="29"/>
    </row>
    <row r="170" spans="2:10" x14ac:dyDescent="0.25">
      <c r="B170" s="5"/>
      <c r="C170" s="13"/>
      <c r="D170" s="13"/>
      <c r="E170" s="2"/>
      <c r="F170" s="29"/>
      <c r="G170" s="3"/>
      <c r="H170" s="2"/>
      <c r="I170" s="2"/>
      <c r="J170" s="29"/>
    </row>
    <row r="171" spans="2:10" x14ac:dyDescent="0.25">
      <c r="B171" s="5"/>
      <c r="C171" s="13"/>
      <c r="D171" s="13"/>
      <c r="E171" s="2"/>
      <c r="F171" s="29"/>
      <c r="G171" s="3"/>
      <c r="H171" s="2"/>
      <c r="I171" s="2"/>
      <c r="J171" s="29"/>
    </row>
    <row r="172" spans="2:10" x14ac:dyDescent="0.25">
      <c r="B172" s="5"/>
      <c r="C172" s="13"/>
      <c r="D172" s="13"/>
      <c r="E172" s="2"/>
      <c r="F172" s="29"/>
      <c r="G172" s="3"/>
      <c r="H172" s="2"/>
      <c r="I172" s="2"/>
      <c r="J172" s="29"/>
    </row>
    <row r="173" spans="2:10" x14ac:dyDescent="0.25">
      <c r="B173" s="5"/>
      <c r="C173" s="13"/>
      <c r="D173" s="13"/>
      <c r="E173" s="2"/>
      <c r="F173" s="29"/>
      <c r="G173" s="3"/>
      <c r="H173" s="2"/>
      <c r="I173" s="2"/>
      <c r="J173" s="29"/>
    </row>
    <row r="174" spans="2:10" x14ac:dyDescent="0.25">
      <c r="B174" s="5"/>
      <c r="C174" s="13"/>
      <c r="D174" s="13"/>
      <c r="E174" s="2"/>
      <c r="F174" s="29"/>
      <c r="G174" s="3"/>
      <c r="H174" s="2"/>
      <c r="I174" s="2"/>
      <c r="J174" s="29"/>
    </row>
    <row r="175" spans="2:10" x14ac:dyDescent="0.25">
      <c r="B175" s="5"/>
      <c r="C175" s="13"/>
      <c r="D175" s="13"/>
      <c r="E175" s="2"/>
      <c r="F175" s="29"/>
      <c r="G175" s="3"/>
      <c r="H175" s="2"/>
      <c r="I175" s="2"/>
      <c r="J175" s="29"/>
    </row>
    <row r="176" spans="2:10" x14ac:dyDescent="0.25">
      <c r="B176" s="5"/>
      <c r="C176" s="13"/>
      <c r="D176" s="13"/>
      <c r="E176" s="2"/>
      <c r="F176" s="29"/>
      <c r="G176" s="3"/>
      <c r="H176" s="2"/>
      <c r="I176" s="2"/>
      <c r="J176" s="29"/>
    </row>
    <row r="177" spans="2:10" x14ac:dyDescent="0.25">
      <c r="B177" s="5"/>
      <c r="C177" s="13"/>
      <c r="D177" s="13"/>
      <c r="E177" s="2"/>
      <c r="F177" s="29"/>
      <c r="G177" s="3"/>
      <c r="H177" s="2"/>
      <c r="I177" s="2"/>
      <c r="J177" s="29"/>
    </row>
    <row r="178" spans="2:10" x14ac:dyDescent="0.25">
      <c r="B178" s="5"/>
      <c r="C178" s="13"/>
      <c r="D178" s="13"/>
      <c r="E178" s="2"/>
      <c r="F178" s="29"/>
      <c r="G178" s="3"/>
      <c r="H178" s="2"/>
      <c r="I178" s="2"/>
      <c r="J178" s="29"/>
    </row>
    <row r="179" spans="2:10" x14ac:dyDescent="0.25">
      <c r="B179" s="5"/>
      <c r="C179" s="13"/>
      <c r="D179" s="13"/>
      <c r="E179" s="2"/>
      <c r="F179" s="29"/>
      <c r="G179" s="3"/>
      <c r="H179" s="2"/>
      <c r="I179" s="2"/>
      <c r="J179" s="29"/>
    </row>
    <row r="180" spans="2:10" x14ac:dyDescent="0.25">
      <c r="B180" s="5"/>
      <c r="C180" s="13"/>
      <c r="D180" s="13"/>
      <c r="E180" s="2"/>
      <c r="F180" s="29"/>
      <c r="G180" s="3"/>
      <c r="H180" s="2"/>
      <c r="I180" s="2"/>
      <c r="J180" s="29"/>
    </row>
    <row r="181" spans="2:10" x14ac:dyDescent="0.25">
      <c r="B181" s="5"/>
      <c r="C181" s="13"/>
      <c r="D181" s="13"/>
      <c r="E181" s="2"/>
      <c r="F181" s="29"/>
      <c r="G181" s="3"/>
      <c r="H181" s="2"/>
      <c r="I181" s="2"/>
      <c r="J181" s="29"/>
    </row>
    <row r="182" spans="2:10" x14ac:dyDescent="0.25">
      <c r="B182" s="5"/>
      <c r="C182" s="13"/>
      <c r="D182" s="13"/>
      <c r="E182" s="2"/>
      <c r="F182" s="29"/>
      <c r="G182" s="3"/>
      <c r="H182" s="2"/>
      <c r="I182" s="2"/>
      <c r="J182" s="29"/>
    </row>
    <row r="183" spans="2:10" x14ac:dyDescent="0.25">
      <c r="B183" s="5"/>
      <c r="C183" s="13"/>
      <c r="D183" s="13"/>
      <c r="E183" s="2"/>
      <c r="F183" s="29"/>
      <c r="G183" s="3"/>
      <c r="H183" s="2"/>
      <c r="I183" s="2"/>
      <c r="J183" s="29"/>
    </row>
    <row r="184" spans="2:10" x14ac:dyDescent="0.25">
      <c r="B184" s="5"/>
      <c r="C184" s="13"/>
      <c r="D184" s="13"/>
      <c r="E184" s="2"/>
      <c r="F184" s="29"/>
      <c r="G184" s="3"/>
      <c r="H184" s="2"/>
      <c r="I184" s="2"/>
      <c r="J184" s="29"/>
    </row>
    <row r="185" spans="2:10" x14ac:dyDescent="0.25">
      <c r="B185" s="5"/>
      <c r="C185" s="13"/>
      <c r="D185" s="13"/>
      <c r="E185" s="2"/>
      <c r="F185" s="29"/>
      <c r="G185" s="3"/>
      <c r="H185" s="2"/>
      <c r="I185" s="2"/>
      <c r="J185" s="29"/>
    </row>
    <row r="186" spans="2:10" x14ac:dyDescent="0.25">
      <c r="B186" s="5"/>
      <c r="C186" s="13"/>
      <c r="D186" s="13"/>
      <c r="E186" s="2"/>
      <c r="F186" s="29"/>
      <c r="G186" s="3"/>
      <c r="H186" s="2"/>
      <c r="I186" s="2"/>
      <c r="J186" s="29"/>
    </row>
    <row r="187" spans="2:10" x14ac:dyDescent="0.25">
      <c r="B187" s="5"/>
      <c r="C187" s="13"/>
      <c r="D187" s="13"/>
      <c r="E187" s="2"/>
      <c r="F187" s="29"/>
      <c r="G187" s="3"/>
      <c r="H187" s="2"/>
      <c r="I187" s="2"/>
      <c r="J187" s="29"/>
    </row>
    <row r="188" spans="2:10" x14ac:dyDescent="0.25">
      <c r="B188" s="5"/>
      <c r="C188" s="13"/>
      <c r="D188" s="13"/>
      <c r="E188" s="2"/>
      <c r="F188" s="29"/>
      <c r="G188" s="3"/>
      <c r="H188" s="2"/>
      <c r="I188" s="2"/>
      <c r="J188" s="29"/>
    </row>
    <row r="189" spans="2:10" x14ac:dyDescent="0.25">
      <c r="B189" s="5"/>
      <c r="C189" s="13"/>
      <c r="D189" s="13"/>
      <c r="E189" s="2"/>
      <c r="F189" s="29"/>
      <c r="G189" s="3"/>
      <c r="H189" s="2"/>
      <c r="I189" s="2"/>
      <c r="J189" s="29"/>
    </row>
    <row r="190" spans="2:10" x14ac:dyDescent="0.25">
      <c r="B190" s="5"/>
      <c r="C190" s="13"/>
      <c r="D190" s="13"/>
      <c r="E190" s="2"/>
      <c r="F190" s="29"/>
      <c r="G190" s="3"/>
      <c r="H190" s="2"/>
      <c r="I190" s="2"/>
      <c r="J190" s="29"/>
    </row>
    <row r="191" spans="2:10" x14ac:dyDescent="0.25">
      <c r="B191" s="5"/>
      <c r="C191" s="13"/>
      <c r="D191" s="13"/>
      <c r="E191" s="2"/>
      <c r="F191" s="29"/>
      <c r="G191" s="3"/>
      <c r="H191" s="2"/>
      <c r="I191" s="2"/>
      <c r="J191" s="29"/>
    </row>
    <row r="192" spans="2:10" x14ac:dyDescent="0.25">
      <c r="B192" s="5"/>
      <c r="C192" s="13"/>
      <c r="D192" s="13"/>
      <c r="E192" s="2"/>
      <c r="F192" s="29"/>
      <c r="G192" s="3"/>
      <c r="H192" s="2"/>
      <c r="I192" s="2"/>
      <c r="J192" s="29"/>
    </row>
    <row r="193" spans="2:10" x14ac:dyDescent="0.25">
      <c r="B193" s="5"/>
      <c r="C193" s="13"/>
      <c r="D193" s="13"/>
      <c r="E193" s="2"/>
      <c r="F193" s="29"/>
      <c r="G193" s="3"/>
      <c r="H193" s="2"/>
      <c r="I193" s="2"/>
      <c r="J193" s="29"/>
    </row>
    <row r="194" spans="2:10" x14ac:dyDescent="0.25">
      <c r="B194" s="5"/>
      <c r="C194" s="13"/>
      <c r="D194" s="13"/>
      <c r="E194" s="2"/>
      <c r="F194" s="29"/>
      <c r="G194" s="3"/>
      <c r="H194" s="2"/>
      <c r="I194" s="2"/>
      <c r="J194" s="29"/>
    </row>
    <row r="195" spans="2:10" x14ac:dyDescent="0.25">
      <c r="B195" s="5"/>
      <c r="C195" s="13"/>
      <c r="D195" s="13"/>
      <c r="E195" s="2"/>
      <c r="F195" s="29"/>
      <c r="G195" s="3"/>
      <c r="H195" s="2"/>
      <c r="I195" s="2"/>
      <c r="J195" s="29"/>
    </row>
    <row r="196" spans="2:10" x14ac:dyDescent="0.25">
      <c r="B196" s="5"/>
      <c r="C196" s="13"/>
      <c r="D196" s="13"/>
      <c r="E196" s="2"/>
      <c r="F196" s="29"/>
      <c r="G196" s="3"/>
      <c r="H196" s="2"/>
      <c r="I196" s="2"/>
      <c r="J196" s="29"/>
    </row>
    <row r="197" spans="2:10" x14ac:dyDescent="0.25">
      <c r="B197" s="5"/>
      <c r="C197" s="13"/>
      <c r="D197" s="13"/>
      <c r="E197" s="2"/>
      <c r="F197" s="29"/>
      <c r="G197" s="3"/>
      <c r="H197" s="2"/>
      <c r="I197" s="2"/>
      <c r="J197" s="29"/>
    </row>
    <row r="198" spans="2:10" x14ac:dyDescent="0.25">
      <c r="B198" s="5"/>
      <c r="C198" s="13"/>
      <c r="D198" s="13"/>
      <c r="E198" s="2"/>
      <c r="F198" s="29"/>
      <c r="G198" s="2"/>
      <c r="H198" s="2"/>
      <c r="I198" s="2"/>
      <c r="J198" s="29"/>
    </row>
    <row r="199" spans="2:10" x14ac:dyDescent="0.25">
      <c r="B199" s="5"/>
      <c r="C199" s="13"/>
      <c r="D199" s="13"/>
      <c r="E199" s="2"/>
      <c r="F199" s="29"/>
      <c r="G199" s="2"/>
      <c r="H199" s="2"/>
      <c r="I199" s="2"/>
      <c r="J199" s="29"/>
    </row>
    <row r="200" spans="2:10" x14ac:dyDescent="0.25">
      <c r="B200" s="5"/>
      <c r="C200" s="13"/>
      <c r="D200" s="13"/>
      <c r="E200" s="2"/>
      <c r="F200" s="29"/>
      <c r="G200" s="2"/>
      <c r="H200" s="2"/>
      <c r="I200" s="2"/>
      <c r="J200" s="29"/>
    </row>
    <row r="201" spans="2:10" x14ac:dyDescent="0.25">
      <c r="B201" s="5"/>
      <c r="C201" s="13"/>
      <c r="D201" s="13"/>
      <c r="E201" s="2"/>
      <c r="F201" s="29"/>
      <c r="G201" s="2"/>
      <c r="H201" s="2"/>
      <c r="I201" s="2"/>
      <c r="J201" s="29"/>
    </row>
    <row r="202" spans="2:10" x14ac:dyDescent="0.25">
      <c r="B202" s="5"/>
      <c r="C202" s="13"/>
      <c r="D202" s="13"/>
      <c r="E202" s="2"/>
      <c r="F202" s="29"/>
      <c r="G202" s="2"/>
      <c r="H202" s="2"/>
      <c r="I202" s="2"/>
      <c r="J202" s="29"/>
    </row>
    <row r="203" spans="2:10" x14ac:dyDescent="0.25">
      <c r="B203" s="5"/>
      <c r="C203" s="13"/>
      <c r="D203" s="13"/>
      <c r="E203" s="2"/>
      <c r="F203" s="29"/>
      <c r="G203" s="2"/>
      <c r="H203" s="2"/>
      <c r="I203" s="2"/>
      <c r="J203" s="29"/>
    </row>
    <row r="204" spans="2:10" x14ac:dyDescent="0.25">
      <c r="B204" s="5"/>
      <c r="C204" s="13"/>
      <c r="D204" s="13"/>
      <c r="E204" s="2"/>
      <c r="F204" s="29"/>
      <c r="G204" s="2"/>
      <c r="H204" s="2"/>
      <c r="I204" s="2"/>
      <c r="J204" s="29"/>
    </row>
    <row r="205" spans="2:10" x14ac:dyDescent="0.25">
      <c r="B205" s="5"/>
      <c r="C205" s="13"/>
      <c r="D205" s="13"/>
      <c r="E205" s="2"/>
      <c r="F205" s="29"/>
      <c r="G205" s="2"/>
      <c r="H205" s="2"/>
      <c r="I205" s="2"/>
      <c r="J205" s="29"/>
    </row>
    <row r="206" spans="2:10" x14ac:dyDescent="0.25">
      <c r="B206" s="5"/>
      <c r="C206" s="13"/>
      <c r="D206" s="13"/>
      <c r="E206" s="2"/>
      <c r="F206" s="29"/>
      <c r="G206" s="2"/>
      <c r="H206" s="2"/>
      <c r="I206" s="2"/>
      <c r="J206" s="29"/>
    </row>
    <row r="207" spans="2:10" x14ac:dyDescent="0.25">
      <c r="B207" s="5"/>
      <c r="C207" s="13"/>
      <c r="D207" s="13"/>
      <c r="E207" s="2"/>
      <c r="F207" s="29"/>
      <c r="G207" s="2"/>
      <c r="H207" s="2"/>
      <c r="I207" s="2"/>
      <c r="J207" s="29"/>
    </row>
    <row r="208" spans="2:10" x14ac:dyDescent="0.25">
      <c r="B208" s="5"/>
      <c r="C208" s="13"/>
      <c r="D208" s="13"/>
      <c r="E208" s="2"/>
      <c r="F208" s="29"/>
      <c r="G208" s="2"/>
      <c r="H208" s="2"/>
      <c r="I208" s="2"/>
      <c r="J208" s="29"/>
    </row>
    <row r="209" spans="2:10" x14ac:dyDescent="0.25">
      <c r="B209" s="5"/>
      <c r="C209" s="13"/>
      <c r="D209" s="13"/>
      <c r="E209" s="2"/>
      <c r="F209" s="29"/>
      <c r="G209" s="2"/>
      <c r="H209" s="2"/>
      <c r="I209" s="2"/>
      <c r="J209" s="29"/>
    </row>
    <row r="210" spans="2:10" x14ac:dyDescent="0.25">
      <c r="B210" s="5"/>
      <c r="C210" s="13"/>
      <c r="D210" s="13"/>
      <c r="E210" s="2"/>
      <c r="F210" s="29"/>
      <c r="G210" s="2"/>
      <c r="H210" s="2"/>
      <c r="I210" s="2"/>
      <c r="J210" s="29"/>
    </row>
    <row r="211" spans="2:10" x14ac:dyDescent="0.25">
      <c r="B211" s="5"/>
      <c r="C211" s="13"/>
      <c r="D211" s="13"/>
      <c r="E211" s="2"/>
      <c r="F211" s="29"/>
      <c r="G211" s="2"/>
      <c r="H211" s="2"/>
      <c r="I211" s="2"/>
      <c r="J211" s="29"/>
    </row>
    <row r="212" spans="2:10" x14ac:dyDescent="0.25">
      <c r="B212" s="5"/>
      <c r="C212" s="13"/>
      <c r="D212" s="13"/>
      <c r="E212" s="2"/>
      <c r="F212" s="29"/>
      <c r="G212" s="2"/>
      <c r="H212" s="2"/>
      <c r="I212" s="2"/>
      <c r="J212" s="29"/>
    </row>
    <row r="213" spans="2:10" x14ac:dyDescent="0.25">
      <c r="B213" s="5"/>
      <c r="C213" s="13"/>
      <c r="D213" s="13"/>
      <c r="E213" s="2"/>
      <c r="F213" s="29"/>
      <c r="G213" s="2"/>
      <c r="H213" s="2"/>
      <c r="I213" s="2"/>
      <c r="J213" s="29"/>
    </row>
    <row r="214" spans="2:10" x14ac:dyDescent="0.25">
      <c r="B214" s="5"/>
      <c r="C214" s="13"/>
      <c r="D214" s="13"/>
      <c r="E214" s="2"/>
      <c r="F214" s="29"/>
      <c r="G214" s="2"/>
      <c r="H214" s="2"/>
      <c r="I214" s="2"/>
      <c r="J214" s="29"/>
    </row>
    <row r="215" spans="2:10" x14ac:dyDescent="0.25">
      <c r="B215" s="5"/>
      <c r="C215" s="13"/>
      <c r="D215" s="13"/>
      <c r="E215" s="2"/>
      <c r="F215" s="29"/>
      <c r="G215" s="2"/>
      <c r="H215" s="2"/>
      <c r="I215" s="2"/>
      <c r="J215" s="29"/>
    </row>
    <row r="216" spans="2:10" x14ac:dyDescent="0.25">
      <c r="B216" s="5"/>
      <c r="C216" s="13"/>
      <c r="D216" s="13"/>
      <c r="E216" s="2"/>
      <c r="F216" s="29"/>
      <c r="G216" s="2"/>
      <c r="H216" s="2"/>
      <c r="I216" s="2"/>
      <c r="J216" s="29"/>
    </row>
    <row r="217" spans="2:10" x14ac:dyDescent="0.25">
      <c r="B217" s="5"/>
      <c r="C217" s="13"/>
      <c r="D217" s="13"/>
      <c r="E217" s="2"/>
      <c r="F217" s="29"/>
      <c r="G217" s="2"/>
      <c r="H217" s="2"/>
      <c r="I217" s="2"/>
      <c r="J217" s="29"/>
    </row>
    <row r="218" spans="2:10" x14ac:dyDescent="0.25">
      <c r="B218" s="5"/>
      <c r="C218" s="13"/>
      <c r="D218" s="13"/>
      <c r="E218" s="2"/>
      <c r="F218" s="29"/>
      <c r="G218" s="2"/>
      <c r="H218" s="2"/>
      <c r="I218" s="2"/>
      <c r="J218" s="29"/>
    </row>
    <row r="219" spans="2:10" x14ac:dyDescent="0.25">
      <c r="B219" s="5"/>
      <c r="C219" s="13"/>
      <c r="D219" s="13"/>
      <c r="E219" s="2"/>
      <c r="F219" s="29"/>
      <c r="G219" s="2"/>
      <c r="H219" s="2"/>
      <c r="I219" s="2"/>
      <c r="J219" s="29"/>
    </row>
    <row r="220" spans="2:10" x14ac:dyDescent="0.25">
      <c r="B220" s="5"/>
      <c r="C220" s="13"/>
      <c r="D220" s="13"/>
      <c r="E220" s="2"/>
      <c r="F220" s="29"/>
      <c r="G220" s="2"/>
      <c r="H220" s="2"/>
      <c r="I220" s="2"/>
      <c r="J220" s="29"/>
    </row>
    <row r="221" spans="2:10" x14ac:dyDescent="0.25">
      <c r="B221" s="5"/>
      <c r="C221" s="13"/>
      <c r="D221" s="13"/>
      <c r="E221" s="2"/>
      <c r="F221" s="29"/>
      <c r="G221" s="2"/>
      <c r="H221" s="2"/>
      <c r="I221" s="2"/>
      <c r="J221" s="29"/>
    </row>
    <row r="222" spans="2:10" x14ac:dyDescent="0.25">
      <c r="B222" s="5"/>
      <c r="C222" s="13"/>
      <c r="D222" s="13"/>
      <c r="E222" s="2"/>
      <c r="F222" s="29"/>
      <c r="G222" s="2"/>
      <c r="H222" s="2"/>
      <c r="I222" s="2"/>
      <c r="J222" s="29"/>
    </row>
    <row r="223" spans="2:10" x14ac:dyDescent="0.25">
      <c r="B223" s="5"/>
      <c r="C223" s="13"/>
      <c r="D223" s="13"/>
      <c r="E223" s="2"/>
      <c r="F223" s="29"/>
      <c r="G223" s="2"/>
      <c r="H223" s="2"/>
      <c r="I223" s="2"/>
      <c r="J223" s="29"/>
    </row>
    <row r="224" spans="2:10" x14ac:dyDescent="0.25">
      <c r="B224" s="5"/>
      <c r="C224" s="13"/>
      <c r="D224" s="13"/>
      <c r="E224" s="2"/>
      <c r="F224" s="29"/>
      <c r="G224" s="2"/>
      <c r="H224" s="2"/>
      <c r="I224" s="2"/>
      <c r="J224" s="29"/>
    </row>
    <row r="225" spans="2:10" x14ac:dyDescent="0.25">
      <c r="B225" s="5"/>
      <c r="C225" s="13"/>
      <c r="D225" s="13"/>
      <c r="E225" s="2"/>
      <c r="F225" s="29"/>
      <c r="G225" s="2"/>
      <c r="H225" s="2"/>
      <c r="I225" s="2"/>
      <c r="J225" s="29"/>
    </row>
    <row r="226" spans="2:10" x14ac:dyDescent="0.25">
      <c r="B226" s="5"/>
      <c r="C226" s="13"/>
      <c r="D226" s="13"/>
      <c r="E226" s="2"/>
      <c r="F226" s="29"/>
      <c r="G226" s="2"/>
      <c r="H226" s="2"/>
      <c r="I226" s="2"/>
      <c r="J226" s="29"/>
    </row>
    <row r="227" spans="2:10" x14ac:dyDescent="0.25">
      <c r="B227" s="5"/>
      <c r="C227" s="2"/>
      <c r="D227" s="2"/>
      <c r="E227" s="2"/>
      <c r="F227" s="29"/>
      <c r="G227" s="2"/>
      <c r="H227" s="2"/>
      <c r="I227" s="2"/>
      <c r="J227" s="29"/>
    </row>
    <row r="228" spans="2:10" x14ac:dyDescent="0.25">
      <c r="B228" s="5"/>
      <c r="C228" s="2"/>
      <c r="D228" s="2"/>
      <c r="E228" s="2"/>
      <c r="F228" s="29"/>
      <c r="G228" s="2"/>
      <c r="H228" s="2"/>
      <c r="I228" s="2"/>
      <c r="J228" s="29"/>
    </row>
    <row r="229" spans="2:10" x14ac:dyDescent="0.25">
      <c r="B229" s="5"/>
      <c r="C229" s="2"/>
      <c r="D229" s="2"/>
      <c r="E229" s="2"/>
      <c r="F229" s="29"/>
      <c r="G229" s="2"/>
      <c r="H229" s="2"/>
      <c r="I229" s="2"/>
      <c r="J229" s="29"/>
    </row>
    <row r="230" spans="2:10" x14ac:dyDescent="0.25">
      <c r="B230" s="5"/>
      <c r="C230" s="2"/>
      <c r="D230" s="2"/>
      <c r="E230" s="2"/>
      <c r="F230" s="29"/>
      <c r="G230" s="2"/>
      <c r="H230" s="2"/>
      <c r="I230" s="2"/>
      <c r="J230" s="29"/>
    </row>
    <row r="231" spans="2:10" x14ac:dyDescent="0.25">
      <c r="B231" s="5"/>
      <c r="C231" s="2"/>
      <c r="D231" s="2"/>
      <c r="E231" s="2"/>
      <c r="F231" s="29"/>
      <c r="G231" s="2"/>
      <c r="H231" s="2"/>
      <c r="I231" s="2"/>
      <c r="J231" s="29"/>
    </row>
    <row r="232" spans="2:10" x14ac:dyDescent="0.25">
      <c r="B232" s="5"/>
      <c r="C232" s="2"/>
      <c r="D232" s="2"/>
      <c r="E232" s="2"/>
      <c r="F232" s="29"/>
      <c r="G232" s="2"/>
      <c r="H232" s="2"/>
      <c r="I232" s="2"/>
      <c r="J232" s="29"/>
    </row>
    <row r="233" spans="2:10" x14ac:dyDescent="0.25">
      <c r="B233" s="5"/>
      <c r="C233" s="2"/>
      <c r="D233" s="2"/>
      <c r="E233" s="2"/>
      <c r="F233" s="29"/>
      <c r="G233" s="2"/>
      <c r="H233" s="2"/>
      <c r="I233" s="2"/>
      <c r="J233" s="29"/>
    </row>
    <row r="234" spans="2:10" x14ac:dyDescent="0.25">
      <c r="B234" s="5"/>
      <c r="C234" s="2"/>
      <c r="D234" s="2"/>
      <c r="E234" s="2"/>
      <c r="F234" s="29"/>
      <c r="G234" s="2"/>
      <c r="H234" s="2"/>
      <c r="I234" s="2"/>
      <c r="J234" s="29"/>
    </row>
    <row r="235" spans="2:10" x14ac:dyDescent="0.25">
      <c r="B235" s="5"/>
      <c r="C235" s="2"/>
      <c r="D235" s="2"/>
      <c r="E235" s="2"/>
      <c r="F235" s="29"/>
      <c r="G235" s="2"/>
      <c r="H235" s="2"/>
      <c r="I235" s="2"/>
      <c r="J235" s="29"/>
    </row>
    <row r="236" spans="2:10" x14ac:dyDescent="0.25">
      <c r="B236" s="5"/>
      <c r="C236" s="2"/>
      <c r="D236" s="2"/>
      <c r="E236" s="2"/>
      <c r="F236" s="29"/>
      <c r="G236" s="2"/>
      <c r="H236" s="2"/>
      <c r="I236" s="2"/>
      <c r="J236" s="29"/>
    </row>
    <row r="237" spans="2:10" x14ac:dyDescent="0.25">
      <c r="B237" s="5"/>
      <c r="C237" s="2"/>
      <c r="D237" s="2"/>
      <c r="E237" s="2"/>
      <c r="F237" s="29"/>
      <c r="G237" s="2"/>
      <c r="H237" s="2"/>
      <c r="I237" s="2"/>
      <c r="J237" s="29"/>
    </row>
    <row r="238" spans="2:10" x14ac:dyDescent="0.25">
      <c r="B238" s="5"/>
      <c r="C238" s="2"/>
      <c r="D238" s="2"/>
      <c r="E238" s="2"/>
      <c r="F238" s="29"/>
      <c r="G238" s="2"/>
      <c r="H238" s="2"/>
      <c r="I238" s="2"/>
      <c r="J238" s="29"/>
    </row>
    <row r="239" spans="2:10" x14ac:dyDescent="0.25">
      <c r="B239" s="5"/>
      <c r="C239" s="2"/>
      <c r="D239" s="2"/>
      <c r="E239" s="2"/>
      <c r="F239" s="29"/>
      <c r="G239" s="2"/>
      <c r="H239" s="2"/>
      <c r="I239" s="2"/>
      <c r="J239" s="29"/>
    </row>
    <row r="240" spans="2:10" x14ac:dyDescent="0.25">
      <c r="B240" s="5"/>
      <c r="C240" s="2"/>
      <c r="D240" s="2"/>
      <c r="E240" s="2"/>
      <c r="F240" s="29"/>
      <c r="G240" s="2"/>
      <c r="H240" s="2"/>
      <c r="I240" s="2"/>
      <c r="J240" s="29"/>
    </row>
    <row r="241" spans="2:10" x14ac:dyDescent="0.25">
      <c r="B241" s="5"/>
      <c r="C241" s="2"/>
      <c r="D241" s="2"/>
      <c r="E241" s="2"/>
      <c r="F241" s="29"/>
      <c r="G241" s="2"/>
      <c r="H241" s="2"/>
      <c r="I241" s="2"/>
      <c r="J241" s="29"/>
    </row>
    <row r="242" spans="2:10" x14ac:dyDescent="0.25">
      <c r="B242" s="5"/>
      <c r="C242" s="2"/>
      <c r="D242" s="2"/>
      <c r="E242" s="2"/>
      <c r="F242" s="29"/>
      <c r="G242" s="2"/>
      <c r="H242" s="2"/>
      <c r="I242" s="2"/>
      <c r="J242" s="29"/>
    </row>
    <row r="243" spans="2:10" x14ac:dyDescent="0.25">
      <c r="B243" s="5"/>
      <c r="C243" s="2"/>
      <c r="D243" s="2"/>
      <c r="E243" s="2"/>
      <c r="F243" s="29"/>
      <c r="G243" s="2"/>
      <c r="H243" s="2"/>
      <c r="I243" s="2"/>
      <c r="J243" s="29"/>
    </row>
    <row r="244" spans="2:10" x14ac:dyDescent="0.25">
      <c r="B244" s="5"/>
      <c r="C244" s="2"/>
      <c r="D244" s="2"/>
      <c r="E244" s="2"/>
      <c r="F244" s="29"/>
      <c r="G244" s="2"/>
      <c r="H244" s="2"/>
      <c r="I244" s="2"/>
      <c r="J244" s="29"/>
    </row>
    <row r="245" spans="2:10" x14ac:dyDescent="0.25">
      <c r="B245" s="5"/>
      <c r="C245" s="2"/>
      <c r="D245" s="2"/>
      <c r="E245" s="2"/>
      <c r="F245" s="29"/>
      <c r="G245" s="2"/>
      <c r="H245" s="2"/>
      <c r="I245" s="2"/>
      <c r="J245" s="29"/>
    </row>
    <row r="246" spans="2:10" x14ac:dyDescent="0.25">
      <c r="B246" s="5"/>
      <c r="C246" s="2"/>
      <c r="D246" s="2"/>
      <c r="E246" s="2"/>
      <c r="F246" s="29"/>
      <c r="G246" s="2"/>
      <c r="H246" s="2"/>
      <c r="I246" s="2"/>
      <c r="J246" s="29"/>
    </row>
    <row r="247" spans="2:10" x14ac:dyDescent="0.25">
      <c r="B247" s="5"/>
      <c r="C247" s="2"/>
      <c r="D247" s="2"/>
      <c r="E247" s="2"/>
      <c r="F247" s="29"/>
      <c r="G247" s="2"/>
      <c r="H247" s="2"/>
      <c r="I247" s="2"/>
      <c r="J247" s="29"/>
    </row>
    <row r="248" spans="2:10" x14ac:dyDescent="0.25">
      <c r="B248" s="5"/>
      <c r="C248" s="2"/>
      <c r="D248" s="2"/>
      <c r="E248" s="2"/>
      <c r="F248" s="29"/>
      <c r="G248" s="2"/>
      <c r="H248" s="2"/>
      <c r="I248" s="2"/>
      <c r="J248" s="29"/>
    </row>
    <row r="249" spans="2:10" x14ac:dyDescent="0.25">
      <c r="B249" s="5"/>
      <c r="C249" s="2"/>
      <c r="D249" s="2"/>
      <c r="E249" s="2"/>
      <c r="F249" s="29"/>
      <c r="G249" s="2"/>
      <c r="H249" s="2"/>
      <c r="I249" s="2"/>
      <c r="J249" s="29"/>
    </row>
    <row r="250" spans="2:10" x14ac:dyDescent="0.25">
      <c r="B250" s="5"/>
      <c r="C250" s="2"/>
      <c r="D250" s="2"/>
      <c r="E250" s="2"/>
      <c r="F250" s="29"/>
      <c r="G250" s="2"/>
      <c r="H250" s="2"/>
      <c r="I250" s="2"/>
      <c r="J250" s="29"/>
    </row>
    <row r="251" spans="2:10" x14ac:dyDescent="0.25">
      <c r="B251" s="5"/>
      <c r="C251" s="2"/>
      <c r="D251" s="2"/>
      <c r="E251" s="2"/>
      <c r="F251" s="29"/>
      <c r="G251" s="2"/>
      <c r="H251" s="2"/>
      <c r="I251" s="2"/>
      <c r="J251" s="29"/>
    </row>
    <row r="252" spans="2:10" x14ac:dyDescent="0.25">
      <c r="B252" s="5"/>
      <c r="C252" s="2"/>
      <c r="D252" s="2"/>
      <c r="E252" s="2"/>
      <c r="F252" s="29"/>
      <c r="G252" s="2"/>
      <c r="H252" s="2"/>
      <c r="I252" s="2"/>
      <c r="J252" s="29"/>
    </row>
    <row r="253" spans="2:10" x14ac:dyDescent="0.25">
      <c r="B253" s="5"/>
      <c r="C253" s="2"/>
      <c r="D253" s="2"/>
      <c r="E253" s="2"/>
      <c r="F253" s="29"/>
      <c r="G253" s="2"/>
      <c r="H253" s="2"/>
      <c r="I253" s="2"/>
      <c r="J253" s="29"/>
    </row>
    <row r="254" spans="2:10" x14ac:dyDescent="0.25">
      <c r="B254" s="5"/>
      <c r="C254" s="2"/>
      <c r="D254" s="2"/>
      <c r="E254" s="2"/>
      <c r="F254" s="29"/>
      <c r="G254" s="2"/>
      <c r="H254" s="2"/>
      <c r="I254" s="2"/>
      <c r="J254" s="29"/>
    </row>
    <row r="255" spans="2:10" x14ac:dyDescent="0.25">
      <c r="B255" s="5"/>
      <c r="C255" s="2"/>
      <c r="D255" s="2"/>
      <c r="E255" s="2"/>
      <c r="F255" s="29"/>
      <c r="G255" s="2"/>
      <c r="H255" s="2"/>
      <c r="I255" s="2"/>
      <c r="J255" s="29"/>
    </row>
    <row r="256" spans="2:10" x14ac:dyDescent="0.25">
      <c r="B256" s="5"/>
      <c r="C256" s="2"/>
      <c r="D256" s="2"/>
      <c r="E256" s="2"/>
      <c r="F256" s="29"/>
      <c r="G256" s="2"/>
      <c r="H256" s="2"/>
      <c r="I256" s="2"/>
      <c r="J256" s="29"/>
    </row>
    <row r="257" spans="2:10" x14ac:dyDescent="0.25">
      <c r="B257" s="5"/>
      <c r="C257" s="2"/>
      <c r="D257" s="2"/>
      <c r="E257" s="2"/>
      <c r="F257" s="29"/>
      <c r="G257" s="2"/>
      <c r="H257" s="2"/>
      <c r="I257" s="2"/>
      <c r="J257" s="29"/>
    </row>
    <row r="258" spans="2:10" x14ac:dyDescent="0.25">
      <c r="B258" s="5"/>
      <c r="C258" s="2"/>
      <c r="D258" s="2"/>
      <c r="E258" s="2"/>
      <c r="F258" s="29"/>
      <c r="G258" s="2"/>
      <c r="H258" s="2"/>
      <c r="I258" s="2"/>
      <c r="J258" s="29"/>
    </row>
    <row r="259" spans="2:10" x14ac:dyDescent="0.25">
      <c r="B259" s="5"/>
      <c r="C259" s="2"/>
      <c r="D259" s="2"/>
      <c r="E259" s="2"/>
      <c r="F259" s="29"/>
      <c r="G259" s="2"/>
      <c r="H259" s="2"/>
      <c r="I259" s="2"/>
      <c r="J259" s="29"/>
    </row>
    <row r="260" spans="2:10" x14ac:dyDescent="0.25">
      <c r="B260" s="5"/>
      <c r="C260" s="2"/>
      <c r="D260" s="2"/>
      <c r="E260" s="2"/>
      <c r="F260" s="29"/>
      <c r="G260" s="2"/>
      <c r="H260" s="2"/>
      <c r="I260" s="2"/>
      <c r="J260" s="29"/>
    </row>
    <row r="261" spans="2:10" x14ac:dyDescent="0.25">
      <c r="B261" s="5"/>
      <c r="C261" s="2"/>
      <c r="D261" s="2"/>
      <c r="E261" s="2"/>
      <c r="F261" s="29"/>
      <c r="G261" s="2"/>
      <c r="H261" s="2"/>
      <c r="I261" s="2"/>
      <c r="J261" s="29"/>
    </row>
    <row r="262" spans="2:10" x14ac:dyDescent="0.25">
      <c r="B262" s="5"/>
      <c r="C262" s="2"/>
      <c r="D262" s="2"/>
      <c r="E262" s="2"/>
      <c r="F262" s="29"/>
      <c r="G262" s="2"/>
      <c r="H262" s="2"/>
      <c r="I262" s="2"/>
      <c r="J262" s="29"/>
    </row>
    <row r="263" spans="2:10" x14ac:dyDescent="0.25">
      <c r="B263" s="5"/>
      <c r="C263" s="2"/>
      <c r="D263" s="2"/>
      <c r="E263" s="2"/>
      <c r="F263" s="29"/>
      <c r="G263" s="2"/>
      <c r="H263" s="2"/>
      <c r="I263" s="2"/>
      <c r="J263" s="29"/>
    </row>
    <row r="264" spans="2:10" x14ac:dyDescent="0.25">
      <c r="B264" s="5"/>
      <c r="C264" s="2"/>
      <c r="D264" s="2"/>
      <c r="E264" s="2"/>
      <c r="F264" s="29"/>
      <c r="G264" s="2"/>
      <c r="H264" s="2"/>
      <c r="I264" s="2"/>
      <c r="J264" s="29"/>
    </row>
    <row r="265" spans="2:10" x14ac:dyDescent="0.25">
      <c r="B265" s="5"/>
      <c r="C265" s="2"/>
      <c r="D265" s="2"/>
      <c r="E265" s="2"/>
      <c r="F265" s="29"/>
      <c r="G265" s="2"/>
      <c r="H265" s="2"/>
      <c r="I265" s="2"/>
      <c r="J265" s="29"/>
    </row>
    <row r="266" spans="2:10" x14ac:dyDescent="0.25">
      <c r="B266" s="5"/>
      <c r="C266" s="2"/>
      <c r="D266" s="2"/>
      <c r="E266" s="2"/>
      <c r="F266" s="29"/>
      <c r="G266" s="2"/>
      <c r="H266" s="2"/>
      <c r="I266" s="2"/>
      <c r="J266" s="29"/>
    </row>
    <row r="267" spans="2:10" x14ac:dyDescent="0.25">
      <c r="B267" s="5"/>
      <c r="C267" s="2"/>
      <c r="D267" s="2"/>
      <c r="E267" s="2"/>
      <c r="F267" s="29"/>
      <c r="G267" s="2"/>
      <c r="H267" s="2"/>
      <c r="I267" s="2"/>
      <c r="J267" s="29"/>
    </row>
    <row r="268" spans="2:10" x14ac:dyDescent="0.25">
      <c r="B268" s="5"/>
      <c r="C268" s="2"/>
      <c r="D268" s="2"/>
      <c r="E268" s="2"/>
      <c r="F268" s="29"/>
      <c r="G268" s="2"/>
      <c r="H268" s="2"/>
      <c r="I268" s="2"/>
      <c r="J268" s="29"/>
    </row>
    <row r="269" spans="2:10" x14ac:dyDescent="0.25">
      <c r="B269" s="5"/>
      <c r="C269" s="2"/>
      <c r="D269" s="2"/>
      <c r="E269" s="2"/>
      <c r="F269" s="29"/>
      <c r="G269" s="2"/>
      <c r="H269" s="2"/>
      <c r="I269" s="2"/>
      <c r="J269" s="29"/>
    </row>
    <row r="270" spans="2:10" x14ac:dyDescent="0.25">
      <c r="B270" s="5"/>
      <c r="C270" s="2"/>
      <c r="D270" s="2"/>
      <c r="E270" s="2"/>
      <c r="F270" s="29"/>
      <c r="G270" s="2"/>
      <c r="H270" s="2"/>
      <c r="I270" s="2"/>
      <c r="J270" s="29"/>
    </row>
    <row r="271" spans="2:10" x14ac:dyDescent="0.25">
      <c r="B271" s="5"/>
      <c r="C271" s="2"/>
      <c r="D271" s="2"/>
      <c r="E271" s="2"/>
      <c r="F271" s="29"/>
      <c r="G271" s="2"/>
      <c r="H271" s="2"/>
      <c r="I271" s="2"/>
      <c r="J271" s="29"/>
    </row>
    <row r="272" spans="2:10" x14ac:dyDescent="0.25">
      <c r="B272" s="5"/>
      <c r="C272" s="2"/>
      <c r="D272" s="2"/>
      <c r="E272" s="2"/>
      <c r="F272" s="29"/>
      <c r="G272" s="2"/>
      <c r="H272" s="2"/>
      <c r="I272" s="2"/>
      <c r="J272" s="29"/>
    </row>
    <row r="273" spans="2:10" x14ac:dyDescent="0.25">
      <c r="B273" s="5"/>
      <c r="C273" s="2"/>
      <c r="D273" s="2"/>
      <c r="E273" s="2"/>
      <c r="F273" s="29"/>
      <c r="G273" s="2"/>
      <c r="H273" s="2"/>
      <c r="I273" s="2"/>
      <c r="J273" s="29"/>
    </row>
    <row r="274" spans="2:10" x14ac:dyDescent="0.25">
      <c r="B274" s="5"/>
      <c r="C274" s="2"/>
      <c r="D274" s="2"/>
      <c r="E274" s="2"/>
      <c r="F274" s="29"/>
      <c r="G274" s="2"/>
      <c r="H274" s="2"/>
      <c r="I274" s="2"/>
      <c r="J274" s="29"/>
    </row>
    <row r="275" spans="2:10" x14ac:dyDescent="0.25">
      <c r="B275" s="5"/>
      <c r="C275" s="2"/>
      <c r="D275" s="2"/>
      <c r="E275" s="2"/>
      <c r="F275" s="29"/>
      <c r="G275" s="2"/>
      <c r="H275" s="2"/>
      <c r="I275" s="2"/>
      <c r="J275" s="29"/>
    </row>
    <row r="276" spans="2:10" x14ac:dyDescent="0.25">
      <c r="B276" s="5"/>
      <c r="C276" s="2"/>
      <c r="D276" s="2"/>
      <c r="E276" s="2"/>
      <c r="F276" s="29"/>
      <c r="G276" s="2"/>
      <c r="H276" s="2"/>
      <c r="I276" s="2"/>
      <c r="J276" s="29"/>
    </row>
    <row r="277" spans="2:10" x14ac:dyDescent="0.25">
      <c r="B277" s="5"/>
      <c r="C277" s="2"/>
      <c r="D277" s="2"/>
      <c r="E277" s="2"/>
      <c r="F277" s="29"/>
      <c r="G277" s="2"/>
      <c r="H277" s="2"/>
      <c r="I277" s="2"/>
      <c r="J277" s="29"/>
    </row>
    <row r="278" spans="2:10" x14ac:dyDescent="0.25">
      <c r="B278" s="5"/>
      <c r="C278" s="2"/>
      <c r="D278" s="2"/>
      <c r="E278" s="2"/>
      <c r="F278" s="29"/>
      <c r="G278" s="2"/>
      <c r="H278" s="2"/>
      <c r="I278" s="2"/>
      <c r="J278" s="29"/>
    </row>
    <row r="279" spans="2:10" x14ac:dyDescent="0.25">
      <c r="B279" s="5"/>
      <c r="C279" s="2"/>
      <c r="D279" s="2"/>
      <c r="E279" s="2"/>
      <c r="F279" s="29"/>
      <c r="G279" s="2"/>
      <c r="H279" s="2"/>
      <c r="I279" s="2"/>
      <c r="J279" s="29"/>
    </row>
    <row r="280" spans="2:10" x14ac:dyDescent="0.25">
      <c r="B280" s="5"/>
      <c r="C280" s="2"/>
      <c r="D280" s="2"/>
      <c r="E280" s="2"/>
      <c r="F280" s="29"/>
      <c r="G280" s="2"/>
      <c r="H280" s="2"/>
      <c r="I280" s="2"/>
      <c r="J280" s="29"/>
    </row>
    <row r="281" spans="2:10" x14ac:dyDescent="0.25">
      <c r="B281" s="5"/>
      <c r="C281" s="2"/>
      <c r="D281" s="2"/>
      <c r="E281" s="2"/>
      <c r="F281" s="29"/>
      <c r="G281" s="2"/>
      <c r="H281" s="2"/>
      <c r="I281" s="2"/>
      <c r="J281" s="29"/>
    </row>
    <row r="282" spans="2:10" x14ac:dyDescent="0.25">
      <c r="B282" s="5"/>
      <c r="C282" s="2"/>
      <c r="D282" s="2"/>
      <c r="E282" s="2"/>
      <c r="F282" s="29"/>
      <c r="G282" s="2"/>
      <c r="H282" s="2"/>
      <c r="I282" s="2"/>
      <c r="J282" s="29"/>
    </row>
    <row r="283" spans="2:10" x14ac:dyDescent="0.25">
      <c r="B283" s="5"/>
      <c r="C283" s="2"/>
      <c r="D283" s="2"/>
      <c r="E283" s="2"/>
      <c r="F283" s="29"/>
      <c r="G283" s="2"/>
      <c r="H283" s="2"/>
      <c r="I283" s="2"/>
      <c r="J283" s="29"/>
    </row>
    <row r="284" spans="2:10" x14ac:dyDescent="0.25">
      <c r="B284" s="5"/>
      <c r="C284" s="2"/>
      <c r="D284" s="2"/>
      <c r="E284" s="2"/>
      <c r="F284" s="29"/>
      <c r="G284" s="2"/>
      <c r="H284" s="2"/>
      <c r="I284" s="2"/>
      <c r="J284" s="29"/>
    </row>
    <row r="285" spans="2:10" x14ac:dyDescent="0.25">
      <c r="B285" s="5"/>
      <c r="C285" s="2"/>
      <c r="D285" s="2"/>
      <c r="E285" s="2"/>
      <c r="F285" s="29"/>
      <c r="G285" s="2"/>
      <c r="H285" s="2"/>
      <c r="I285" s="2"/>
      <c r="J285" s="29"/>
    </row>
    <row r="286" spans="2:10" x14ac:dyDescent="0.25">
      <c r="B286" s="5"/>
      <c r="C286" s="2"/>
      <c r="D286" s="2"/>
      <c r="E286" s="2"/>
      <c r="F286" s="29"/>
      <c r="G286" s="2"/>
      <c r="H286" s="2"/>
      <c r="I286" s="2"/>
      <c r="J286" s="29"/>
    </row>
    <row r="287" spans="2:10" x14ac:dyDescent="0.25">
      <c r="B287" s="5"/>
      <c r="C287" s="2"/>
      <c r="D287" s="2"/>
      <c r="E287" s="2"/>
      <c r="F287" s="29"/>
      <c r="G287" s="2"/>
      <c r="H287" s="2"/>
      <c r="I287" s="2"/>
      <c r="J287" s="29"/>
    </row>
    <row r="288" spans="2:10" x14ac:dyDescent="0.25">
      <c r="B288" s="5"/>
      <c r="C288" s="2"/>
      <c r="D288" s="2"/>
      <c r="E288" s="2"/>
      <c r="F288" s="29"/>
      <c r="G288" s="2"/>
      <c r="H288" s="2"/>
      <c r="I288" s="2"/>
      <c r="J288" s="29"/>
    </row>
    <row r="289" spans="2:10" x14ac:dyDescent="0.25">
      <c r="B289" s="5"/>
      <c r="C289" s="2"/>
      <c r="D289" s="2"/>
      <c r="E289" s="2"/>
      <c r="F289" s="29"/>
      <c r="G289" s="2"/>
      <c r="H289" s="2"/>
      <c r="I289" s="2"/>
      <c r="J289" s="29"/>
    </row>
    <row r="290" spans="2:10" x14ac:dyDescent="0.25">
      <c r="B290" s="5"/>
      <c r="C290" s="2"/>
      <c r="D290" s="2"/>
      <c r="E290" s="2"/>
      <c r="F290" s="29"/>
      <c r="G290" s="2"/>
      <c r="H290" s="2"/>
      <c r="I290" s="2"/>
      <c r="J290" s="29"/>
    </row>
    <row r="291" spans="2:10" x14ac:dyDescent="0.25">
      <c r="B291" s="5"/>
      <c r="C291" s="2"/>
      <c r="D291" s="2"/>
      <c r="E291" s="2"/>
      <c r="F291" s="29"/>
      <c r="G291" s="2"/>
      <c r="H291" s="2"/>
      <c r="I291" s="2"/>
      <c r="J291" s="29"/>
    </row>
    <row r="292" spans="2:10" x14ac:dyDescent="0.25">
      <c r="B292" s="5"/>
      <c r="C292" s="2"/>
      <c r="D292" s="2"/>
      <c r="E292" s="2"/>
      <c r="F292" s="29"/>
      <c r="G292" s="2"/>
      <c r="H292" s="2"/>
      <c r="I292" s="2"/>
      <c r="J292" s="29"/>
    </row>
    <row r="293" spans="2:10" x14ac:dyDescent="0.25">
      <c r="B293" s="5"/>
      <c r="C293" s="2"/>
      <c r="D293" s="2"/>
      <c r="E293" s="2"/>
      <c r="F293" s="29"/>
      <c r="G293" s="2"/>
      <c r="H293" s="2"/>
      <c r="I293" s="2"/>
      <c r="J293" s="29"/>
    </row>
    <row r="294" spans="2:10" x14ac:dyDescent="0.25">
      <c r="B294" s="5"/>
      <c r="C294" s="2"/>
      <c r="D294" s="2"/>
      <c r="E294" s="2"/>
      <c r="F294" s="29"/>
      <c r="G294" s="2"/>
      <c r="H294" s="2"/>
      <c r="I294" s="2"/>
      <c r="J294" s="29"/>
    </row>
    <row r="295" spans="2:10" x14ac:dyDescent="0.25">
      <c r="B295" s="5"/>
      <c r="C295" s="2"/>
      <c r="D295" s="2"/>
      <c r="E295" s="2"/>
      <c r="F295" s="29"/>
      <c r="G295" s="2"/>
      <c r="H295" s="2"/>
      <c r="I295" s="2"/>
      <c r="J295" s="29"/>
    </row>
    <row r="296" spans="2:10" x14ac:dyDescent="0.25">
      <c r="B296" s="5"/>
      <c r="C296" s="2"/>
      <c r="D296" s="2"/>
      <c r="E296" s="2"/>
      <c r="F296" s="29"/>
      <c r="G296" s="2"/>
      <c r="H296" s="2"/>
      <c r="I296" s="2"/>
      <c r="J296" s="29"/>
    </row>
    <row r="297" spans="2:10" x14ac:dyDescent="0.25">
      <c r="B297" s="5"/>
      <c r="C297" s="2"/>
      <c r="D297" s="2"/>
      <c r="E297" s="2"/>
      <c r="F297" s="29"/>
      <c r="G297" s="2"/>
      <c r="H297" s="2"/>
      <c r="I297" s="2"/>
      <c r="J297" s="29"/>
    </row>
    <row r="298" spans="2:10" x14ac:dyDescent="0.25">
      <c r="B298" s="5"/>
      <c r="C298" s="2"/>
      <c r="D298" s="2"/>
      <c r="E298" s="2"/>
      <c r="F298" s="29"/>
      <c r="G298" s="2"/>
      <c r="H298" s="2"/>
      <c r="I298" s="2"/>
      <c r="J298" s="29"/>
    </row>
    <row r="299" spans="2:10" x14ac:dyDescent="0.25">
      <c r="B299" s="5"/>
      <c r="C299" s="2"/>
      <c r="D299" s="2"/>
      <c r="E299" s="2"/>
      <c r="F299" s="29"/>
      <c r="G299" s="2"/>
      <c r="H299" s="2"/>
      <c r="I299" s="2"/>
      <c r="J299" s="29"/>
    </row>
    <row r="300" spans="2:10" x14ac:dyDescent="0.25">
      <c r="B300" s="5"/>
      <c r="C300" s="2"/>
      <c r="D300" s="2"/>
      <c r="E300" s="2"/>
      <c r="F300" s="29"/>
      <c r="G300" s="2"/>
      <c r="H300" s="2"/>
      <c r="I300" s="2"/>
      <c r="J300" s="29"/>
    </row>
    <row r="301" spans="2:10" x14ac:dyDescent="0.25">
      <c r="B301" s="5"/>
      <c r="C301" s="2"/>
      <c r="D301" s="2"/>
      <c r="E301" s="2"/>
      <c r="F301" s="29"/>
      <c r="G301" s="2"/>
      <c r="H301" s="2"/>
      <c r="I301" s="2"/>
      <c r="J301" s="29"/>
    </row>
    <row r="302" spans="2:10" x14ac:dyDescent="0.25">
      <c r="B302" s="5"/>
      <c r="C302" s="2"/>
      <c r="D302" s="2"/>
      <c r="E302" s="2"/>
      <c r="F302" s="29"/>
      <c r="G302" s="2"/>
      <c r="H302" s="2"/>
      <c r="I302" s="2"/>
      <c r="J302" s="29"/>
    </row>
    <row r="303" spans="2:10" x14ac:dyDescent="0.25">
      <c r="B303" s="5"/>
      <c r="C303" s="2"/>
      <c r="D303" s="2"/>
      <c r="E303" s="2"/>
      <c r="F303" s="29"/>
      <c r="G303" s="2"/>
      <c r="H303" s="2"/>
      <c r="I303" s="2"/>
      <c r="J303" s="29"/>
    </row>
    <row r="304" spans="2:10" x14ac:dyDescent="0.25">
      <c r="B304" s="5"/>
      <c r="C304" s="2"/>
      <c r="D304" s="2"/>
      <c r="E304" s="2"/>
      <c r="F304" s="29"/>
      <c r="G304" s="2"/>
      <c r="H304" s="2"/>
      <c r="I304" s="2"/>
      <c r="J304" s="29"/>
    </row>
    <row r="305" spans="2:10" x14ac:dyDescent="0.25">
      <c r="B305" s="5"/>
      <c r="C305" s="2"/>
      <c r="D305" s="2"/>
      <c r="E305" s="2"/>
      <c r="F305" s="29"/>
      <c r="G305" s="2"/>
      <c r="H305" s="2"/>
      <c r="I305" s="2"/>
      <c r="J305" s="29"/>
    </row>
    <row r="306" spans="2:10" x14ac:dyDescent="0.25">
      <c r="B306" s="5"/>
      <c r="C306" s="2"/>
      <c r="D306" s="2"/>
      <c r="E306" s="2"/>
      <c r="F306" s="29"/>
      <c r="G306" s="2"/>
      <c r="H306" s="2"/>
      <c r="I306" s="2"/>
      <c r="J306" s="29"/>
    </row>
    <row r="307" spans="2:10" x14ac:dyDescent="0.25">
      <c r="B307" s="5"/>
      <c r="C307" s="2"/>
      <c r="D307" s="2"/>
      <c r="E307" s="2"/>
      <c r="F307" s="29"/>
      <c r="G307" s="2"/>
      <c r="H307" s="2"/>
      <c r="I307" s="2"/>
      <c r="J307" s="29"/>
    </row>
    <row r="308" spans="2:10" x14ac:dyDescent="0.25">
      <c r="B308" s="5"/>
      <c r="C308" s="2"/>
      <c r="D308" s="2"/>
      <c r="E308" s="2"/>
      <c r="F308" s="29"/>
      <c r="G308" s="2"/>
      <c r="H308" s="2"/>
      <c r="I308" s="2"/>
      <c r="J308" s="29"/>
    </row>
    <row r="309" spans="2:10" x14ac:dyDescent="0.25">
      <c r="B309" s="5"/>
      <c r="C309" s="2"/>
      <c r="D309" s="2"/>
      <c r="E309" s="2"/>
      <c r="F309" s="29"/>
      <c r="G309" s="2"/>
      <c r="H309" s="2"/>
      <c r="I309" s="2"/>
      <c r="J309" s="29"/>
    </row>
    <row r="310" spans="2:10" x14ac:dyDescent="0.25">
      <c r="B310" s="5"/>
      <c r="C310" s="2"/>
      <c r="D310" s="2"/>
      <c r="E310" s="2"/>
      <c r="F310" s="29"/>
      <c r="G310" s="2"/>
      <c r="H310" s="2"/>
      <c r="I310" s="2"/>
      <c r="J310" s="29"/>
    </row>
    <row r="311" spans="2:10" x14ac:dyDescent="0.25">
      <c r="B311" s="5"/>
      <c r="C311" s="2"/>
      <c r="D311" s="2"/>
      <c r="E311" s="2"/>
      <c r="F311" s="29"/>
      <c r="G311" s="2"/>
      <c r="H311" s="2"/>
      <c r="I311" s="2"/>
      <c r="J311" s="29"/>
    </row>
    <row r="312" spans="2:10" x14ac:dyDescent="0.25">
      <c r="B312" s="5"/>
      <c r="C312" s="2"/>
      <c r="D312" s="2"/>
      <c r="E312" s="2"/>
      <c r="F312" s="29"/>
      <c r="G312" s="2"/>
      <c r="H312" s="2"/>
      <c r="I312" s="2"/>
      <c r="J312" s="29"/>
    </row>
    <row r="313" spans="2:10" x14ac:dyDescent="0.25">
      <c r="B313" s="5"/>
      <c r="C313" s="2"/>
      <c r="D313" s="2"/>
      <c r="E313" s="2"/>
      <c r="F313" s="29"/>
      <c r="G313" s="2"/>
      <c r="H313" s="2"/>
      <c r="I313" s="2"/>
      <c r="J313" s="29"/>
    </row>
    <row r="314" spans="2:10" x14ac:dyDescent="0.25">
      <c r="B314" s="5"/>
      <c r="C314" s="2"/>
      <c r="D314" s="2"/>
      <c r="E314" s="2"/>
      <c r="F314" s="29"/>
      <c r="G314" s="2"/>
      <c r="H314" s="2"/>
      <c r="I314" s="2"/>
      <c r="J314" s="29"/>
    </row>
    <row r="315" spans="2:10" x14ac:dyDescent="0.25">
      <c r="B315" s="5"/>
      <c r="C315" s="2"/>
      <c r="D315" s="2"/>
      <c r="E315" s="2"/>
      <c r="F315" s="29"/>
      <c r="G315" s="2"/>
      <c r="H315" s="2"/>
      <c r="I315" s="2"/>
      <c r="J315" s="29"/>
    </row>
    <row r="316" spans="2:10" x14ac:dyDescent="0.25">
      <c r="B316" s="5"/>
      <c r="C316" s="2"/>
      <c r="D316" s="2"/>
      <c r="E316" s="2"/>
      <c r="F316" s="29"/>
      <c r="G316" s="2"/>
      <c r="H316" s="2"/>
      <c r="I316" s="2"/>
      <c r="J316" s="29"/>
    </row>
    <row r="317" spans="2:10" x14ac:dyDescent="0.25">
      <c r="B317" s="5"/>
      <c r="C317" s="2"/>
      <c r="D317" s="2"/>
      <c r="E317" s="2"/>
      <c r="F317" s="29"/>
      <c r="G317" s="2"/>
      <c r="H317" s="2"/>
      <c r="I317" s="2"/>
      <c r="J317" s="29"/>
    </row>
    <row r="318" spans="2:10" x14ac:dyDescent="0.25">
      <c r="B318" s="5"/>
      <c r="C318" s="2"/>
      <c r="D318" s="2"/>
      <c r="E318" s="2"/>
      <c r="F318" s="29"/>
      <c r="G318" s="2"/>
      <c r="H318" s="2"/>
      <c r="I318" s="2"/>
      <c r="J318" s="29"/>
    </row>
    <row r="319" spans="2:10" x14ac:dyDescent="0.25">
      <c r="B319" s="5"/>
      <c r="C319" s="2"/>
      <c r="D319" s="2"/>
      <c r="E319" s="2"/>
      <c r="F319" s="29"/>
      <c r="G319" s="2"/>
      <c r="H319" s="2"/>
      <c r="I319" s="2"/>
      <c r="J319" s="29"/>
    </row>
    <row r="320" spans="2:10" x14ac:dyDescent="0.25">
      <c r="B320" s="5"/>
      <c r="C320" s="2"/>
      <c r="D320" s="2"/>
      <c r="E320" s="2"/>
      <c r="F320" s="29"/>
      <c r="G320" s="2"/>
      <c r="H320" s="2"/>
      <c r="I320" s="2"/>
      <c r="J320" s="29"/>
    </row>
    <row r="321" spans="2:10" x14ac:dyDescent="0.25">
      <c r="B321" s="5"/>
      <c r="C321" s="2"/>
      <c r="D321" s="2"/>
      <c r="E321" s="2"/>
      <c r="F321" s="29"/>
      <c r="G321" s="2"/>
      <c r="H321" s="2"/>
      <c r="I321" s="2"/>
      <c r="J321" s="29"/>
    </row>
    <row r="322" spans="2:10" x14ac:dyDescent="0.25">
      <c r="B322" s="5"/>
      <c r="C322" s="2"/>
      <c r="D322" s="2"/>
      <c r="E322" s="2"/>
      <c r="F322" s="29"/>
      <c r="G322" s="2"/>
      <c r="H322" s="2"/>
      <c r="I322" s="2"/>
      <c r="J322" s="29"/>
    </row>
    <row r="323" spans="2:10" x14ac:dyDescent="0.25">
      <c r="B323" s="5"/>
      <c r="C323" s="2"/>
      <c r="D323" s="2"/>
      <c r="E323" s="2"/>
      <c r="F323" s="29"/>
      <c r="G323" s="2"/>
      <c r="H323" s="2"/>
      <c r="I323" s="2"/>
      <c r="J323" s="29"/>
    </row>
    <row r="324" spans="2:10" x14ac:dyDescent="0.25">
      <c r="B324" s="5"/>
      <c r="C324" s="2"/>
      <c r="D324" s="2"/>
      <c r="E324" s="2"/>
      <c r="F324" s="29"/>
      <c r="G324" s="2"/>
      <c r="H324" s="2"/>
      <c r="I324" s="2"/>
      <c r="J324" s="29"/>
    </row>
    <row r="325" spans="2:10" x14ac:dyDescent="0.25">
      <c r="B325" s="5"/>
      <c r="C325" s="2"/>
      <c r="D325" s="2"/>
      <c r="E325" s="2"/>
      <c r="F325" s="29"/>
      <c r="G325" s="2"/>
      <c r="H325" s="2"/>
      <c r="I325" s="2"/>
      <c r="J325" s="29"/>
    </row>
    <row r="326" spans="2:10" x14ac:dyDescent="0.25">
      <c r="B326" s="5"/>
      <c r="C326" s="2"/>
      <c r="D326" s="2"/>
      <c r="E326" s="2"/>
      <c r="F326" s="29"/>
      <c r="G326" s="2"/>
      <c r="H326" s="2"/>
      <c r="I326" s="2"/>
      <c r="J326" s="29"/>
    </row>
    <row r="327" spans="2:10" x14ac:dyDescent="0.25">
      <c r="B327" s="5"/>
      <c r="C327" s="2"/>
      <c r="D327" s="2"/>
      <c r="E327" s="2"/>
      <c r="F327" s="29"/>
      <c r="G327" s="2"/>
      <c r="H327" s="2"/>
      <c r="I327" s="2"/>
      <c r="J327" s="29"/>
    </row>
    <row r="328" spans="2:10" x14ac:dyDescent="0.25">
      <c r="B328" s="5"/>
      <c r="C328" s="2"/>
      <c r="D328" s="2"/>
      <c r="E328" s="2"/>
      <c r="F328" s="29"/>
      <c r="G328" s="2"/>
      <c r="H328" s="2"/>
      <c r="I328" s="2"/>
      <c r="J328" s="29"/>
    </row>
    <row r="329" spans="2:10" x14ac:dyDescent="0.25">
      <c r="B329" s="5"/>
      <c r="C329" s="2"/>
      <c r="D329" s="2"/>
      <c r="E329" s="2"/>
      <c r="F329" s="29"/>
      <c r="G329" s="2"/>
      <c r="H329" s="2"/>
      <c r="I329" s="2"/>
      <c r="J329" s="29"/>
    </row>
    <row r="330" spans="2:10" x14ac:dyDescent="0.25">
      <c r="B330" s="5"/>
      <c r="C330" s="2"/>
      <c r="D330" s="2"/>
      <c r="E330" s="2"/>
      <c r="F330" s="29"/>
      <c r="G330" s="2"/>
      <c r="H330" s="2"/>
      <c r="I330" s="2"/>
      <c r="J330" s="29"/>
    </row>
    <row r="331" spans="2:10" x14ac:dyDescent="0.25">
      <c r="B331" s="5"/>
      <c r="C331" s="2"/>
      <c r="D331" s="2"/>
      <c r="E331" s="2"/>
      <c r="F331" s="29"/>
      <c r="G331" s="2"/>
      <c r="H331" s="2"/>
      <c r="I331" s="2"/>
      <c r="J331" s="29"/>
    </row>
    <row r="332" spans="2:10" x14ac:dyDescent="0.25">
      <c r="B332" s="5"/>
      <c r="C332" s="2"/>
      <c r="D332" s="2"/>
      <c r="E332" s="2"/>
      <c r="F332" s="29"/>
      <c r="G332" s="2"/>
      <c r="H332" s="2"/>
      <c r="I332" s="2"/>
      <c r="J332" s="29"/>
    </row>
    <row r="333" spans="2:10" x14ac:dyDescent="0.25">
      <c r="B333" s="5"/>
      <c r="C333" s="2"/>
      <c r="D333" s="2"/>
      <c r="E333" s="2"/>
      <c r="F333" s="29"/>
      <c r="G333" s="2"/>
      <c r="H333" s="2"/>
      <c r="I333" s="2"/>
      <c r="J333" s="29"/>
    </row>
    <row r="334" spans="2:10" x14ac:dyDescent="0.25">
      <c r="B334" s="5"/>
      <c r="C334" s="2"/>
      <c r="D334" s="2"/>
      <c r="E334" s="2"/>
      <c r="F334" s="29"/>
      <c r="G334" s="2"/>
      <c r="H334" s="2"/>
      <c r="I334" s="2"/>
      <c r="J334" s="29"/>
    </row>
    <row r="335" spans="2:10" x14ac:dyDescent="0.25">
      <c r="B335" s="5"/>
      <c r="C335" s="2"/>
      <c r="D335" s="2"/>
      <c r="E335" s="2"/>
      <c r="F335" s="29"/>
      <c r="G335" s="2"/>
      <c r="H335" s="2"/>
      <c r="I335" s="2"/>
      <c r="J335" s="29"/>
    </row>
    <row r="336" spans="2:10" x14ac:dyDescent="0.25">
      <c r="B336" s="5"/>
      <c r="C336" s="2"/>
      <c r="D336" s="2"/>
      <c r="E336" s="2"/>
      <c r="F336" s="29"/>
      <c r="G336" s="2"/>
      <c r="H336" s="2"/>
      <c r="I336" s="2"/>
      <c r="J336" s="29"/>
    </row>
    <row r="337" spans="2:10" x14ac:dyDescent="0.25">
      <c r="B337" s="5"/>
      <c r="C337" s="2"/>
      <c r="D337" s="2"/>
      <c r="E337" s="2"/>
      <c r="F337" s="29"/>
      <c r="G337" s="2"/>
      <c r="H337" s="2"/>
      <c r="I337" s="2"/>
      <c r="J337" s="29"/>
    </row>
    <row r="338" spans="2:10" x14ac:dyDescent="0.25">
      <c r="B338" s="5"/>
      <c r="C338" s="2"/>
      <c r="D338" s="2"/>
      <c r="E338" s="2"/>
      <c r="F338" s="29"/>
      <c r="G338" s="2"/>
      <c r="H338" s="2"/>
      <c r="I338" s="2"/>
      <c r="J338" s="29"/>
    </row>
    <row r="339" spans="2:10" x14ac:dyDescent="0.25">
      <c r="B339" s="5"/>
      <c r="C339" s="2"/>
      <c r="D339" s="2"/>
      <c r="E339" s="2"/>
      <c r="F339" s="29"/>
      <c r="G339" s="2"/>
      <c r="H339" s="2"/>
      <c r="I339" s="2"/>
      <c r="J339" s="29"/>
    </row>
    <row r="340" spans="2:10" x14ac:dyDescent="0.25">
      <c r="B340" s="5"/>
      <c r="C340" s="2"/>
      <c r="D340" s="2"/>
      <c r="E340" s="2"/>
      <c r="F340" s="29"/>
      <c r="G340" s="2"/>
      <c r="H340" s="2"/>
      <c r="I340" s="2"/>
      <c r="J340" s="29"/>
    </row>
    <row r="341" spans="2:10" x14ac:dyDescent="0.25">
      <c r="B341" s="5"/>
      <c r="C341" s="2"/>
      <c r="D341" s="2"/>
      <c r="E341" s="2"/>
      <c r="F341" s="29"/>
      <c r="G341" s="2"/>
      <c r="H341" s="2"/>
      <c r="I341" s="2"/>
      <c r="J341" s="29"/>
    </row>
    <row r="342" spans="2:10" x14ac:dyDescent="0.25">
      <c r="B342" s="5"/>
      <c r="C342" s="2"/>
      <c r="D342" s="2"/>
      <c r="E342" s="2"/>
      <c r="F342" s="29"/>
      <c r="G342" s="2"/>
      <c r="H342" s="2"/>
      <c r="I342" s="2"/>
      <c r="J342" s="29"/>
    </row>
    <row r="343" spans="2:10" x14ac:dyDescent="0.25">
      <c r="B343" s="5"/>
      <c r="C343" s="2"/>
      <c r="D343" s="2"/>
      <c r="E343" s="2"/>
      <c r="F343" s="29"/>
      <c r="G343" s="2"/>
      <c r="H343" s="2"/>
      <c r="I343" s="2"/>
      <c r="J343" s="29"/>
    </row>
    <row r="344" spans="2:10" x14ac:dyDescent="0.25">
      <c r="B344" s="5"/>
      <c r="C344" s="2"/>
      <c r="D344" s="2"/>
      <c r="E344" s="2"/>
      <c r="F344" s="29"/>
      <c r="G344" s="2"/>
      <c r="H344" s="2"/>
      <c r="I344" s="2"/>
      <c r="J344" s="29"/>
    </row>
    <row r="345" spans="2:10" x14ac:dyDescent="0.25">
      <c r="B345" s="5"/>
      <c r="C345" s="2"/>
      <c r="D345" s="2"/>
      <c r="E345" s="2"/>
      <c r="F345" s="29"/>
      <c r="G345" s="2"/>
      <c r="H345" s="2"/>
      <c r="I345" s="2"/>
      <c r="J345" s="29"/>
    </row>
    <row r="346" spans="2:10" x14ac:dyDescent="0.25">
      <c r="B346" s="5"/>
      <c r="C346" s="2"/>
      <c r="D346" s="2"/>
      <c r="E346" s="2"/>
      <c r="F346" s="29"/>
      <c r="G346" s="2"/>
      <c r="H346" s="2"/>
      <c r="I346" s="2"/>
      <c r="J346" s="29"/>
    </row>
    <row r="347" spans="2:10" x14ac:dyDescent="0.25">
      <c r="B347" s="5"/>
      <c r="C347" s="2"/>
      <c r="D347" s="2"/>
      <c r="E347" s="2"/>
      <c r="F347" s="29"/>
      <c r="G347" s="2"/>
      <c r="H347" s="2"/>
      <c r="I347" s="2"/>
      <c r="J347" s="29"/>
    </row>
    <row r="348" spans="2:10" x14ac:dyDescent="0.25">
      <c r="B348" s="5"/>
      <c r="C348" s="2"/>
      <c r="D348" s="2"/>
      <c r="E348" s="2"/>
      <c r="F348" s="29"/>
      <c r="G348" s="2"/>
      <c r="H348" s="2"/>
      <c r="I348" s="2"/>
      <c r="J348" s="29"/>
    </row>
    <row r="349" spans="2:10" x14ac:dyDescent="0.25">
      <c r="B349" s="5"/>
      <c r="C349" s="2"/>
      <c r="D349" s="2"/>
      <c r="E349" s="2"/>
      <c r="F349" s="29"/>
      <c r="G349" s="2"/>
      <c r="H349" s="2"/>
      <c r="I349" s="2"/>
      <c r="J349" s="29"/>
    </row>
    <row r="350" spans="2:10" x14ac:dyDescent="0.25">
      <c r="B350" s="5"/>
      <c r="C350" s="2"/>
      <c r="D350" s="2"/>
      <c r="E350" s="2"/>
      <c r="F350" s="29"/>
      <c r="G350" s="2"/>
      <c r="H350" s="2"/>
      <c r="I350" s="2"/>
      <c r="J350" s="29"/>
    </row>
    <row r="351" spans="2:10" x14ac:dyDescent="0.25">
      <c r="B351" s="5"/>
      <c r="C351" s="2"/>
      <c r="D351" s="2"/>
      <c r="E351" s="2"/>
      <c r="F351" s="29"/>
      <c r="G351" s="2"/>
      <c r="H351" s="2"/>
      <c r="I351" s="2"/>
      <c r="J351" s="29"/>
    </row>
    <row r="352" spans="2:10" x14ac:dyDescent="0.25">
      <c r="B352" s="5"/>
      <c r="C352" s="2"/>
      <c r="D352" s="2"/>
      <c r="E352" s="2"/>
      <c r="F352" s="29"/>
      <c r="G352" s="2"/>
      <c r="H352" s="2"/>
      <c r="I352" s="2"/>
      <c r="J352" s="29"/>
    </row>
    <row r="353" spans="2:10" x14ac:dyDescent="0.25">
      <c r="B353" s="5"/>
      <c r="C353" s="2"/>
      <c r="D353" s="2"/>
      <c r="E353" s="2"/>
      <c r="F353" s="29"/>
      <c r="G353" s="2"/>
      <c r="H353" s="2"/>
      <c r="I353" s="2"/>
      <c r="J353" s="29"/>
    </row>
    <row r="354" spans="2:10" x14ac:dyDescent="0.25">
      <c r="B354" s="5"/>
      <c r="C354" s="2"/>
      <c r="D354" s="2"/>
      <c r="E354" s="2"/>
      <c r="F354" s="29"/>
      <c r="G354" s="2"/>
      <c r="H354" s="2"/>
      <c r="I354" s="2"/>
      <c r="J354" s="29"/>
    </row>
    <row r="355" spans="2:10" x14ac:dyDescent="0.25">
      <c r="B355" s="5"/>
      <c r="C355" s="2"/>
      <c r="D355" s="2"/>
      <c r="E355" s="2"/>
      <c r="F355" s="29"/>
      <c r="G355" s="2"/>
      <c r="H355" s="2"/>
      <c r="I355" s="2"/>
      <c r="J355" s="29"/>
    </row>
    <row r="356" spans="2:10" x14ac:dyDescent="0.25">
      <c r="B356" s="5"/>
      <c r="C356" s="2"/>
      <c r="D356" s="2"/>
      <c r="E356" s="2"/>
      <c r="F356" s="29"/>
      <c r="G356" s="2"/>
      <c r="H356" s="2"/>
      <c r="I356" s="2"/>
      <c r="J356" s="29"/>
    </row>
    <row r="357" spans="2:10" x14ac:dyDescent="0.25">
      <c r="B357" s="5"/>
      <c r="C357" s="2"/>
      <c r="D357" s="2"/>
      <c r="E357" s="2"/>
      <c r="F357" s="29"/>
      <c r="G357" s="2"/>
      <c r="H357" s="2"/>
      <c r="I357" s="2"/>
      <c r="J357" s="29"/>
    </row>
    <row r="358" spans="2:10" x14ac:dyDescent="0.25">
      <c r="B358" s="5"/>
      <c r="C358" s="2"/>
      <c r="D358" s="2"/>
      <c r="E358" s="2"/>
      <c r="F358" s="29"/>
      <c r="G358" s="2"/>
      <c r="H358" s="2"/>
      <c r="I358" s="2"/>
      <c r="J358" s="29"/>
    </row>
    <row r="359" spans="2:10" x14ac:dyDescent="0.25">
      <c r="B359" s="5"/>
      <c r="C359" s="2"/>
      <c r="D359" s="2"/>
      <c r="E359" s="2"/>
      <c r="F359" s="29"/>
      <c r="G359" s="2"/>
      <c r="H359" s="2"/>
      <c r="I359" s="2"/>
      <c r="J359" s="29"/>
    </row>
    <row r="360" spans="2:10" x14ac:dyDescent="0.25">
      <c r="B360" s="5"/>
      <c r="C360" s="2"/>
      <c r="D360" s="2"/>
      <c r="E360" s="2"/>
      <c r="F360" s="29"/>
      <c r="G360" s="2"/>
      <c r="H360" s="2"/>
      <c r="I360" s="2"/>
      <c r="J360" s="29"/>
    </row>
    <row r="361" spans="2:10" x14ac:dyDescent="0.25">
      <c r="B361" s="5"/>
      <c r="C361" s="2"/>
      <c r="D361" s="2"/>
      <c r="E361" s="2"/>
      <c r="F361" s="29"/>
      <c r="G361" s="2"/>
      <c r="H361" s="2"/>
      <c r="I361" s="2"/>
      <c r="J361" s="29"/>
    </row>
    <row r="362" spans="2:10" x14ac:dyDescent="0.25">
      <c r="B362" s="5"/>
      <c r="C362" s="2"/>
      <c r="D362" s="2"/>
      <c r="E362" s="2"/>
      <c r="F362" s="29"/>
      <c r="G362" s="2"/>
      <c r="H362" s="2"/>
      <c r="I362" s="2"/>
      <c r="J362" s="29"/>
    </row>
    <row r="363" spans="2:10" x14ac:dyDescent="0.25">
      <c r="B363" s="5"/>
      <c r="C363" s="2"/>
      <c r="D363" s="2"/>
      <c r="E363" s="2"/>
      <c r="F363" s="29"/>
      <c r="G363" s="2"/>
      <c r="H363" s="2"/>
      <c r="I363" s="2"/>
      <c r="J363" s="29"/>
    </row>
    <row r="364" spans="2:10" x14ac:dyDescent="0.25">
      <c r="B364" s="5"/>
      <c r="C364" s="2"/>
      <c r="D364" s="2"/>
      <c r="E364" s="2"/>
      <c r="F364" s="29"/>
      <c r="G364" s="2"/>
      <c r="H364" s="2"/>
      <c r="I364" s="2"/>
      <c r="J364" s="29"/>
    </row>
    <row r="365" spans="2:10" x14ac:dyDescent="0.25">
      <c r="B365" s="5"/>
      <c r="C365" s="2"/>
      <c r="D365" s="2"/>
      <c r="E365" s="2"/>
      <c r="F365" s="29"/>
      <c r="G365" s="2"/>
      <c r="H365" s="2"/>
      <c r="I365" s="2"/>
      <c r="J365" s="29"/>
    </row>
    <row r="366" spans="2:10" x14ac:dyDescent="0.25">
      <c r="B366" s="5"/>
      <c r="C366" s="2"/>
      <c r="D366" s="2"/>
      <c r="E366" s="2"/>
      <c r="F366" s="29"/>
      <c r="G366" s="2"/>
      <c r="H366" s="2"/>
      <c r="I366" s="2"/>
      <c r="J366" s="29"/>
    </row>
    <row r="367" spans="2:10" x14ac:dyDescent="0.25">
      <c r="B367" s="5"/>
      <c r="C367" s="2"/>
      <c r="D367" s="2"/>
      <c r="E367" s="2"/>
      <c r="F367" s="29"/>
      <c r="G367" s="2"/>
      <c r="H367" s="2"/>
      <c r="I367" s="2"/>
      <c r="J367" s="29"/>
    </row>
    <row r="368" spans="2:10" x14ac:dyDescent="0.25">
      <c r="B368" s="5"/>
      <c r="C368" s="2"/>
      <c r="D368" s="2"/>
      <c r="E368" s="2"/>
      <c r="F368" s="29"/>
      <c r="G368" s="2"/>
      <c r="H368" s="2"/>
      <c r="I368" s="2"/>
      <c r="J368" s="29"/>
    </row>
    <row r="369" spans="2:10" x14ac:dyDescent="0.25">
      <c r="B369" s="5"/>
      <c r="C369" s="2"/>
      <c r="D369" s="2"/>
      <c r="E369" s="2"/>
      <c r="F369" s="29"/>
      <c r="G369" s="2"/>
      <c r="H369" s="2"/>
      <c r="I369" s="2"/>
      <c r="J369" s="29"/>
    </row>
    <row r="370" spans="2:10" x14ac:dyDescent="0.25">
      <c r="B370" s="5"/>
      <c r="C370" s="2"/>
      <c r="D370" s="2"/>
      <c r="E370" s="2"/>
      <c r="F370" s="29"/>
      <c r="G370" s="2"/>
      <c r="H370" s="2"/>
      <c r="I370" s="2"/>
      <c r="J370" s="29"/>
    </row>
    <row r="371" spans="2:10" x14ac:dyDescent="0.25">
      <c r="B371" s="5"/>
      <c r="C371" s="2"/>
      <c r="D371" s="2"/>
      <c r="E371" s="2"/>
      <c r="F371" s="29"/>
      <c r="G371" s="2"/>
      <c r="H371" s="2"/>
      <c r="I371" s="2"/>
      <c r="J371" s="29"/>
    </row>
    <row r="372" spans="2:10" x14ac:dyDescent="0.25">
      <c r="B372" s="5"/>
      <c r="C372" s="2"/>
      <c r="D372" s="2"/>
      <c r="E372" s="2"/>
      <c r="F372" s="29"/>
      <c r="G372" s="2"/>
      <c r="H372" s="2"/>
      <c r="I372" s="2"/>
      <c r="J372" s="29"/>
    </row>
    <row r="373" spans="2:10" x14ac:dyDescent="0.25">
      <c r="B373" s="5"/>
      <c r="C373" s="2"/>
      <c r="D373" s="2"/>
      <c r="E373" s="2"/>
      <c r="F373" s="29"/>
      <c r="G373" s="2"/>
      <c r="H373" s="2"/>
      <c r="I373" s="2"/>
      <c r="J373" s="29"/>
    </row>
    <row r="374" spans="2:10" x14ac:dyDescent="0.25">
      <c r="B374" s="5"/>
      <c r="C374" s="2"/>
      <c r="D374" s="2"/>
      <c r="E374" s="2"/>
      <c r="F374" s="29"/>
      <c r="G374" s="2"/>
      <c r="H374" s="2"/>
      <c r="I374" s="2"/>
      <c r="J374" s="29"/>
    </row>
    <row r="375" spans="2:10" x14ac:dyDescent="0.25">
      <c r="B375" s="5"/>
      <c r="C375" s="2"/>
      <c r="D375" s="2"/>
      <c r="E375" s="2"/>
      <c r="F375" s="29"/>
      <c r="G375" s="2"/>
      <c r="H375" s="2"/>
      <c r="I375" s="2"/>
      <c r="J375" s="29"/>
    </row>
    <row r="376" spans="2:10" x14ac:dyDescent="0.25">
      <c r="B376" s="5"/>
      <c r="C376" s="2"/>
      <c r="D376" s="2"/>
      <c r="E376" s="2"/>
      <c r="F376" s="29"/>
      <c r="G376" s="2"/>
      <c r="H376" s="2"/>
      <c r="I376" s="2"/>
      <c r="J376" s="29"/>
    </row>
    <row r="377" spans="2:10" x14ac:dyDescent="0.25">
      <c r="B377" s="5"/>
      <c r="C377" s="2"/>
      <c r="D377" s="2"/>
      <c r="E377" s="2"/>
      <c r="F377" s="29"/>
      <c r="G377" s="2"/>
      <c r="H377" s="2"/>
      <c r="I377" s="2"/>
      <c r="J377" s="29"/>
    </row>
    <row r="378" spans="2:10" x14ac:dyDescent="0.25">
      <c r="B378" s="5"/>
      <c r="C378" s="2"/>
      <c r="D378" s="2"/>
      <c r="E378" s="2"/>
      <c r="F378" s="29"/>
      <c r="G378" s="2"/>
      <c r="H378" s="2"/>
      <c r="I378" s="2"/>
      <c r="J378" s="29"/>
    </row>
    <row r="379" spans="2:10" x14ac:dyDescent="0.25">
      <c r="B379" s="5"/>
      <c r="C379" s="2"/>
      <c r="D379" s="2"/>
      <c r="E379" s="2"/>
      <c r="F379" s="29"/>
      <c r="G379" s="2"/>
      <c r="H379" s="2"/>
      <c r="I379" s="2"/>
      <c r="J379" s="29"/>
    </row>
    <row r="380" spans="2:10" x14ac:dyDescent="0.25">
      <c r="B380" s="5"/>
      <c r="C380" s="2"/>
      <c r="D380" s="2"/>
      <c r="E380" s="2"/>
      <c r="F380" s="29"/>
      <c r="G380" s="2"/>
      <c r="H380" s="2"/>
      <c r="I380" s="2"/>
      <c r="J380" s="29"/>
    </row>
    <row r="381" spans="2:10" x14ac:dyDescent="0.25">
      <c r="B381" s="5"/>
      <c r="C381" s="2"/>
      <c r="D381" s="2"/>
      <c r="E381" s="2"/>
      <c r="F381" s="29"/>
      <c r="G381" s="2"/>
      <c r="H381" s="2"/>
      <c r="I381" s="2"/>
      <c r="J381" s="29"/>
    </row>
    <row r="382" spans="2:10" x14ac:dyDescent="0.25">
      <c r="B382" s="5"/>
      <c r="C382" s="2"/>
      <c r="D382" s="2"/>
      <c r="E382" s="2"/>
      <c r="F382" s="29"/>
      <c r="G382" s="2"/>
      <c r="H382" s="2"/>
      <c r="I382" s="2"/>
      <c r="J382" s="29"/>
    </row>
    <row r="383" spans="2:10" x14ac:dyDescent="0.25">
      <c r="B383" s="5"/>
      <c r="C383" s="2"/>
      <c r="D383" s="2"/>
      <c r="E383" s="2"/>
      <c r="F383" s="29"/>
      <c r="G383" s="2"/>
      <c r="H383" s="2"/>
      <c r="I383" s="2"/>
      <c r="J383" s="29"/>
    </row>
    <row r="384" spans="2:10" x14ac:dyDescent="0.25">
      <c r="B384" s="5"/>
      <c r="C384" s="2"/>
      <c r="D384" s="2"/>
      <c r="E384" s="2"/>
      <c r="F384" s="29"/>
      <c r="G384" s="2"/>
      <c r="H384" s="2"/>
      <c r="I384" s="2"/>
      <c r="J384" s="29"/>
    </row>
    <row r="385" spans="2:10" x14ac:dyDescent="0.25">
      <c r="B385" s="5"/>
      <c r="C385" s="2"/>
      <c r="D385" s="2"/>
      <c r="E385" s="2"/>
      <c r="F385" s="29"/>
      <c r="G385" s="2"/>
      <c r="H385" s="2"/>
      <c r="I385" s="2"/>
      <c r="J385" s="29"/>
    </row>
    <row r="386" spans="2:10" x14ac:dyDescent="0.25">
      <c r="B386" s="5"/>
      <c r="C386" s="2"/>
      <c r="D386" s="2"/>
      <c r="E386" s="2"/>
      <c r="F386" s="29"/>
      <c r="G386" s="2"/>
      <c r="H386" s="2"/>
      <c r="I386" s="2"/>
      <c r="J386" s="29"/>
    </row>
    <row r="387" spans="2:10" x14ac:dyDescent="0.25">
      <c r="B387" s="5"/>
      <c r="C387" s="2"/>
      <c r="D387" s="2"/>
      <c r="E387" s="2"/>
      <c r="F387" s="29"/>
      <c r="G387" s="2"/>
      <c r="H387" s="2"/>
      <c r="I387" s="2"/>
      <c r="J387" s="29"/>
    </row>
    <row r="388" spans="2:10" x14ac:dyDescent="0.25">
      <c r="B388" s="5"/>
      <c r="C388" s="2"/>
      <c r="D388" s="2"/>
      <c r="E388" s="2"/>
      <c r="F388" s="29"/>
      <c r="G388" s="2"/>
      <c r="H388" s="2"/>
      <c r="I388" s="2"/>
      <c r="J388" s="29"/>
    </row>
    <row r="389" spans="2:10" x14ac:dyDescent="0.25">
      <c r="B389" s="5"/>
      <c r="C389" s="2"/>
      <c r="D389" s="2"/>
      <c r="E389" s="2"/>
      <c r="F389" s="29"/>
      <c r="G389" s="2"/>
      <c r="H389" s="2"/>
      <c r="I389" s="2"/>
      <c r="J389" s="29"/>
    </row>
    <row r="390" spans="2:10" x14ac:dyDescent="0.25">
      <c r="B390" s="5"/>
      <c r="C390" s="2"/>
      <c r="D390" s="2"/>
      <c r="E390" s="2"/>
      <c r="F390" s="29"/>
      <c r="G390" s="2"/>
      <c r="H390" s="2"/>
      <c r="I390" s="2"/>
      <c r="J390" s="29"/>
    </row>
    <row r="391" spans="2:10" x14ac:dyDescent="0.25">
      <c r="B391" s="5"/>
      <c r="C391" s="2"/>
      <c r="D391" s="2"/>
      <c r="E391" s="2"/>
      <c r="F391" s="29"/>
      <c r="G391" s="2"/>
      <c r="H391" s="2"/>
      <c r="I391" s="2"/>
      <c r="J391" s="29"/>
    </row>
    <row r="392" spans="2:10" x14ac:dyDescent="0.25">
      <c r="B392" s="5"/>
      <c r="C392" s="2"/>
      <c r="D392" s="2"/>
      <c r="E392" s="2"/>
      <c r="F392" s="29"/>
      <c r="G392" s="2"/>
      <c r="H392" s="2"/>
      <c r="I392" s="2"/>
      <c r="J392" s="29"/>
    </row>
    <row r="393" spans="2:10" x14ac:dyDescent="0.25">
      <c r="B393" s="5"/>
      <c r="C393" s="2"/>
      <c r="D393" s="2"/>
      <c r="E393" s="2"/>
      <c r="F393" s="29"/>
      <c r="G393" s="2"/>
      <c r="H393" s="2"/>
      <c r="I393" s="2"/>
      <c r="J393" s="29"/>
    </row>
    <row r="394" spans="2:10" x14ac:dyDescent="0.25">
      <c r="B394" s="5"/>
      <c r="C394" s="2"/>
      <c r="D394" s="2"/>
      <c r="E394" s="2"/>
      <c r="F394" s="29"/>
      <c r="G394" s="2"/>
      <c r="H394" s="2"/>
      <c r="I394" s="2"/>
      <c r="J394" s="29"/>
    </row>
    <row r="395" spans="2:10" x14ac:dyDescent="0.25">
      <c r="B395" s="5"/>
      <c r="C395" s="2"/>
      <c r="D395" s="2"/>
      <c r="E395" s="2"/>
      <c r="F395" s="29"/>
      <c r="G395" s="2"/>
      <c r="H395" s="2"/>
      <c r="I395" s="2"/>
      <c r="J395" s="29"/>
    </row>
    <row r="396" spans="2:10" x14ac:dyDescent="0.25">
      <c r="B396" s="5"/>
      <c r="C396" s="2"/>
      <c r="D396" s="2"/>
      <c r="E396" s="2"/>
      <c r="F396" s="29"/>
      <c r="G396" s="2"/>
      <c r="H396" s="2"/>
      <c r="I396" s="2"/>
      <c r="J396" s="29"/>
    </row>
    <row r="397" spans="2:10" x14ac:dyDescent="0.25">
      <c r="B397" s="5"/>
      <c r="C397" s="2"/>
      <c r="D397" s="2"/>
      <c r="E397" s="2"/>
      <c r="F397" s="29"/>
      <c r="G397" s="2"/>
      <c r="H397" s="2"/>
      <c r="I397" s="2"/>
      <c r="J397" s="29"/>
    </row>
    <row r="398" spans="2:10" x14ac:dyDescent="0.25">
      <c r="B398" s="5"/>
      <c r="C398" s="2"/>
      <c r="D398" s="2"/>
      <c r="E398" s="2"/>
      <c r="F398" s="29"/>
      <c r="G398" s="2"/>
      <c r="H398" s="2"/>
      <c r="I398" s="2"/>
      <c r="J398" s="29"/>
    </row>
    <row r="399" spans="2:10" x14ac:dyDescent="0.25">
      <c r="B399" s="5"/>
      <c r="C399" s="2"/>
      <c r="D399" s="2"/>
      <c r="E399" s="2"/>
      <c r="F399" s="29"/>
      <c r="G399" s="2"/>
      <c r="H399" s="2"/>
      <c r="I399" s="2"/>
      <c r="J399" s="29"/>
    </row>
    <row r="400" spans="2:10" x14ac:dyDescent="0.25">
      <c r="B400" s="5"/>
      <c r="C400" s="2"/>
      <c r="D400" s="2"/>
      <c r="E400" s="2"/>
      <c r="F400" s="29"/>
      <c r="G400" s="2"/>
      <c r="H400" s="2"/>
      <c r="I400" s="2"/>
      <c r="J400" s="29"/>
    </row>
    <row r="401" spans="2:10" x14ac:dyDescent="0.25">
      <c r="B401" s="5"/>
      <c r="C401" s="2"/>
      <c r="D401" s="2"/>
      <c r="E401" s="2"/>
      <c r="F401" s="29"/>
      <c r="G401" s="2"/>
      <c r="H401" s="2"/>
      <c r="I401" s="2"/>
      <c r="J401" s="29"/>
    </row>
    <row r="402" spans="2:10" x14ac:dyDescent="0.25">
      <c r="B402" s="5"/>
      <c r="C402" s="2"/>
      <c r="D402" s="2"/>
      <c r="E402" s="2"/>
      <c r="F402" s="29"/>
      <c r="G402" s="2"/>
      <c r="H402" s="2"/>
      <c r="I402" s="2"/>
      <c r="J402" s="29"/>
    </row>
    <row r="403" spans="2:10" x14ac:dyDescent="0.25">
      <c r="B403" s="5"/>
      <c r="C403" s="2"/>
      <c r="D403" s="2"/>
      <c r="E403" s="2"/>
      <c r="F403" s="29"/>
      <c r="G403" s="2"/>
      <c r="H403" s="2"/>
      <c r="I403" s="2"/>
      <c r="J403" s="29"/>
    </row>
    <row r="404" spans="2:10" x14ac:dyDescent="0.25">
      <c r="B404" s="5"/>
      <c r="C404" s="2"/>
      <c r="D404" s="2"/>
      <c r="E404" s="2"/>
      <c r="F404" s="29"/>
      <c r="G404" s="2"/>
      <c r="H404" s="2"/>
      <c r="I404" s="2"/>
      <c r="J404" s="29"/>
    </row>
    <row r="405" spans="2:10" x14ac:dyDescent="0.25">
      <c r="B405" s="5"/>
      <c r="C405" s="2"/>
      <c r="D405" s="2"/>
      <c r="E405" s="2"/>
      <c r="F405" s="29"/>
      <c r="G405" s="2"/>
      <c r="H405" s="2"/>
      <c r="I405" s="2"/>
      <c r="J405" s="29"/>
    </row>
    <row r="406" spans="2:10" x14ac:dyDescent="0.25">
      <c r="B406" s="5"/>
      <c r="C406" s="2"/>
      <c r="D406" s="2"/>
      <c r="E406" s="2"/>
      <c r="F406" s="29"/>
      <c r="G406" s="2"/>
      <c r="H406" s="2"/>
      <c r="I406" s="2"/>
      <c r="J406" s="29"/>
    </row>
    <row r="407" spans="2:10" x14ac:dyDescent="0.25">
      <c r="B407" s="5"/>
      <c r="C407" s="2"/>
      <c r="D407" s="2"/>
      <c r="E407" s="2"/>
      <c r="F407" s="29"/>
      <c r="G407" s="2"/>
      <c r="H407" s="2"/>
      <c r="I407" s="2"/>
      <c r="J407" s="29"/>
    </row>
    <row r="408" spans="2:10" x14ac:dyDescent="0.25">
      <c r="B408" s="5"/>
      <c r="C408" s="2"/>
      <c r="D408" s="2"/>
      <c r="E408" s="2"/>
      <c r="F408" s="29"/>
      <c r="G408" s="2"/>
      <c r="H408" s="2"/>
      <c r="I408" s="2"/>
      <c r="J408" s="29"/>
    </row>
    <row r="409" spans="2:10" x14ac:dyDescent="0.25">
      <c r="B409" s="5"/>
      <c r="C409" s="2"/>
      <c r="D409" s="2"/>
      <c r="E409" s="2"/>
      <c r="F409" s="29"/>
      <c r="G409" s="2"/>
      <c r="H409" s="2"/>
      <c r="I409" s="2"/>
      <c r="J409" s="29"/>
    </row>
    <row r="410" spans="2:10" x14ac:dyDescent="0.25">
      <c r="B410" s="5"/>
      <c r="C410" s="2"/>
      <c r="D410" s="2"/>
      <c r="E410" s="2"/>
      <c r="F410" s="29"/>
      <c r="G410" s="2"/>
      <c r="H410" s="2"/>
      <c r="I410" s="2"/>
      <c r="J410" s="29"/>
    </row>
    <row r="411" spans="2:10" x14ac:dyDescent="0.25">
      <c r="B411" s="5"/>
      <c r="C411" s="2"/>
      <c r="D411" s="2"/>
      <c r="E411" s="2"/>
      <c r="F411" s="29"/>
      <c r="G411" s="2"/>
      <c r="H411" s="2"/>
      <c r="I411" s="2"/>
      <c r="J411" s="29"/>
    </row>
    <row r="412" spans="2:10" x14ac:dyDescent="0.25">
      <c r="B412" s="5"/>
      <c r="C412" s="2"/>
      <c r="D412" s="2"/>
      <c r="E412" s="2"/>
      <c r="F412" s="29"/>
      <c r="G412" s="2"/>
      <c r="H412" s="2"/>
      <c r="I412" s="2"/>
      <c r="J412" s="29"/>
    </row>
    <row r="413" spans="2:10" x14ac:dyDescent="0.25">
      <c r="B413" s="5"/>
      <c r="C413" s="2"/>
      <c r="D413" s="2"/>
      <c r="E413" s="2"/>
      <c r="F413" s="29"/>
      <c r="G413" s="2"/>
      <c r="H413" s="2"/>
      <c r="I413" s="2"/>
      <c r="J413" s="29"/>
    </row>
    <row r="414" spans="2:10" x14ac:dyDescent="0.25">
      <c r="B414" s="5"/>
      <c r="C414" s="2"/>
      <c r="D414" s="2"/>
      <c r="E414" s="2"/>
      <c r="F414" s="29"/>
      <c r="G414" s="2"/>
      <c r="H414" s="2"/>
      <c r="I414" s="2"/>
      <c r="J414" s="29"/>
    </row>
    <row r="415" spans="2:10" x14ac:dyDescent="0.25">
      <c r="B415" s="5"/>
      <c r="C415" s="2"/>
      <c r="D415" s="2"/>
      <c r="E415" s="2"/>
      <c r="F415" s="29"/>
      <c r="G415" s="2"/>
      <c r="H415" s="2"/>
      <c r="I415" s="2"/>
      <c r="J415" s="29"/>
    </row>
    <row r="416" spans="2:10" x14ac:dyDescent="0.25">
      <c r="B416" s="5"/>
      <c r="C416" s="2"/>
      <c r="D416" s="2"/>
      <c r="E416" s="2"/>
      <c r="F416" s="29"/>
      <c r="G416" s="2"/>
      <c r="H416" s="2"/>
      <c r="I416" s="2"/>
      <c r="J416" s="29"/>
    </row>
    <row r="417" spans="2:10" x14ac:dyDescent="0.25">
      <c r="B417" s="5"/>
      <c r="C417" s="2"/>
      <c r="D417" s="2"/>
      <c r="E417" s="2"/>
      <c r="F417" s="29"/>
      <c r="G417" s="2"/>
      <c r="H417" s="2"/>
      <c r="I417" s="2"/>
      <c r="J417" s="29"/>
    </row>
    <row r="418" spans="2:10" x14ac:dyDescent="0.25">
      <c r="B418" s="5"/>
      <c r="C418" s="2"/>
      <c r="D418" s="2"/>
      <c r="E418" s="2"/>
      <c r="F418" s="29"/>
      <c r="G418" s="2"/>
      <c r="H418" s="2"/>
      <c r="I418" s="2"/>
      <c r="J418" s="29"/>
    </row>
    <row r="419" spans="2:10" x14ac:dyDescent="0.25">
      <c r="B419" s="5"/>
      <c r="C419" s="2"/>
      <c r="D419" s="2"/>
      <c r="E419" s="2"/>
      <c r="F419" s="29"/>
      <c r="G419" s="2"/>
      <c r="H419" s="2"/>
      <c r="I419" s="2"/>
      <c r="J419" s="29"/>
    </row>
    <row r="420" spans="2:10" x14ac:dyDescent="0.25">
      <c r="B420" s="5"/>
      <c r="C420" s="2"/>
      <c r="D420" s="2"/>
      <c r="E420" s="2"/>
      <c r="F420" s="29"/>
      <c r="G420" s="2"/>
      <c r="H420" s="2"/>
      <c r="I420" s="2"/>
      <c r="J420" s="29"/>
    </row>
    <row r="421" spans="2:10" x14ac:dyDescent="0.25">
      <c r="B421" s="5"/>
      <c r="C421" s="2"/>
      <c r="D421" s="2"/>
      <c r="E421" s="2"/>
      <c r="F421" s="29"/>
      <c r="G421" s="2"/>
      <c r="H421" s="2"/>
      <c r="I421" s="2"/>
      <c r="J421" s="29"/>
    </row>
    <row r="422" spans="2:10" x14ac:dyDescent="0.25">
      <c r="B422" s="5"/>
      <c r="C422" s="2"/>
      <c r="D422" s="2"/>
      <c r="E422" s="2"/>
      <c r="F422" s="29"/>
      <c r="G422" s="2"/>
      <c r="H422" s="2"/>
      <c r="I422" s="2"/>
      <c r="J422" s="29"/>
    </row>
    <row r="423" spans="2:10" x14ac:dyDescent="0.25">
      <c r="B423" s="5"/>
      <c r="C423" s="2"/>
      <c r="D423" s="2"/>
      <c r="E423" s="2"/>
      <c r="F423" s="29"/>
      <c r="G423" s="2"/>
      <c r="H423" s="2"/>
      <c r="I423" s="2"/>
      <c r="J423" s="29"/>
    </row>
    <row r="424" spans="2:10" x14ac:dyDescent="0.25">
      <c r="B424" s="5"/>
      <c r="C424" s="2"/>
      <c r="D424" s="2"/>
      <c r="E424" s="2"/>
      <c r="F424" s="29"/>
      <c r="G424" s="2"/>
      <c r="H424" s="2"/>
      <c r="I424" s="2"/>
      <c r="J424" s="29"/>
    </row>
    <row r="425" spans="2:10" x14ac:dyDescent="0.25">
      <c r="B425" s="5"/>
      <c r="C425" s="2"/>
      <c r="D425" s="2"/>
      <c r="E425" s="2"/>
      <c r="F425" s="29"/>
      <c r="G425" s="2"/>
      <c r="H425" s="2"/>
      <c r="I425" s="2"/>
      <c r="J425" s="29"/>
    </row>
    <row r="426" spans="2:10" x14ac:dyDescent="0.25">
      <c r="B426" s="5"/>
      <c r="C426" s="2"/>
      <c r="D426" s="2"/>
      <c r="E426" s="2"/>
      <c r="F426" s="29"/>
      <c r="G426" s="2"/>
      <c r="H426" s="2"/>
      <c r="I426" s="2"/>
      <c r="J426" s="29"/>
    </row>
    <row r="427" spans="2:10" x14ac:dyDescent="0.25">
      <c r="B427" s="5"/>
      <c r="C427" s="2"/>
      <c r="D427" s="2"/>
      <c r="E427" s="2"/>
      <c r="F427" s="29"/>
      <c r="G427" s="2"/>
      <c r="H427" s="2"/>
      <c r="I427" s="2"/>
      <c r="J427" s="29"/>
    </row>
    <row r="428" spans="2:10" x14ac:dyDescent="0.25">
      <c r="B428" s="5"/>
      <c r="C428" s="2"/>
      <c r="D428" s="2"/>
      <c r="E428" s="2"/>
      <c r="F428" s="29"/>
      <c r="G428" s="2"/>
      <c r="H428" s="2"/>
      <c r="I428" s="2"/>
      <c r="J428" s="29"/>
    </row>
    <row r="429" spans="2:10" x14ac:dyDescent="0.25">
      <c r="B429" s="5"/>
      <c r="C429" s="2"/>
      <c r="D429" s="2"/>
      <c r="E429" s="2"/>
      <c r="F429" s="29"/>
      <c r="G429" s="2"/>
      <c r="H429" s="2"/>
      <c r="I429" s="2"/>
      <c r="J429" s="29"/>
    </row>
    <row r="430" spans="2:10" x14ac:dyDescent="0.25">
      <c r="B430" s="5"/>
      <c r="C430" s="2"/>
      <c r="D430" s="2"/>
      <c r="E430" s="2"/>
      <c r="F430" s="29"/>
      <c r="G430" s="2"/>
      <c r="H430" s="2"/>
      <c r="I430" s="2"/>
      <c r="J430" s="29"/>
    </row>
    <row r="431" spans="2:10" x14ac:dyDescent="0.25">
      <c r="B431" s="5"/>
      <c r="C431" s="2"/>
      <c r="D431" s="2"/>
      <c r="E431" s="2"/>
      <c r="F431" s="29"/>
      <c r="G431" s="2"/>
      <c r="H431" s="2"/>
      <c r="I431" s="2"/>
      <c r="J431" s="29"/>
    </row>
    <row r="432" spans="2:10" x14ac:dyDescent="0.25">
      <c r="B432" s="5"/>
      <c r="C432" s="2"/>
      <c r="D432" s="2"/>
      <c r="E432" s="2"/>
      <c r="F432" s="29"/>
      <c r="G432" s="2"/>
      <c r="H432" s="2"/>
      <c r="I432" s="2"/>
      <c r="J432" s="29"/>
    </row>
    <row r="433" spans="2:10" x14ac:dyDescent="0.25">
      <c r="B433" s="5"/>
      <c r="C433" s="2"/>
      <c r="D433" s="2"/>
      <c r="E433" s="2"/>
      <c r="F433" s="29"/>
      <c r="G433" s="2"/>
      <c r="H433" s="2"/>
      <c r="I433" s="2"/>
      <c r="J433" s="29"/>
    </row>
    <row r="434" spans="2:10" x14ac:dyDescent="0.25">
      <c r="B434" s="5"/>
      <c r="C434" s="2"/>
      <c r="D434" s="2"/>
      <c r="E434" s="2"/>
      <c r="F434" s="29"/>
      <c r="G434" s="2"/>
      <c r="H434" s="2"/>
      <c r="I434" s="2"/>
      <c r="J434" s="29"/>
    </row>
    <row r="435" spans="2:10" x14ac:dyDescent="0.25">
      <c r="B435" s="5"/>
      <c r="C435" s="2"/>
      <c r="D435" s="2"/>
      <c r="E435" s="2"/>
      <c r="F435" s="29"/>
      <c r="G435" s="2"/>
      <c r="H435" s="2"/>
      <c r="I435" s="2"/>
      <c r="J435" s="29"/>
    </row>
    <row r="436" spans="2:10" x14ac:dyDescent="0.25">
      <c r="B436" s="5"/>
      <c r="C436" s="2"/>
      <c r="D436" s="2"/>
      <c r="E436" s="2"/>
      <c r="F436" s="29"/>
      <c r="G436" s="2"/>
      <c r="H436" s="2"/>
      <c r="I436" s="2"/>
      <c r="J436" s="29"/>
    </row>
    <row r="437" spans="2:10" x14ac:dyDescent="0.25">
      <c r="B437" s="5"/>
      <c r="C437" s="2"/>
      <c r="D437" s="2"/>
      <c r="E437" s="2"/>
      <c r="F437" s="29"/>
      <c r="G437" s="2"/>
      <c r="H437" s="2"/>
      <c r="I437" s="2"/>
      <c r="J437" s="29"/>
    </row>
    <row r="438" spans="2:10" x14ac:dyDescent="0.25">
      <c r="B438" s="5"/>
      <c r="C438" s="2"/>
      <c r="D438" s="2"/>
      <c r="E438" s="2"/>
      <c r="F438" s="29"/>
      <c r="G438" s="2"/>
      <c r="H438" s="2"/>
      <c r="I438" s="2"/>
      <c r="J438" s="29"/>
    </row>
    <row r="439" spans="2:10" x14ac:dyDescent="0.25">
      <c r="B439" s="5"/>
      <c r="C439" s="2"/>
      <c r="D439" s="2"/>
      <c r="E439" s="2"/>
      <c r="F439" s="29"/>
      <c r="G439" s="2"/>
      <c r="H439" s="2"/>
      <c r="I439" s="2"/>
      <c r="J439" s="29"/>
    </row>
    <row r="440" spans="2:10" x14ac:dyDescent="0.25">
      <c r="B440" s="5"/>
      <c r="C440" s="2"/>
      <c r="D440" s="2"/>
      <c r="E440" s="2"/>
      <c r="F440" s="29"/>
      <c r="G440" s="2"/>
      <c r="H440" s="2"/>
      <c r="I440" s="2"/>
      <c r="J440" s="29"/>
    </row>
    <row r="441" spans="2:10" x14ac:dyDescent="0.25">
      <c r="B441" s="5"/>
      <c r="C441" s="2"/>
      <c r="D441" s="2"/>
      <c r="E441" s="2"/>
      <c r="F441" s="29"/>
      <c r="G441" s="2"/>
      <c r="H441" s="2"/>
      <c r="I441" s="2"/>
      <c r="J441" s="29"/>
    </row>
    <row r="442" spans="2:10" x14ac:dyDescent="0.25">
      <c r="B442" s="5"/>
      <c r="C442" s="2"/>
      <c r="D442" s="2"/>
      <c r="E442" s="2"/>
      <c r="F442" s="29"/>
      <c r="G442" s="2"/>
      <c r="H442" s="2"/>
      <c r="I442" s="2"/>
      <c r="J442" s="29"/>
    </row>
    <row r="443" spans="2:10" x14ac:dyDescent="0.25">
      <c r="B443" s="5"/>
      <c r="C443" s="2"/>
      <c r="D443" s="2"/>
      <c r="E443" s="2"/>
      <c r="F443" s="29"/>
      <c r="G443" s="2"/>
      <c r="H443" s="2"/>
      <c r="I443" s="2"/>
      <c r="J443" s="29"/>
    </row>
    <row r="444" spans="2:10" x14ac:dyDescent="0.25">
      <c r="B444" s="5"/>
      <c r="C444" s="2"/>
      <c r="D444" s="2"/>
      <c r="E444" s="2"/>
      <c r="F444" s="29"/>
      <c r="G444" s="2"/>
      <c r="H444" s="2"/>
      <c r="I444" s="2"/>
      <c r="J444" s="29"/>
    </row>
    <row r="445" spans="2:10" x14ac:dyDescent="0.25">
      <c r="B445" s="5"/>
      <c r="C445" s="2"/>
      <c r="D445" s="2"/>
      <c r="E445" s="2"/>
      <c r="F445" s="29"/>
      <c r="G445" s="2"/>
      <c r="H445" s="2"/>
      <c r="I445" s="2"/>
      <c r="J445" s="29"/>
    </row>
    <row r="446" spans="2:10" x14ac:dyDescent="0.25">
      <c r="B446" s="5"/>
      <c r="C446" s="2"/>
      <c r="D446" s="2"/>
      <c r="E446" s="2"/>
      <c r="F446" s="29"/>
      <c r="G446" s="2"/>
      <c r="H446" s="2"/>
      <c r="I446" s="2"/>
      <c r="J446" s="29"/>
    </row>
    <row r="447" spans="2:10" x14ac:dyDescent="0.25">
      <c r="B447" s="5"/>
      <c r="C447" s="2"/>
      <c r="D447" s="2"/>
      <c r="E447" s="2"/>
      <c r="F447" s="29"/>
      <c r="G447" s="2"/>
      <c r="H447" s="2"/>
      <c r="I447" s="2"/>
      <c r="J447" s="29"/>
    </row>
    <row r="448" spans="2:10" x14ac:dyDescent="0.25">
      <c r="B448" s="5"/>
      <c r="C448" s="2"/>
      <c r="D448" s="2"/>
      <c r="E448" s="2"/>
      <c r="F448" s="29"/>
      <c r="G448" s="2"/>
      <c r="H448" s="2"/>
      <c r="I448" s="2"/>
      <c r="J448" s="29"/>
    </row>
    <row r="449" spans="2:10" x14ac:dyDescent="0.25">
      <c r="B449" s="5"/>
      <c r="C449" s="2"/>
      <c r="D449" s="2"/>
      <c r="E449" s="2"/>
      <c r="F449" s="29"/>
      <c r="G449" s="2"/>
      <c r="H449" s="2"/>
      <c r="I449" s="2"/>
      <c r="J449" s="29"/>
    </row>
    <row r="450" spans="2:10" x14ac:dyDescent="0.25">
      <c r="B450" s="5"/>
      <c r="C450" s="2"/>
      <c r="D450" s="2"/>
      <c r="E450" s="2"/>
      <c r="F450" s="29"/>
      <c r="G450" s="2"/>
      <c r="H450" s="2"/>
      <c r="I450" s="2"/>
      <c r="J450" s="29"/>
    </row>
    <row r="451" spans="2:10" x14ac:dyDescent="0.25">
      <c r="B451" s="5"/>
      <c r="C451" s="2"/>
      <c r="D451" s="2"/>
      <c r="E451" s="2"/>
      <c r="F451" s="29"/>
      <c r="G451" s="2"/>
      <c r="H451" s="2"/>
      <c r="I451" s="2"/>
      <c r="J451" s="29"/>
    </row>
    <row r="452" spans="2:10" x14ac:dyDescent="0.25">
      <c r="B452" s="5"/>
      <c r="C452" s="2"/>
      <c r="D452" s="2"/>
      <c r="E452" s="2"/>
      <c r="F452" s="29"/>
      <c r="G452" s="2"/>
      <c r="H452" s="2"/>
      <c r="I452" s="2"/>
      <c r="J452" s="29"/>
    </row>
    <row r="453" spans="2:10" x14ac:dyDescent="0.25">
      <c r="B453" s="5"/>
      <c r="C453" s="2"/>
      <c r="D453" s="2"/>
      <c r="E453" s="2"/>
      <c r="F453" s="29"/>
      <c r="G453" s="2"/>
      <c r="H453" s="2"/>
      <c r="I453" s="2"/>
      <c r="J453" s="29"/>
    </row>
    <row r="454" spans="2:10" x14ac:dyDescent="0.25">
      <c r="B454" s="5"/>
      <c r="C454" s="2"/>
      <c r="D454" s="2"/>
      <c r="E454" s="2"/>
      <c r="F454" s="29"/>
      <c r="G454" s="2"/>
      <c r="H454" s="2"/>
      <c r="I454" s="2"/>
      <c r="J454" s="29"/>
    </row>
    <row r="455" spans="2:10" x14ac:dyDescent="0.25">
      <c r="B455" s="5"/>
      <c r="C455" s="2"/>
      <c r="D455" s="2"/>
      <c r="E455" s="2"/>
      <c r="F455" s="29"/>
      <c r="G455" s="2"/>
      <c r="H455" s="2"/>
      <c r="I455" s="2"/>
      <c r="J455" s="29"/>
    </row>
    <row r="456" spans="2:10" x14ac:dyDescent="0.25">
      <c r="B456" s="5"/>
      <c r="C456" s="2"/>
      <c r="D456" s="2"/>
      <c r="E456" s="2"/>
      <c r="F456" s="29"/>
      <c r="G456" s="2"/>
      <c r="H456" s="2"/>
      <c r="I456" s="2"/>
      <c r="J456" s="29"/>
    </row>
    <row r="457" spans="2:10" x14ac:dyDescent="0.25">
      <c r="B457" s="5"/>
      <c r="C457" s="2"/>
      <c r="D457" s="2"/>
      <c r="E457" s="2"/>
      <c r="F457" s="29"/>
      <c r="G457" s="2"/>
      <c r="H457" s="2"/>
      <c r="I457" s="2"/>
      <c r="J457" s="29"/>
    </row>
    <row r="458" spans="2:10" x14ac:dyDescent="0.25">
      <c r="B458" s="5"/>
      <c r="C458" s="2"/>
      <c r="D458" s="2"/>
      <c r="E458" s="2"/>
      <c r="F458" s="29"/>
      <c r="G458" s="2"/>
      <c r="H458" s="2"/>
      <c r="I458" s="2"/>
      <c r="J458" s="29"/>
    </row>
    <row r="459" spans="2:10" x14ac:dyDescent="0.25">
      <c r="B459" s="5"/>
      <c r="C459" s="2"/>
      <c r="D459" s="2"/>
      <c r="E459" s="2"/>
      <c r="F459" s="29"/>
      <c r="G459" s="2"/>
      <c r="H459" s="2"/>
      <c r="I459" s="2"/>
      <c r="J459" s="29"/>
    </row>
    <row r="460" spans="2:10" x14ac:dyDescent="0.25">
      <c r="B460" s="5"/>
      <c r="C460" s="2"/>
      <c r="D460" s="2"/>
      <c r="E460" s="2"/>
      <c r="F460" s="29"/>
      <c r="G460" s="2"/>
      <c r="H460" s="2"/>
      <c r="I460" s="2"/>
      <c r="J460" s="29"/>
    </row>
    <row r="461" spans="2:10" x14ac:dyDescent="0.25">
      <c r="B461" s="5"/>
      <c r="C461" s="2"/>
      <c r="D461" s="2"/>
      <c r="E461" s="2"/>
      <c r="F461" s="29"/>
      <c r="G461" s="2"/>
      <c r="H461" s="2"/>
      <c r="I461" s="2"/>
      <c r="J461" s="29"/>
    </row>
    <row r="462" spans="2:10" x14ac:dyDescent="0.25">
      <c r="B462" s="5"/>
      <c r="C462" s="2"/>
      <c r="D462" s="2"/>
      <c r="E462" s="2"/>
      <c r="F462" s="29"/>
      <c r="G462" s="2"/>
      <c r="H462" s="2"/>
      <c r="I462" s="2"/>
      <c r="J462" s="29"/>
    </row>
    <row r="463" spans="2:10" x14ac:dyDescent="0.25">
      <c r="B463" s="5"/>
      <c r="C463" s="2"/>
      <c r="D463" s="2"/>
      <c r="E463" s="2"/>
      <c r="F463" s="29"/>
      <c r="G463" s="2"/>
      <c r="H463" s="2"/>
      <c r="I463" s="2"/>
      <c r="J463" s="29"/>
    </row>
    <row r="464" spans="2:10" x14ac:dyDescent="0.25">
      <c r="B464" s="5"/>
      <c r="C464" s="2"/>
      <c r="D464" s="2"/>
      <c r="E464" s="2"/>
      <c r="F464" s="29"/>
      <c r="G464" s="2"/>
      <c r="H464" s="2"/>
      <c r="I464" s="2"/>
      <c r="J464" s="29"/>
    </row>
    <row r="465" spans="2:10" x14ac:dyDescent="0.25">
      <c r="B465" s="5"/>
      <c r="C465" s="2"/>
      <c r="D465" s="2"/>
      <c r="E465" s="2"/>
      <c r="F465" s="29"/>
      <c r="G465" s="2"/>
      <c r="H465" s="2"/>
      <c r="I465" s="2"/>
      <c r="J465" s="29"/>
    </row>
    <row r="466" spans="2:10" x14ac:dyDescent="0.25">
      <c r="B466" s="5"/>
      <c r="C466" s="2"/>
      <c r="D466" s="2"/>
      <c r="E466" s="2"/>
      <c r="F466" s="29"/>
      <c r="G466" s="2"/>
      <c r="H466" s="2"/>
      <c r="I466" s="2"/>
      <c r="J466" s="29"/>
    </row>
    <row r="467" spans="2:10" x14ac:dyDescent="0.25">
      <c r="B467" s="5"/>
      <c r="C467" s="2"/>
      <c r="D467" s="2"/>
      <c r="E467" s="2"/>
      <c r="F467" s="29"/>
      <c r="G467" s="2"/>
      <c r="H467" s="2"/>
      <c r="I467" s="2"/>
      <c r="J467" s="29"/>
    </row>
    <row r="468" spans="2:10" x14ac:dyDescent="0.25">
      <c r="B468" s="5"/>
      <c r="C468" s="2"/>
      <c r="D468" s="2"/>
      <c r="E468" s="2"/>
      <c r="F468" s="29"/>
      <c r="G468" s="2"/>
      <c r="H468" s="2"/>
      <c r="I468" s="2"/>
      <c r="J468" s="29"/>
    </row>
    <row r="469" spans="2:10" x14ac:dyDescent="0.25">
      <c r="B469" s="5"/>
      <c r="C469" s="2"/>
      <c r="D469" s="2"/>
      <c r="E469" s="2"/>
      <c r="F469" s="29"/>
      <c r="G469" s="2"/>
      <c r="H469" s="2"/>
      <c r="I469" s="2"/>
      <c r="J469" s="29"/>
    </row>
    <row r="470" spans="2:10" x14ac:dyDescent="0.25">
      <c r="B470" s="5"/>
      <c r="C470" s="2"/>
      <c r="D470" s="2"/>
      <c r="E470" s="2"/>
      <c r="F470" s="29"/>
      <c r="G470" s="2"/>
      <c r="H470" s="2"/>
      <c r="I470" s="2"/>
      <c r="J470" s="29"/>
    </row>
    <row r="471" spans="2:10" x14ac:dyDescent="0.25">
      <c r="B471" s="5"/>
      <c r="C471" s="2"/>
      <c r="D471" s="2"/>
      <c r="E471" s="2"/>
      <c r="F471" s="29"/>
      <c r="G471" s="2"/>
      <c r="H471" s="2"/>
      <c r="I471" s="2"/>
      <c r="J471" s="29"/>
    </row>
    <row r="472" spans="2:10" x14ac:dyDescent="0.25">
      <c r="B472" s="5"/>
      <c r="C472" s="2"/>
      <c r="D472" s="2"/>
      <c r="E472" s="2"/>
      <c r="F472" s="29"/>
      <c r="G472" s="2"/>
      <c r="H472" s="2"/>
      <c r="I472" s="2"/>
      <c r="J472" s="29"/>
    </row>
    <row r="473" spans="2:10" x14ac:dyDescent="0.25">
      <c r="B473" s="5"/>
      <c r="C473" s="2"/>
      <c r="D473" s="2"/>
      <c r="E473" s="2"/>
      <c r="F473" s="29"/>
      <c r="G473" s="2"/>
      <c r="H473" s="2"/>
      <c r="I473" s="2"/>
      <c r="J473" s="29"/>
    </row>
    <row r="474" spans="2:10" x14ac:dyDescent="0.25">
      <c r="B474" s="5"/>
      <c r="C474" s="2"/>
      <c r="D474" s="2"/>
      <c r="E474" s="2"/>
      <c r="F474" s="29"/>
      <c r="G474" s="2"/>
      <c r="H474" s="2"/>
      <c r="I474" s="2"/>
      <c r="J474" s="29"/>
    </row>
    <row r="475" spans="2:10" x14ac:dyDescent="0.25">
      <c r="B475" s="5"/>
      <c r="C475" s="2"/>
      <c r="D475" s="2"/>
      <c r="E475" s="2"/>
      <c r="F475" s="29"/>
      <c r="G475" s="2"/>
      <c r="H475" s="2"/>
      <c r="I475" s="2"/>
      <c r="J475" s="29"/>
    </row>
    <row r="476" spans="2:10" x14ac:dyDescent="0.25">
      <c r="B476" s="5"/>
      <c r="C476" s="2"/>
      <c r="D476" s="2"/>
      <c r="E476" s="2"/>
      <c r="F476" s="29"/>
      <c r="G476" s="2"/>
      <c r="H476" s="2"/>
      <c r="I476" s="2"/>
      <c r="J476" s="29"/>
    </row>
    <row r="477" spans="2:10" x14ac:dyDescent="0.25">
      <c r="B477" s="5"/>
      <c r="C477" s="2"/>
      <c r="D477" s="2"/>
      <c r="E477" s="2"/>
      <c r="F477" s="29"/>
      <c r="G477" s="2"/>
      <c r="H477" s="2"/>
      <c r="I477" s="2"/>
      <c r="J477" s="29"/>
    </row>
    <row r="478" spans="2:10" x14ac:dyDescent="0.25">
      <c r="B478" s="5"/>
      <c r="C478" s="2"/>
      <c r="D478" s="2"/>
      <c r="E478" s="2"/>
      <c r="F478" s="29"/>
      <c r="G478" s="2"/>
      <c r="H478" s="2"/>
      <c r="I478" s="2"/>
      <c r="J478" s="29"/>
    </row>
    <row r="479" spans="2:10" x14ac:dyDescent="0.25">
      <c r="B479" s="5"/>
      <c r="C479" s="2"/>
      <c r="D479" s="2"/>
      <c r="E479" s="2"/>
      <c r="F479" s="29"/>
      <c r="G479" s="2"/>
      <c r="H479" s="2"/>
      <c r="I479" s="2"/>
      <c r="J479" s="29"/>
    </row>
    <row r="480" spans="2:10" x14ac:dyDescent="0.25">
      <c r="B480" s="5"/>
      <c r="C480" s="2"/>
      <c r="D480" s="2"/>
      <c r="E480" s="2"/>
      <c r="F480" s="29"/>
      <c r="G480" s="2"/>
      <c r="H480" s="2"/>
      <c r="I480" s="2"/>
      <c r="J480" s="29"/>
    </row>
    <row r="481" spans="2:10" x14ac:dyDescent="0.25">
      <c r="B481" s="5"/>
      <c r="C481" s="2"/>
      <c r="D481" s="2"/>
      <c r="E481" s="2"/>
      <c r="F481" s="29"/>
      <c r="G481" s="2"/>
      <c r="H481" s="2"/>
      <c r="I481" s="2"/>
      <c r="J481" s="29"/>
    </row>
    <row r="482" spans="2:10" x14ac:dyDescent="0.25">
      <c r="B482" s="5"/>
      <c r="C482" s="2"/>
      <c r="D482" s="2"/>
      <c r="E482" s="2"/>
      <c r="F482" s="29"/>
      <c r="G482" s="2"/>
      <c r="H482" s="2"/>
      <c r="I482" s="2"/>
      <c r="J482" s="29"/>
    </row>
    <row r="483" spans="2:10" x14ac:dyDescent="0.25">
      <c r="B483" s="5"/>
      <c r="C483" s="2"/>
      <c r="D483" s="2"/>
      <c r="E483" s="2"/>
      <c r="F483" s="29"/>
      <c r="G483" s="2"/>
      <c r="H483" s="2"/>
      <c r="I483" s="2"/>
      <c r="J483" s="29"/>
    </row>
    <row r="484" spans="2:10" x14ac:dyDescent="0.25">
      <c r="B484" s="5"/>
      <c r="C484" s="2"/>
      <c r="D484" s="2"/>
      <c r="E484" s="2"/>
      <c r="F484" s="29"/>
      <c r="G484" s="2"/>
      <c r="H484" s="2"/>
      <c r="I484" s="2"/>
      <c r="J484" s="29"/>
    </row>
    <row r="485" spans="2:10" x14ac:dyDescent="0.25">
      <c r="B485" s="5"/>
      <c r="C485" s="2"/>
      <c r="D485" s="2"/>
      <c r="E485" s="2"/>
      <c r="F485" s="29"/>
      <c r="G485" s="2"/>
      <c r="H485" s="2"/>
      <c r="I485" s="2"/>
      <c r="J485" s="29"/>
    </row>
    <row r="486" spans="2:10" x14ac:dyDescent="0.25">
      <c r="B486" s="5"/>
      <c r="C486" s="2"/>
      <c r="D486" s="2"/>
      <c r="E486" s="2"/>
      <c r="F486" s="29"/>
      <c r="G486" s="2"/>
      <c r="H486" s="2"/>
      <c r="I486" s="2"/>
      <c r="J486" s="29"/>
    </row>
    <row r="487" spans="2:10" x14ac:dyDescent="0.25">
      <c r="B487" s="5"/>
      <c r="C487" s="2"/>
      <c r="D487" s="2"/>
      <c r="E487" s="2"/>
      <c r="F487" s="29"/>
      <c r="G487" s="2"/>
      <c r="H487" s="2"/>
      <c r="I487" s="2"/>
      <c r="J487" s="29"/>
    </row>
    <row r="488" spans="2:10" x14ac:dyDescent="0.25">
      <c r="B488" s="5"/>
      <c r="C488" s="2"/>
      <c r="D488" s="2"/>
      <c r="E488" s="2"/>
      <c r="F488" s="29"/>
      <c r="G488" s="2"/>
      <c r="H488" s="2"/>
      <c r="I488" s="2"/>
      <c r="J488" s="29"/>
    </row>
    <row r="489" spans="2:10" x14ac:dyDescent="0.25">
      <c r="B489" s="5"/>
      <c r="C489" s="2"/>
      <c r="D489" s="2"/>
      <c r="E489" s="2"/>
      <c r="F489" s="29"/>
      <c r="G489" s="2"/>
      <c r="H489" s="2"/>
      <c r="I489" s="2"/>
      <c r="J489" s="29"/>
    </row>
    <row r="490" spans="2:10" x14ac:dyDescent="0.25">
      <c r="B490" s="5"/>
      <c r="C490" s="2"/>
      <c r="D490" s="2"/>
      <c r="E490" s="2"/>
      <c r="F490" s="29"/>
      <c r="G490" s="2"/>
      <c r="H490" s="2"/>
      <c r="I490" s="2"/>
      <c r="J490" s="29"/>
    </row>
    <row r="491" spans="2:10" x14ac:dyDescent="0.25">
      <c r="B491" s="5"/>
      <c r="C491" s="2"/>
      <c r="D491" s="2"/>
      <c r="E491" s="2"/>
      <c r="F491" s="29"/>
      <c r="G491" s="2"/>
      <c r="H491" s="2"/>
      <c r="I491" s="2"/>
      <c r="J491" s="29"/>
    </row>
    <row r="492" spans="2:10" x14ac:dyDescent="0.25">
      <c r="B492" s="5"/>
      <c r="C492" s="2"/>
      <c r="D492" s="2"/>
      <c r="E492" s="2"/>
      <c r="F492" s="29"/>
      <c r="G492" s="2"/>
      <c r="H492" s="2"/>
      <c r="I492" s="2"/>
      <c r="J492" s="29"/>
    </row>
    <row r="493" spans="2:10" x14ac:dyDescent="0.25">
      <c r="B493" s="5"/>
      <c r="C493" s="2"/>
      <c r="D493" s="2"/>
      <c r="E493" s="2"/>
      <c r="F493" s="29"/>
      <c r="G493" s="2"/>
      <c r="H493" s="2"/>
      <c r="I493" s="2"/>
      <c r="J493" s="29"/>
    </row>
    <row r="494" spans="2:10" x14ac:dyDescent="0.25">
      <c r="B494" s="5"/>
      <c r="C494" s="2"/>
      <c r="D494" s="2"/>
      <c r="E494" s="2"/>
      <c r="F494" s="29"/>
      <c r="G494" s="2"/>
      <c r="H494" s="2"/>
      <c r="I494" s="2"/>
      <c r="J494" s="29"/>
    </row>
    <row r="495" spans="2:10" x14ac:dyDescent="0.25">
      <c r="B495" s="5"/>
      <c r="C495" s="2"/>
      <c r="D495" s="2"/>
      <c r="E495" s="2"/>
      <c r="F495" s="29"/>
      <c r="G495" s="2"/>
      <c r="H495" s="2"/>
      <c r="I495" s="2"/>
      <c r="J495" s="29"/>
    </row>
    <row r="496" spans="2:10" x14ac:dyDescent="0.25">
      <c r="B496" s="5"/>
      <c r="C496" s="2"/>
      <c r="D496" s="2"/>
      <c r="E496" s="2"/>
      <c r="F496" s="29"/>
      <c r="G496" s="2"/>
      <c r="H496" s="2"/>
      <c r="I496" s="2"/>
      <c r="J496" s="29"/>
    </row>
    <row r="497" spans="2:10" x14ac:dyDescent="0.25">
      <c r="B497" s="5"/>
      <c r="C497" s="2"/>
      <c r="D497" s="2"/>
      <c r="E497" s="2"/>
      <c r="F497" s="29"/>
      <c r="G497" s="2"/>
      <c r="H497" s="2"/>
      <c r="I497" s="2"/>
      <c r="J497" s="29"/>
    </row>
    <row r="498" spans="2:10" x14ac:dyDescent="0.25">
      <c r="B498" s="5"/>
      <c r="C498" s="2"/>
      <c r="D498" s="2"/>
      <c r="E498" s="2"/>
      <c r="F498" s="29"/>
      <c r="G498" s="2"/>
      <c r="H498" s="2"/>
      <c r="I498" s="2"/>
      <c r="J498" s="29"/>
    </row>
    <row r="499" spans="2:10" x14ac:dyDescent="0.25">
      <c r="B499" s="5"/>
      <c r="C499" s="2"/>
      <c r="D499" s="2"/>
      <c r="E499" s="2"/>
      <c r="F499" s="29"/>
      <c r="G499" s="2"/>
      <c r="H499" s="2"/>
      <c r="I499" s="2"/>
      <c r="J499" s="29"/>
    </row>
    <row r="500" spans="2:10" x14ac:dyDescent="0.25">
      <c r="B500" s="5"/>
      <c r="C500" s="2"/>
      <c r="D500" s="2"/>
      <c r="E500" s="2"/>
      <c r="F500" s="29"/>
      <c r="G500" s="2"/>
      <c r="H500" s="2"/>
      <c r="I500" s="2"/>
      <c r="J500" s="29"/>
    </row>
    <row r="501" spans="2:10" x14ac:dyDescent="0.25">
      <c r="B501" s="5"/>
      <c r="C501" s="2"/>
      <c r="D501" s="2"/>
      <c r="E501" s="2"/>
      <c r="F501" s="29"/>
      <c r="G501" s="2"/>
      <c r="H501" s="2"/>
      <c r="I501" s="2"/>
      <c r="J501" s="29"/>
    </row>
    <row r="502" spans="2:10" x14ac:dyDescent="0.25">
      <c r="B502" s="5"/>
      <c r="C502" s="2"/>
      <c r="D502" s="2"/>
      <c r="E502" s="2"/>
      <c r="F502" s="29"/>
      <c r="G502" s="2"/>
      <c r="H502" s="2"/>
      <c r="I502" s="2"/>
      <c r="J502" s="29"/>
    </row>
    <row r="503" spans="2:10" x14ac:dyDescent="0.25">
      <c r="B503" s="5"/>
      <c r="C503" s="2"/>
      <c r="D503" s="2"/>
      <c r="E503" s="2"/>
      <c r="F503" s="29"/>
      <c r="G503" s="2"/>
      <c r="H503" s="2"/>
      <c r="I503" s="2"/>
      <c r="J503" s="29"/>
    </row>
    <row r="504" spans="2:10" x14ac:dyDescent="0.25">
      <c r="B504" s="5"/>
      <c r="C504" s="2"/>
      <c r="D504" s="2"/>
      <c r="E504" s="2"/>
      <c r="F504" s="29"/>
      <c r="G504" s="2"/>
      <c r="H504" s="2"/>
      <c r="I504" s="2"/>
      <c r="J504" s="29"/>
    </row>
    <row r="505" spans="2:10" x14ac:dyDescent="0.25">
      <c r="B505" s="5"/>
      <c r="C505" s="2"/>
      <c r="D505" s="2"/>
      <c r="E505" s="2"/>
      <c r="F505" s="29"/>
      <c r="G505" s="2"/>
      <c r="H505" s="2"/>
      <c r="I505" s="2"/>
      <c r="J505" s="29"/>
    </row>
    <row r="506" spans="2:10" x14ac:dyDescent="0.25">
      <c r="B506" s="5"/>
      <c r="C506" s="2"/>
      <c r="D506" s="2"/>
      <c r="E506" s="2"/>
      <c r="F506" s="29"/>
      <c r="G506" s="2"/>
      <c r="H506" s="2"/>
      <c r="I506" s="2"/>
      <c r="J506" s="29"/>
    </row>
    <row r="507" spans="2:10" x14ac:dyDescent="0.25">
      <c r="B507" s="5"/>
      <c r="C507" s="2"/>
      <c r="D507" s="2"/>
      <c r="E507" s="2"/>
      <c r="F507" s="29"/>
      <c r="G507" s="2"/>
      <c r="H507" s="2"/>
      <c r="I507" s="2"/>
      <c r="J507" s="29"/>
    </row>
    <row r="508" spans="2:10" x14ac:dyDescent="0.25">
      <c r="B508" s="5"/>
      <c r="C508" s="2"/>
      <c r="D508" s="2"/>
      <c r="E508" s="2"/>
      <c r="F508" s="29"/>
      <c r="G508" s="2"/>
      <c r="H508" s="2"/>
      <c r="I508" s="2"/>
      <c r="J508" s="29"/>
    </row>
    <row r="509" spans="2:10" x14ac:dyDescent="0.25">
      <c r="B509" s="5"/>
      <c r="C509" s="2"/>
      <c r="D509" s="2"/>
      <c r="E509" s="2"/>
      <c r="F509" s="29"/>
      <c r="G509" s="2"/>
      <c r="H509" s="2"/>
      <c r="I509" s="2"/>
      <c r="J509" s="29"/>
    </row>
    <row r="510" spans="2:10" x14ac:dyDescent="0.25">
      <c r="B510" s="5"/>
      <c r="C510" s="2"/>
      <c r="D510" s="2"/>
      <c r="E510" s="2"/>
      <c r="F510" s="29"/>
      <c r="G510" s="2"/>
      <c r="H510" s="2"/>
      <c r="I510" s="2"/>
      <c r="J510" s="29"/>
    </row>
    <row r="511" spans="2:10" x14ac:dyDescent="0.25">
      <c r="B511" s="5"/>
      <c r="C511" s="2"/>
      <c r="D511" s="2"/>
      <c r="E511" s="2"/>
      <c r="F511" s="29"/>
      <c r="G511" s="2"/>
      <c r="H511" s="2"/>
      <c r="I511" s="2"/>
      <c r="J511" s="29"/>
    </row>
    <row r="512" spans="2:10" x14ac:dyDescent="0.25">
      <c r="B512" s="5"/>
      <c r="C512" s="2"/>
      <c r="D512" s="2"/>
      <c r="E512" s="2"/>
      <c r="F512" s="29"/>
      <c r="G512" s="2"/>
      <c r="H512" s="2"/>
      <c r="I512" s="2"/>
      <c r="J512" s="29"/>
    </row>
    <row r="513" spans="2:10" x14ac:dyDescent="0.25">
      <c r="B513" s="5"/>
      <c r="C513" s="2"/>
      <c r="D513" s="2"/>
      <c r="E513" s="2"/>
      <c r="F513" s="29"/>
      <c r="G513" s="2"/>
      <c r="H513" s="2"/>
      <c r="I513" s="2"/>
      <c r="J513" s="29"/>
    </row>
    <row r="514" spans="2:10" x14ac:dyDescent="0.25">
      <c r="B514" s="5"/>
      <c r="C514" s="2"/>
      <c r="D514" s="2"/>
      <c r="E514" s="2"/>
      <c r="F514" s="29"/>
      <c r="G514" s="2"/>
      <c r="H514" s="2"/>
      <c r="I514" s="2"/>
      <c r="J514" s="29"/>
    </row>
    <row r="515" spans="2:10" x14ac:dyDescent="0.25">
      <c r="B515" s="5"/>
      <c r="C515" s="2"/>
      <c r="D515" s="2"/>
      <c r="E515" s="2"/>
      <c r="F515" s="29"/>
      <c r="G515" s="2"/>
      <c r="H515" s="2"/>
      <c r="I515" s="2"/>
      <c r="J515" s="29"/>
    </row>
    <row r="516" spans="2:10" x14ac:dyDescent="0.25">
      <c r="B516" s="5"/>
      <c r="C516" s="2"/>
      <c r="D516" s="2"/>
      <c r="E516" s="2"/>
      <c r="F516" s="29"/>
      <c r="G516" s="2"/>
      <c r="H516" s="2"/>
      <c r="I516" s="2"/>
      <c r="J516" s="29"/>
    </row>
    <row r="517" spans="2:10" x14ac:dyDescent="0.25">
      <c r="B517" s="5"/>
      <c r="C517" s="2"/>
      <c r="D517" s="2"/>
      <c r="E517" s="2"/>
      <c r="F517" s="29"/>
      <c r="G517" s="2"/>
      <c r="H517" s="2"/>
      <c r="I517" s="2"/>
      <c r="J517" s="29"/>
    </row>
    <row r="518" spans="2:10" x14ac:dyDescent="0.25">
      <c r="B518" s="5"/>
      <c r="C518" s="2"/>
      <c r="D518" s="2"/>
      <c r="E518" s="2"/>
      <c r="F518" s="29"/>
      <c r="G518" s="2"/>
      <c r="H518" s="2"/>
      <c r="I518" s="2"/>
      <c r="J518" s="29"/>
    </row>
    <row r="519" spans="2:10" x14ac:dyDescent="0.25">
      <c r="B519" s="5"/>
      <c r="C519" s="2"/>
      <c r="D519" s="2"/>
      <c r="E519" s="2"/>
      <c r="F519" s="29"/>
      <c r="G519" s="2"/>
      <c r="H519" s="2"/>
      <c r="I519" s="2"/>
      <c r="J519" s="29"/>
    </row>
    <row r="520" spans="2:10" x14ac:dyDescent="0.25">
      <c r="B520" s="5"/>
      <c r="C520" s="2"/>
      <c r="D520" s="2"/>
      <c r="E520" s="2"/>
      <c r="F520" s="29"/>
      <c r="G520" s="2"/>
      <c r="H520" s="2"/>
      <c r="I520" s="2"/>
      <c r="J520" s="29"/>
    </row>
    <row r="521" spans="2:10" x14ac:dyDescent="0.25">
      <c r="B521" s="5"/>
      <c r="C521" s="2"/>
      <c r="D521" s="2"/>
      <c r="E521" s="2"/>
      <c r="F521" s="29"/>
      <c r="G521" s="2"/>
      <c r="H521" s="2"/>
      <c r="I521" s="2"/>
      <c r="J521" s="29"/>
    </row>
    <row r="522" spans="2:10" x14ac:dyDescent="0.25">
      <c r="B522" s="5"/>
      <c r="C522" s="2"/>
      <c r="D522" s="2"/>
      <c r="E522" s="2"/>
      <c r="F522" s="29"/>
      <c r="G522" s="2"/>
      <c r="H522" s="2"/>
      <c r="I522" s="2"/>
      <c r="J522" s="29"/>
    </row>
    <row r="523" spans="2:10" x14ac:dyDescent="0.25">
      <c r="B523" s="5"/>
      <c r="C523" s="2"/>
      <c r="D523" s="2"/>
      <c r="E523" s="2"/>
      <c r="F523" s="29"/>
      <c r="G523" s="2"/>
      <c r="H523" s="2"/>
      <c r="I523" s="2"/>
      <c r="J523" s="29"/>
    </row>
    <row r="524" spans="2:10" x14ac:dyDescent="0.25">
      <c r="B524" s="5"/>
      <c r="C524" s="2"/>
      <c r="D524" s="2"/>
      <c r="E524" s="2"/>
      <c r="F524" s="29"/>
      <c r="G524" s="2"/>
      <c r="H524" s="2"/>
      <c r="I524" s="2"/>
      <c r="J524" s="29"/>
    </row>
    <row r="525" spans="2:10" x14ac:dyDescent="0.25">
      <c r="B525" s="5"/>
      <c r="C525" s="2"/>
      <c r="D525" s="2"/>
      <c r="E525" s="2"/>
      <c r="F525" s="29"/>
      <c r="G525" s="2"/>
      <c r="H525" s="2"/>
      <c r="I525" s="2"/>
      <c r="J525" s="29"/>
    </row>
    <row r="526" spans="2:10" x14ac:dyDescent="0.25">
      <c r="B526" s="5"/>
      <c r="C526" s="2"/>
      <c r="D526" s="2"/>
      <c r="E526" s="2"/>
      <c r="F526" s="29"/>
      <c r="G526" s="2"/>
      <c r="H526" s="2"/>
      <c r="I526" s="2"/>
      <c r="J526" s="29"/>
    </row>
    <row r="527" spans="2:10" x14ac:dyDescent="0.25">
      <c r="B527" s="5"/>
      <c r="C527" s="2"/>
      <c r="D527" s="2"/>
      <c r="E527" s="2"/>
      <c r="F527" s="29"/>
      <c r="G527" s="2"/>
      <c r="H527" s="2"/>
      <c r="I527" s="2"/>
      <c r="J527" s="29"/>
    </row>
    <row r="528" spans="2:10" x14ac:dyDescent="0.25">
      <c r="B528" s="5"/>
      <c r="C528" s="2"/>
      <c r="D528" s="2"/>
      <c r="E528" s="2"/>
      <c r="F528" s="29"/>
      <c r="G528" s="2"/>
      <c r="H528" s="2"/>
      <c r="I528" s="2"/>
      <c r="J528" s="29"/>
    </row>
    <row r="529" spans="2:10" x14ac:dyDescent="0.25">
      <c r="B529" s="5"/>
      <c r="C529" s="2"/>
      <c r="D529" s="2"/>
      <c r="E529" s="2"/>
      <c r="F529" s="29"/>
      <c r="G529" s="2"/>
      <c r="H529" s="2"/>
      <c r="I529" s="2"/>
      <c r="J529" s="29"/>
    </row>
    <row r="530" spans="2:10" x14ac:dyDescent="0.25">
      <c r="B530" s="5"/>
      <c r="C530" s="2"/>
      <c r="D530" s="2"/>
      <c r="E530" s="2"/>
      <c r="F530" s="29"/>
      <c r="G530" s="2"/>
      <c r="H530" s="2"/>
      <c r="I530" s="2"/>
      <c r="J530" s="29"/>
    </row>
    <row r="531" spans="2:10" x14ac:dyDescent="0.25">
      <c r="B531" s="5"/>
      <c r="C531" s="2"/>
      <c r="D531" s="2"/>
      <c r="E531" s="2"/>
      <c r="F531" s="29"/>
      <c r="G531" s="2"/>
      <c r="H531" s="2"/>
      <c r="I531" s="2"/>
      <c r="J531" s="29"/>
    </row>
    <row r="532" spans="2:10" x14ac:dyDescent="0.25">
      <c r="B532" s="5"/>
      <c r="C532" s="2"/>
      <c r="D532" s="2"/>
      <c r="E532" s="2"/>
      <c r="F532" s="29"/>
      <c r="G532" s="2"/>
      <c r="H532" s="2"/>
      <c r="I532" s="2"/>
      <c r="J532" s="29"/>
    </row>
    <row r="533" spans="2:10" x14ac:dyDescent="0.25">
      <c r="B533" s="5"/>
      <c r="C533" s="2"/>
      <c r="D533" s="2"/>
      <c r="E533" s="2"/>
      <c r="F533" s="29"/>
      <c r="G533" s="2"/>
      <c r="H533" s="2"/>
      <c r="I533" s="2"/>
      <c r="J533" s="29"/>
    </row>
    <row r="534" spans="2:10" x14ac:dyDescent="0.25">
      <c r="B534" s="5"/>
      <c r="C534" s="2"/>
      <c r="D534" s="2"/>
      <c r="E534" s="2"/>
      <c r="F534" s="29"/>
      <c r="G534" s="2"/>
      <c r="H534" s="2"/>
      <c r="I534" s="2"/>
      <c r="J534" s="29"/>
    </row>
    <row r="535" spans="2:10" x14ac:dyDescent="0.25">
      <c r="B535" s="5"/>
      <c r="C535" s="2"/>
      <c r="D535" s="2"/>
      <c r="E535" s="2"/>
      <c r="F535" s="29"/>
      <c r="G535" s="2"/>
      <c r="H535" s="2"/>
      <c r="I535" s="2"/>
      <c r="J535" s="29"/>
    </row>
    <row r="536" spans="2:10" x14ac:dyDescent="0.25">
      <c r="B536" s="5"/>
      <c r="C536" s="2"/>
      <c r="D536" s="2"/>
      <c r="E536" s="2"/>
      <c r="F536" s="29"/>
      <c r="G536" s="2"/>
      <c r="H536" s="2"/>
      <c r="I536" s="2"/>
      <c r="J536" s="29"/>
    </row>
    <row r="537" spans="2:10" x14ac:dyDescent="0.25">
      <c r="B537" s="5"/>
      <c r="C537" s="2"/>
      <c r="D537" s="2"/>
      <c r="E537" s="2"/>
      <c r="F537" s="29"/>
      <c r="G537" s="2"/>
      <c r="H537" s="2"/>
      <c r="I537" s="2"/>
      <c r="J537" s="29"/>
    </row>
    <row r="538" spans="2:10" x14ac:dyDescent="0.25">
      <c r="B538" s="5"/>
      <c r="C538" s="2"/>
      <c r="D538" s="2"/>
      <c r="E538" s="2"/>
      <c r="F538" s="29"/>
      <c r="G538" s="2"/>
      <c r="H538" s="2"/>
      <c r="I538" s="2"/>
      <c r="J538" s="29"/>
    </row>
    <row r="539" spans="2:10" x14ac:dyDescent="0.25">
      <c r="B539" s="5"/>
      <c r="C539" s="2"/>
      <c r="D539" s="2"/>
      <c r="E539" s="2"/>
      <c r="F539" s="29"/>
      <c r="G539" s="2"/>
      <c r="H539" s="2"/>
      <c r="I539" s="2"/>
      <c r="J539" s="29"/>
    </row>
    <row r="540" spans="2:10" x14ac:dyDescent="0.25">
      <c r="B540" s="5"/>
      <c r="C540" s="2"/>
      <c r="D540" s="2"/>
      <c r="E540" s="2"/>
      <c r="F540" s="29"/>
      <c r="G540" s="2"/>
      <c r="H540" s="2"/>
      <c r="I540" s="2"/>
      <c r="J540" s="29"/>
    </row>
    <row r="541" spans="2:10" x14ac:dyDescent="0.25">
      <c r="B541" s="5"/>
      <c r="C541" s="2"/>
      <c r="D541" s="2"/>
      <c r="E541" s="2"/>
      <c r="F541" s="29"/>
      <c r="G541" s="2"/>
      <c r="H541" s="2"/>
      <c r="I541" s="2"/>
      <c r="J541" s="29"/>
    </row>
    <row r="542" spans="2:10" x14ac:dyDescent="0.25">
      <c r="B542" s="5"/>
      <c r="C542" s="2"/>
      <c r="D542" s="2"/>
      <c r="E542" s="2"/>
      <c r="F542" s="29"/>
      <c r="G542" s="2"/>
      <c r="H542" s="2"/>
      <c r="I542" s="2"/>
      <c r="J542" s="29"/>
    </row>
    <row r="543" spans="2:10" x14ac:dyDescent="0.25">
      <c r="B543" s="5"/>
      <c r="C543" s="2"/>
      <c r="D543" s="2"/>
      <c r="E543" s="2"/>
      <c r="F543" s="29"/>
      <c r="G543" s="2"/>
      <c r="H543" s="2"/>
      <c r="I543" s="2"/>
      <c r="J543" s="29"/>
    </row>
    <row r="544" spans="2:10" x14ac:dyDescent="0.25">
      <c r="B544" s="5"/>
      <c r="C544" s="2"/>
      <c r="D544" s="2"/>
      <c r="E544" s="2"/>
      <c r="F544" s="29"/>
      <c r="G544" s="2"/>
      <c r="H544" s="2"/>
      <c r="I544" s="2"/>
      <c r="J544" s="29"/>
    </row>
    <row r="545" spans="2:10" x14ac:dyDescent="0.25">
      <c r="B545" s="5"/>
      <c r="C545" s="2"/>
      <c r="D545" s="2"/>
      <c r="E545" s="2"/>
      <c r="F545" s="29"/>
      <c r="G545" s="2"/>
      <c r="H545" s="2"/>
      <c r="I545" s="2"/>
      <c r="J545" s="29"/>
    </row>
    <row r="546" spans="2:10" x14ac:dyDescent="0.25">
      <c r="B546" s="5"/>
      <c r="C546" s="2"/>
      <c r="D546" s="2"/>
      <c r="E546" s="2"/>
      <c r="F546" s="29"/>
      <c r="G546" s="2"/>
      <c r="H546" s="2"/>
      <c r="I546" s="2"/>
      <c r="J546" s="29"/>
    </row>
    <row r="547" spans="2:10" x14ac:dyDescent="0.25">
      <c r="B547" s="5"/>
      <c r="C547" s="2"/>
      <c r="D547" s="2"/>
      <c r="E547" s="2"/>
      <c r="F547" s="29"/>
      <c r="G547" s="2"/>
      <c r="H547" s="2"/>
      <c r="I547" s="2"/>
      <c r="J547" s="29"/>
    </row>
    <row r="548" spans="2:10" x14ac:dyDescent="0.25">
      <c r="B548" s="5"/>
      <c r="C548" s="2"/>
      <c r="D548" s="2"/>
      <c r="E548" s="2"/>
      <c r="F548" s="29"/>
      <c r="G548" s="2"/>
      <c r="H548" s="2"/>
      <c r="I548" s="2"/>
      <c r="J548" s="29"/>
    </row>
    <row r="549" spans="2:10" x14ac:dyDescent="0.25">
      <c r="B549" s="5"/>
      <c r="C549" s="2"/>
      <c r="D549" s="2"/>
      <c r="E549" s="2"/>
      <c r="F549" s="29"/>
      <c r="G549" s="2"/>
      <c r="H549" s="2"/>
      <c r="I549" s="2"/>
      <c r="J549" s="29"/>
    </row>
    <row r="550" spans="2:10" x14ac:dyDescent="0.25">
      <c r="B550" s="5"/>
      <c r="C550" s="2"/>
      <c r="D550" s="2"/>
      <c r="E550" s="2"/>
      <c r="F550" s="29"/>
      <c r="G550" s="2"/>
      <c r="H550" s="2"/>
      <c r="I550" s="2"/>
      <c r="J550" s="29"/>
    </row>
    <row r="551" spans="2:10" x14ac:dyDescent="0.25">
      <c r="B551" s="5"/>
      <c r="C551" s="2"/>
      <c r="D551" s="2"/>
      <c r="E551" s="2"/>
      <c r="F551" s="29"/>
      <c r="G551" s="2"/>
      <c r="H551" s="2"/>
      <c r="I551" s="2"/>
      <c r="J551" s="29"/>
    </row>
    <row r="552" spans="2:10" x14ac:dyDescent="0.25">
      <c r="B552" s="5"/>
      <c r="C552" s="2"/>
      <c r="D552" s="2"/>
      <c r="E552" s="2"/>
      <c r="F552" s="29"/>
      <c r="G552" s="2"/>
      <c r="H552" s="2"/>
      <c r="I552" s="2"/>
      <c r="J552" s="29"/>
    </row>
    <row r="553" spans="2:10" x14ac:dyDescent="0.25">
      <c r="B553" s="5"/>
      <c r="C553" s="2"/>
      <c r="D553" s="2"/>
      <c r="E553" s="2"/>
      <c r="F553" s="29"/>
      <c r="G553" s="2"/>
      <c r="H553" s="2"/>
      <c r="I553" s="2"/>
      <c r="J553" s="29"/>
    </row>
    <row r="554" spans="2:10" x14ac:dyDescent="0.25">
      <c r="B554" s="5"/>
      <c r="C554" s="2"/>
      <c r="D554" s="2"/>
      <c r="E554" s="2"/>
      <c r="F554" s="29"/>
      <c r="G554" s="2"/>
      <c r="H554" s="2"/>
      <c r="I554" s="2"/>
      <c r="J554" s="29"/>
    </row>
    <row r="555" spans="2:10" x14ac:dyDescent="0.25">
      <c r="B555" s="5"/>
      <c r="C555" s="2"/>
      <c r="D555" s="2"/>
      <c r="E555" s="2"/>
      <c r="F555" s="29"/>
      <c r="G555" s="2"/>
      <c r="H555" s="2"/>
      <c r="I555" s="2"/>
      <c r="J555" s="29"/>
    </row>
    <row r="556" spans="2:10" x14ac:dyDescent="0.25">
      <c r="B556" s="5"/>
      <c r="C556" s="2"/>
      <c r="D556" s="2"/>
      <c r="E556" s="2"/>
      <c r="F556" s="29"/>
      <c r="G556" s="2"/>
      <c r="H556" s="2"/>
      <c r="I556" s="2"/>
      <c r="J556" s="29"/>
    </row>
    <row r="557" spans="2:10" x14ac:dyDescent="0.25">
      <c r="B557" s="5"/>
      <c r="C557" s="2"/>
      <c r="D557" s="2"/>
      <c r="E557" s="2"/>
      <c r="F557" s="29"/>
      <c r="G557" s="2"/>
      <c r="H557" s="2"/>
      <c r="I557" s="2"/>
      <c r="J557" s="29"/>
    </row>
    <row r="558" spans="2:10" x14ac:dyDescent="0.25">
      <c r="B558" s="5"/>
      <c r="C558" s="2"/>
      <c r="D558" s="2"/>
      <c r="E558" s="2"/>
      <c r="F558" s="29"/>
      <c r="G558" s="2"/>
      <c r="H558" s="2"/>
      <c r="I558" s="2"/>
      <c r="J558" s="29"/>
    </row>
    <row r="559" spans="2:10" x14ac:dyDescent="0.25">
      <c r="B559" s="5"/>
      <c r="C559" s="2"/>
      <c r="D559" s="2"/>
      <c r="E559" s="2"/>
      <c r="F559" s="29"/>
      <c r="G559" s="2"/>
      <c r="H559" s="2"/>
      <c r="I559" s="2"/>
      <c r="J559" s="29"/>
    </row>
    <row r="560" spans="2:10" x14ac:dyDescent="0.25">
      <c r="B560" s="5"/>
      <c r="C560" s="2"/>
      <c r="D560" s="2"/>
      <c r="E560" s="2"/>
      <c r="F560" s="29"/>
      <c r="G560" s="2"/>
      <c r="H560" s="2"/>
      <c r="I560" s="2"/>
      <c r="J560" s="29"/>
    </row>
    <row r="561" spans="2:10" x14ac:dyDescent="0.25">
      <c r="B561" s="5"/>
      <c r="C561" s="2"/>
      <c r="D561" s="2"/>
      <c r="E561" s="2"/>
      <c r="F561" s="29"/>
      <c r="G561" s="2"/>
      <c r="H561" s="2"/>
      <c r="I561" s="2"/>
      <c r="J561" s="29"/>
    </row>
    <row r="562" spans="2:10" x14ac:dyDescent="0.25">
      <c r="B562" s="5"/>
      <c r="C562" s="2"/>
      <c r="D562" s="2"/>
      <c r="E562" s="2"/>
      <c r="F562" s="29"/>
      <c r="G562" s="2"/>
      <c r="H562" s="2"/>
      <c r="I562" s="2"/>
      <c r="J562" s="29"/>
    </row>
    <row r="563" spans="2:10" x14ac:dyDescent="0.25">
      <c r="B563" s="5"/>
      <c r="C563" s="2"/>
      <c r="D563" s="2"/>
      <c r="E563" s="2"/>
      <c r="F563" s="29"/>
      <c r="G563" s="2"/>
      <c r="H563" s="2"/>
      <c r="I563" s="2"/>
      <c r="J563" s="29"/>
    </row>
    <row r="564" spans="2:10" x14ac:dyDescent="0.25">
      <c r="B564" s="5"/>
      <c r="C564" s="2"/>
      <c r="D564" s="2"/>
      <c r="E564" s="2"/>
      <c r="F564" s="29"/>
      <c r="G564" s="2"/>
      <c r="H564" s="2"/>
      <c r="I564" s="2"/>
      <c r="J564" s="29"/>
    </row>
    <row r="565" spans="2:10" x14ac:dyDescent="0.25">
      <c r="B565" s="5"/>
      <c r="C565" s="2"/>
      <c r="D565" s="2"/>
      <c r="E565" s="2"/>
      <c r="F565" s="29"/>
      <c r="G565" s="2"/>
      <c r="H565" s="2"/>
      <c r="I565" s="2"/>
      <c r="J565" s="29"/>
    </row>
    <row r="566" spans="2:10" x14ac:dyDescent="0.25">
      <c r="B566" s="5"/>
      <c r="C566" s="2"/>
      <c r="D566" s="2"/>
      <c r="E566" s="2"/>
      <c r="F566" s="29"/>
      <c r="G566" s="2"/>
      <c r="H566" s="2"/>
      <c r="I566" s="2"/>
      <c r="J566" s="29"/>
    </row>
    <row r="567" spans="2:10" x14ac:dyDescent="0.25">
      <c r="B567" s="5"/>
      <c r="C567" s="2"/>
      <c r="D567" s="2"/>
      <c r="E567" s="2"/>
      <c r="F567" s="29"/>
      <c r="G567" s="2"/>
      <c r="H567" s="2"/>
      <c r="I567" s="2"/>
      <c r="J567" s="29"/>
    </row>
    <row r="568" spans="2:10" x14ac:dyDescent="0.25">
      <c r="B568" s="5"/>
      <c r="C568" s="2"/>
      <c r="D568" s="2"/>
      <c r="E568" s="2"/>
      <c r="F568" s="29"/>
      <c r="G568" s="2"/>
      <c r="H568" s="2"/>
      <c r="I568" s="2"/>
      <c r="J568" s="29"/>
    </row>
    <row r="569" spans="2:10" x14ac:dyDescent="0.25">
      <c r="B569" s="5"/>
      <c r="C569" s="2"/>
      <c r="D569" s="2"/>
      <c r="E569" s="2"/>
      <c r="F569" s="29"/>
      <c r="G569" s="2"/>
      <c r="H569" s="2"/>
      <c r="I569" s="2"/>
      <c r="J569" s="29"/>
    </row>
    <row r="570" spans="2:10" x14ac:dyDescent="0.25">
      <c r="B570" s="5"/>
      <c r="C570" s="2"/>
      <c r="D570" s="2"/>
      <c r="E570" s="2"/>
      <c r="F570" s="29"/>
      <c r="G570" s="2"/>
      <c r="H570" s="2"/>
      <c r="I570" s="2"/>
      <c r="J570" s="29"/>
    </row>
    <row r="571" spans="2:10" x14ac:dyDescent="0.25">
      <c r="B571" s="5"/>
      <c r="C571" s="2"/>
      <c r="D571" s="2"/>
      <c r="E571" s="2"/>
      <c r="F571" s="29"/>
      <c r="G571" s="2"/>
      <c r="H571" s="2"/>
      <c r="I571" s="2"/>
      <c r="J571" s="29"/>
    </row>
    <row r="572" spans="2:10" x14ac:dyDescent="0.25">
      <c r="B572" s="5"/>
      <c r="C572" s="2"/>
      <c r="D572" s="2"/>
      <c r="E572" s="2"/>
      <c r="F572" s="29"/>
      <c r="G572" s="2"/>
      <c r="H572" s="2"/>
      <c r="I572" s="2"/>
      <c r="J572" s="29"/>
    </row>
    <row r="573" spans="2:10" x14ac:dyDescent="0.25">
      <c r="B573" s="5"/>
      <c r="C573" s="2"/>
      <c r="D573" s="2"/>
      <c r="E573" s="2"/>
      <c r="F573" s="29"/>
      <c r="G573" s="2"/>
      <c r="H573" s="2"/>
      <c r="I573" s="2"/>
      <c r="J573" s="29"/>
    </row>
    <row r="574" spans="2:10" x14ac:dyDescent="0.25">
      <c r="B574" s="5"/>
      <c r="C574" s="2"/>
      <c r="D574" s="2"/>
      <c r="E574" s="2"/>
      <c r="F574" s="29"/>
      <c r="G574" s="2"/>
      <c r="H574" s="2"/>
      <c r="I574" s="2"/>
      <c r="J574" s="29"/>
    </row>
    <row r="575" spans="2:10" x14ac:dyDescent="0.25">
      <c r="B575" s="5"/>
      <c r="C575" s="2"/>
      <c r="D575" s="2"/>
      <c r="E575" s="2"/>
      <c r="F575" s="29"/>
      <c r="G575" s="2"/>
      <c r="H575" s="2"/>
      <c r="I575" s="2"/>
      <c r="J575" s="29"/>
    </row>
    <row r="576" spans="2:10" x14ac:dyDescent="0.25">
      <c r="B576" s="5"/>
      <c r="C576" s="2"/>
      <c r="D576" s="2"/>
      <c r="E576" s="2"/>
      <c r="F576" s="29"/>
      <c r="G576" s="2"/>
      <c r="H576" s="2"/>
      <c r="I576" s="2"/>
      <c r="J576" s="29"/>
    </row>
    <row r="577" spans="2:10" x14ac:dyDescent="0.25">
      <c r="B577" s="5"/>
      <c r="C577" s="2"/>
      <c r="D577" s="2"/>
      <c r="E577" s="2"/>
      <c r="F577" s="29"/>
      <c r="G577" s="2"/>
      <c r="H577" s="2"/>
      <c r="I577" s="2"/>
      <c r="J577" s="29"/>
    </row>
    <row r="578" spans="2:10" x14ac:dyDescent="0.25">
      <c r="B578" s="5"/>
      <c r="C578" s="2"/>
      <c r="D578" s="2"/>
      <c r="E578" s="2"/>
      <c r="F578" s="29"/>
      <c r="G578" s="2"/>
      <c r="H578" s="2"/>
      <c r="I578" s="2"/>
      <c r="J578" s="29"/>
    </row>
    <row r="579" spans="2:10" x14ac:dyDescent="0.25">
      <c r="B579" s="5"/>
      <c r="C579" s="2"/>
      <c r="D579" s="2"/>
      <c r="E579" s="2"/>
      <c r="F579" s="29"/>
      <c r="G579" s="2"/>
      <c r="H579" s="2"/>
      <c r="I579" s="2"/>
      <c r="J579" s="29"/>
    </row>
    <row r="580" spans="2:10" x14ac:dyDescent="0.25">
      <c r="B580" s="5"/>
      <c r="C580" s="2"/>
      <c r="D580" s="2"/>
      <c r="E580" s="2"/>
      <c r="F580" s="29"/>
      <c r="G580" s="2"/>
      <c r="H580" s="2"/>
      <c r="I580" s="2"/>
      <c r="J580" s="29"/>
    </row>
    <row r="581" spans="2:10" x14ac:dyDescent="0.25">
      <c r="B581" s="5"/>
      <c r="C581" s="2"/>
      <c r="D581" s="2"/>
      <c r="E581" s="2"/>
      <c r="F581" s="29"/>
      <c r="G581" s="2"/>
      <c r="H581" s="2"/>
      <c r="I581" s="2"/>
      <c r="J581" s="29"/>
    </row>
    <row r="582" spans="2:10" x14ac:dyDescent="0.25">
      <c r="B582" s="5"/>
      <c r="C582" s="2"/>
      <c r="D582" s="2"/>
      <c r="E582" s="2"/>
      <c r="F582" s="29"/>
      <c r="G582" s="2"/>
      <c r="H582" s="2"/>
      <c r="I582" s="2"/>
      <c r="J582" s="29"/>
    </row>
    <row r="583" spans="2:10" x14ac:dyDescent="0.25">
      <c r="B583" s="5"/>
      <c r="C583" s="2"/>
      <c r="D583" s="2"/>
      <c r="E583" s="2"/>
      <c r="F583" s="29"/>
      <c r="G583" s="2"/>
      <c r="H583" s="2"/>
      <c r="I583" s="2"/>
      <c r="J583" s="29"/>
    </row>
    <row r="584" spans="2:10" x14ac:dyDescent="0.25">
      <c r="B584" s="5"/>
      <c r="C584" s="2"/>
      <c r="D584" s="2"/>
      <c r="E584" s="2"/>
      <c r="F584" s="29"/>
      <c r="G584" s="2"/>
      <c r="H584" s="2"/>
      <c r="I584" s="2"/>
      <c r="J584" s="29"/>
    </row>
    <row r="585" spans="2:10" x14ac:dyDescent="0.25">
      <c r="B585" s="5"/>
      <c r="C585" s="2"/>
      <c r="D585" s="2"/>
      <c r="E585" s="2"/>
      <c r="F585" s="29"/>
      <c r="G585" s="2"/>
      <c r="H585" s="2"/>
      <c r="I585" s="2"/>
      <c r="J585" s="29"/>
    </row>
    <row r="586" spans="2:10" x14ac:dyDescent="0.25">
      <c r="B586" s="5"/>
      <c r="C586" s="2"/>
      <c r="D586" s="2"/>
      <c r="E586" s="2"/>
      <c r="F586" s="29"/>
      <c r="G586" s="2"/>
      <c r="H586" s="2"/>
      <c r="I586" s="2"/>
      <c r="J586" s="29"/>
    </row>
    <row r="587" spans="2:10" x14ac:dyDescent="0.25">
      <c r="B587" s="5"/>
      <c r="C587" s="2"/>
      <c r="D587" s="2"/>
      <c r="E587" s="2"/>
      <c r="F587" s="29"/>
      <c r="G587" s="2"/>
      <c r="H587" s="2"/>
      <c r="I587" s="2"/>
      <c r="J587" s="29"/>
    </row>
    <row r="588" spans="2:10" x14ac:dyDescent="0.25">
      <c r="B588" s="5"/>
      <c r="C588" s="2"/>
      <c r="D588" s="2"/>
      <c r="E588" s="2"/>
      <c r="F588" s="29"/>
      <c r="G588" s="2"/>
      <c r="H588" s="2"/>
      <c r="I588" s="2"/>
      <c r="J588" s="29"/>
    </row>
    <row r="589" spans="2:10" x14ac:dyDescent="0.25">
      <c r="B589" s="5"/>
      <c r="C589" s="2"/>
      <c r="D589" s="2"/>
      <c r="E589" s="2"/>
      <c r="F589" s="29"/>
      <c r="G589" s="2"/>
      <c r="H589" s="2"/>
      <c r="I589" s="2"/>
      <c r="J589" s="29"/>
    </row>
    <row r="590" spans="2:10" x14ac:dyDescent="0.25">
      <c r="B590" s="5"/>
      <c r="C590" s="2"/>
      <c r="D590" s="2"/>
      <c r="E590" s="2"/>
      <c r="F590" s="29"/>
      <c r="G590" s="2"/>
      <c r="H590" s="2"/>
      <c r="I590" s="2"/>
      <c r="J590" s="29"/>
    </row>
    <row r="591" spans="2:10" x14ac:dyDescent="0.25">
      <c r="B591" s="5"/>
      <c r="C591" s="2"/>
      <c r="D591" s="2"/>
      <c r="E591" s="2"/>
      <c r="F591" s="29"/>
      <c r="G591" s="2"/>
      <c r="H591" s="2"/>
      <c r="I591" s="2"/>
      <c r="J591" s="29"/>
    </row>
    <row r="592" spans="2:10" x14ac:dyDescent="0.25">
      <c r="B592" s="5"/>
      <c r="C592" s="2"/>
      <c r="D592" s="2"/>
      <c r="E592" s="2"/>
      <c r="F592" s="29"/>
      <c r="G592" s="2"/>
      <c r="H592" s="2"/>
      <c r="I592" s="2"/>
      <c r="J592" s="29"/>
    </row>
    <row r="593" spans="2:10" x14ac:dyDescent="0.25">
      <c r="B593" s="5"/>
      <c r="C593" s="2"/>
      <c r="D593" s="2"/>
      <c r="E593" s="2"/>
      <c r="F593" s="29"/>
      <c r="G593" s="2"/>
      <c r="H593" s="2"/>
      <c r="I593" s="2"/>
      <c r="J593" s="29"/>
    </row>
    <row r="594" spans="2:10" x14ac:dyDescent="0.25">
      <c r="B594" s="5"/>
      <c r="C594" s="2"/>
      <c r="D594" s="2"/>
      <c r="E594" s="2"/>
      <c r="F594" s="29"/>
      <c r="G594" s="2"/>
      <c r="H594" s="2"/>
      <c r="I594" s="2"/>
      <c r="J594" s="29"/>
    </row>
    <row r="595" spans="2:10" x14ac:dyDescent="0.25">
      <c r="B595" s="5"/>
      <c r="C595" s="2"/>
      <c r="D595" s="2"/>
      <c r="E595" s="2"/>
      <c r="F595" s="29"/>
      <c r="G595" s="2"/>
      <c r="H595" s="2"/>
      <c r="I595" s="2"/>
      <c r="J595" s="29"/>
    </row>
    <row r="596" spans="2:10" x14ac:dyDescent="0.25">
      <c r="B596" s="5"/>
      <c r="C596" s="2"/>
      <c r="D596" s="2"/>
      <c r="E596" s="2"/>
      <c r="F596" s="29"/>
      <c r="G596" s="2"/>
      <c r="H596" s="2"/>
      <c r="I596" s="2"/>
      <c r="J596" s="29"/>
    </row>
    <row r="597" spans="2:10" x14ac:dyDescent="0.25">
      <c r="B597" s="5"/>
      <c r="C597" s="2"/>
      <c r="D597" s="2"/>
      <c r="E597" s="2"/>
      <c r="F597" s="29"/>
      <c r="G597" s="2"/>
      <c r="H597" s="2"/>
      <c r="I597" s="2"/>
      <c r="J597" s="29"/>
    </row>
    <row r="598" spans="2:10" x14ac:dyDescent="0.25">
      <c r="B598" s="5"/>
      <c r="C598" s="2"/>
      <c r="D598" s="2"/>
      <c r="E598" s="2"/>
      <c r="F598" s="29"/>
      <c r="G598" s="2"/>
      <c r="H598" s="2"/>
      <c r="I598" s="2"/>
      <c r="J598" s="29"/>
    </row>
    <row r="599" spans="2:10" x14ac:dyDescent="0.25">
      <c r="B599" s="5"/>
      <c r="C599" s="2"/>
      <c r="D599" s="2"/>
      <c r="E599" s="2"/>
      <c r="F599" s="29"/>
      <c r="G599" s="2"/>
      <c r="H599" s="2"/>
      <c r="I599" s="2"/>
      <c r="J599" s="29"/>
    </row>
    <row r="600" spans="2:10" x14ac:dyDescent="0.25">
      <c r="B600" s="5"/>
      <c r="C600" s="2"/>
      <c r="D600" s="2"/>
      <c r="E600" s="2"/>
      <c r="F600" s="29"/>
      <c r="G600" s="2"/>
      <c r="H600" s="2"/>
      <c r="I600" s="2"/>
      <c r="J600" s="29"/>
    </row>
    <row r="601" spans="2:10" x14ac:dyDescent="0.25">
      <c r="B601" s="5"/>
      <c r="C601" s="2"/>
      <c r="D601" s="2"/>
      <c r="E601" s="2"/>
      <c r="F601" s="29"/>
      <c r="G601" s="2"/>
      <c r="H601" s="2"/>
      <c r="I601" s="2"/>
      <c r="J601" s="29"/>
    </row>
    <row r="602" spans="2:10" x14ac:dyDescent="0.25">
      <c r="B602" s="5"/>
      <c r="C602" s="2"/>
      <c r="D602" s="2"/>
      <c r="E602" s="2"/>
      <c r="F602" s="29"/>
      <c r="G602" s="2"/>
      <c r="H602" s="2"/>
      <c r="I602" s="2"/>
      <c r="J602" s="29"/>
    </row>
    <row r="603" spans="2:10" x14ac:dyDescent="0.25">
      <c r="B603" s="5"/>
      <c r="C603" s="2"/>
      <c r="D603" s="2"/>
      <c r="E603" s="2"/>
      <c r="F603" s="29"/>
      <c r="G603" s="2"/>
      <c r="H603" s="2"/>
      <c r="I603" s="2"/>
      <c r="J603" s="29"/>
    </row>
    <row r="604" spans="2:10" x14ac:dyDescent="0.25">
      <c r="B604" s="5"/>
      <c r="C604" s="2"/>
      <c r="D604" s="2"/>
      <c r="E604" s="2"/>
      <c r="F604" s="29"/>
      <c r="G604" s="2"/>
      <c r="H604" s="2"/>
      <c r="I604" s="2"/>
      <c r="J604" s="29"/>
    </row>
    <row r="605" spans="2:10" x14ac:dyDescent="0.25">
      <c r="B605" s="5"/>
      <c r="C605" s="2"/>
      <c r="D605" s="2"/>
      <c r="E605" s="2"/>
      <c r="F605" s="29"/>
      <c r="G605" s="2"/>
      <c r="H605" s="2"/>
      <c r="I605" s="2"/>
      <c r="J605" s="29"/>
    </row>
    <row r="606" spans="2:10" x14ac:dyDescent="0.25">
      <c r="B606" s="5"/>
      <c r="C606" s="2"/>
      <c r="D606" s="2"/>
      <c r="E606" s="2"/>
      <c r="F606" s="29"/>
      <c r="G606" s="2"/>
      <c r="H606" s="2"/>
      <c r="I606" s="2"/>
      <c r="J606" s="29"/>
    </row>
    <row r="607" spans="2:10" x14ac:dyDescent="0.25">
      <c r="B607" s="5"/>
      <c r="C607" s="2"/>
      <c r="D607" s="2"/>
      <c r="E607" s="2"/>
      <c r="F607" s="29"/>
      <c r="G607" s="2"/>
      <c r="H607" s="2"/>
      <c r="I607" s="2"/>
      <c r="J607" s="29"/>
    </row>
    <row r="608" spans="2:10" x14ac:dyDescent="0.25">
      <c r="B608" s="5"/>
      <c r="C608" s="2"/>
      <c r="D608" s="2"/>
      <c r="E608" s="2"/>
      <c r="F608" s="29"/>
      <c r="G608" s="2"/>
      <c r="H608" s="2"/>
      <c r="I608" s="2"/>
      <c r="J608" s="29"/>
    </row>
    <row r="609" spans="2:10" x14ac:dyDescent="0.25">
      <c r="B609" s="5"/>
      <c r="C609" s="2"/>
      <c r="D609" s="2"/>
      <c r="E609" s="2"/>
      <c r="F609" s="29"/>
      <c r="G609" s="2"/>
      <c r="H609" s="2"/>
      <c r="I609" s="2"/>
      <c r="J609" s="29"/>
    </row>
    <row r="610" spans="2:10" x14ac:dyDescent="0.25">
      <c r="B610" s="5"/>
      <c r="C610" s="2"/>
      <c r="D610" s="2"/>
      <c r="E610" s="2"/>
      <c r="F610" s="29"/>
      <c r="G610" s="2"/>
      <c r="H610" s="2"/>
      <c r="I610" s="2"/>
      <c r="J610" s="29"/>
    </row>
    <row r="611" spans="2:10" x14ac:dyDescent="0.25">
      <c r="B611" s="5"/>
      <c r="C611" s="2"/>
      <c r="D611" s="2"/>
      <c r="E611" s="2"/>
      <c r="F611" s="29"/>
      <c r="G611" s="2"/>
      <c r="H611" s="2"/>
      <c r="I611" s="2"/>
      <c r="J611" s="29"/>
    </row>
    <row r="612" spans="2:10" x14ac:dyDescent="0.25">
      <c r="B612" s="5"/>
      <c r="C612" s="2"/>
      <c r="D612" s="2"/>
      <c r="E612" s="2"/>
      <c r="F612" s="29"/>
      <c r="G612" s="2"/>
      <c r="H612" s="2"/>
      <c r="I612" s="2"/>
      <c r="J612" s="29"/>
    </row>
    <row r="613" spans="2:10" x14ac:dyDescent="0.25">
      <c r="B613" s="5"/>
      <c r="C613" s="2"/>
      <c r="D613" s="2"/>
      <c r="E613" s="2"/>
      <c r="F613" s="29"/>
      <c r="G613" s="2"/>
      <c r="H613" s="2"/>
      <c r="I613" s="2"/>
      <c r="J613" s="29"/>
    </row>
    <row r="614" spans="2:10" x14ac:dyDescent="0.25">
      <c r="B614" s="5"/>
      <c r="C614" s="2"/>
      <c r="D614" s="2"/>
      <c r="E614" s="2"/>
      <c r="F614" s="29"/>
      <c r="G614" s="2"/>
      <c r="H614" s="2"/>
      <c r="I614" s="2"/>
      <c r="J614" s="29"/>
    </row>
    <row r="615" spans="2:10" x14ac:dyDescent="0.25">
      <c r="B615" s="5"/>
      <c r="C615" s="2"/>
      <c r="D615" s="2"/>
      <c r="E615" s="2"/>
      <c r="F615" s="29"/>
      <c r="G615" s="2"/>
      <c r="H615" s="2"/>
      <c r="I615" s="2"/>
      <c r="J615" s="29"/>
    </row>
    <row r="616" spans="2:10" x14ac:dyDescent="0.25">
      <c r="B616" s="5"/>
      <c r="C616" s="2"/>
      <c r="D616" s="2"/>
      <c r="E616" s="2"/>
      <c r="F616" s="29"/>
      <c r="G616" s="2"/>
      <c r="H616" s="2"/>
      <c r="I616" s="2"/>
      <c r="J616" s="29"/>
    </row>
    <row r="617" spans="2:10" x14ac:dyDescent="0.25">
      <c r="B617" s="5"/>
      <c r="C617" s="2"/>
      <c r="D617" s="2"/>
      <c r="E617" s="2"/>
      <c r="F617" s="29"/>
      <c r="G617" s="2"/>
      <c r="H617" s="2"/>
      <c r="I617" s="2"/>
      <c r="J617" s="29"/>
    </row>
    <row r="618" spans="2:10" x14ac:dyDescent="0.25">
      <c r="B618" s="5"/>
      <c r="C618" s="2"/>
      <c r="D618" s="2"/>
      <c r="E618" s="2"/>
      <c r="F618" s="29"/>
      <c r="G618" s="2"/>
      <c r="H618" s="2"/>
      <c r="I618" s="2"/>
      <c r="J618" s="29"/>
    </row>
    <row r="619" spans="2:10" x14ac:dyDescent="0.25">
      <c r="B619" s="5"/>
      <c r="C619" s="2"/>
      <c r="D619" s="2"/>
      <c r="E619" s="2"/>
      <c r="F619" s="29"/>
      <c r="G619" s="2"/>
      <c r="H619" s="2"/>
      <c r="I619" s="2"/>
      <c r="J619" s="29"/>
    </row>
    <row r="620" spans="2:10" x14ac:dyDescent="0.25">
      <c r="B620" s="5"/>
      <c r="C620" s="2"/>
      <c r="D620" s="2"/>
      <c r="E620" s="2"/>
      <c r="F620" s="29"/>
      <c r="G620" s="2"/>
      <c r="H620" s="2"/>
      <c r="I620" s="2"/>
      <c r="J620" s="29"/>
    </row>
    <row r="621" spans="2:10" x14ac:dyDescent="0.25">
      <c r="B621" s="5"/>
      <c r="C621" s="2"/>
      <c r="D621" s="2"/>
      <c r="E621" s="2"/>
      <c r="F621" s="29"/>
      <c r="G621" s="2"/>
      <c r="H621" s="2"/>
      <c r="I621" s="2"/>
      <c r="J621" s="29"/>
    </row>
    <row r="622" spans="2:10" x14ac:dyDescent="0.25">
      <c r="B622" s="5"/>
      <c r="C622" s="2"/>
      <c r="D622" s="2"/>
      <c r="E622" s="2"/>
      <c r="F622" s="29"/>
      <c r="G622" s="2"/>
      <c r="H622" s="2"/>
      <c r="I622" s="2"/>
      <c r="J622" s="29"/>
    </row>
    <row r="623" spans="2:10" x14ac:dyDescent="0.25">
      <c r="B623" s="5"/>
      <c r="C623" s="2"/>
      <c r="D623" s="2"/>
      <c r="E623" s="2"/>
      <c r="F623" s="29"/>
      <c r="G623" s="2"/>
      <c r="H623" s="2"/>
      <c r="I623" s="2"/>
      <c r="J623" s="29"/>
    </row>
    <row r="624" spans="2:10" x14ac:dyDescent="0.25">
      <c r="B624" s="5"/>
      <c r="C624" s="2"/>
      <c r="D624" s="2"/>
      <c r="E624" s="2"/>
      <c r="F624" s="29"/>
      <c r="G624" s="2"/>
      <c r="H624" s="2"/>
      <c r="I624" s="2"/>
      <c r="J624" s="29"/>
    </row>
    <row r="625" spans="2:10" x14ac:dyDescent="0.25">
      <c r="B625" s="5"/>
      <c r="C625" s="2"/>
      <c r="D625" s="2"/>
      <c r="E625" s="2"/>
      <c r="F625" s="29"/>
      <c r="G625" s="2"/>
      <c r="H625" s="2"/>
      <c r="I625" s="2"/>
      <c r="J625" s="29"/>
    </row>
    <row r="626" spans="2:10" x14ac:dyDescent="0.25">
      <c r="B626" s="5"/>
      <c r="C626" s="2"/>
      <c r="D626" s="2"/>
      <c r="E626" s="2"/>
      <c r="F626" s="29"/>
      <c r="G626" s="2"/>
      <c r="H626" s="2"/>
      <c r="I626" s="2"/>
      <c r="J626" s="29"/>
    </row>
    <row r="627" spans="2:10" x14ac:dyDescent="0.25">
      <c r="B627" s="5"/>
      <c r="C627" s="2"/>
      <c r="D627" s="2"/>
      <c r="E627" s="2"/>
      <c r="F627" s="29"/>
      <c r="G627" s="2"/>
      <c r="H627" s="2"/>
      <c r="I627" s="2"/>
      <c r="J627" s="29"/>
    </row>
    <row r="628" spans="2:10" x14ac:dyDescent="0.25">
      <c r="B628" s="5"/>
      <c r="C628" s="2"/>
      <c r="D628" s="2"/>
      <c r="E628" s="2"/>
      <c r="F628" s="29"/>
      <c r="G628" s="2"/>
      <c r="H628" s="2"/>
      <c r="I628" s="2"/>
      <c r="J628" s="29"/>
    </row>
    <row r="629" spans="2:10" x14ac:dyDescent="0.25">
      <c r="B629" s="5"/>
      <c r="C629" s="2"/>
      <c r="D629" s="2"/>
      <c r="E629" s="2"/>
      <c r="F629" s="29"/>
      <c r="G629" s="2"/>
      <c r="H629" s="2"/>
      <c r="I629" s="2"/>
      <c r="J629" s="29"/>
    </row>
    <row r="630" spans="2:10" x14ac:dyDescent="0.25">
      <c r="B630" s="5"/>
      <c r="C630" s="2"/>
      <c r="D630" s="2"/>
      <c r="E630" s="2"/>
      <c r="F630" s="29"/>
      <c r="G630" s="2"/>
      <c r="H630" s="2"/>
      <c r="I630" s="2"/>
      <c r="J630" s="29"/>
    </row>
    <row r="631" spans="2:10" x14ac:dyDescent="0.25">
      <c r="B631" s="5"/>
      <c r="C631" s="2"/>
      <c r="D631" s="2"/>
      <c r="E631" s="2"/>
      <c r="F631" s="29"/>
      <c r="G631" s="2"/>
      <c r="H631" s="2"/>
      <c r="I631" s="2"/>
      <c r="J631" s="29"/>
    </row>
    <row r="632" spans="2:10" x14ac:dyDescent="0.25">
      <c r="B632" s="5"/>
      <c r="C632" s="2"/>
      <c r="D632" s="2"/>
      <c r="E632" s="2"/>
      <c r="F632" s="29"/>
      <c r="G632" s="2"/>
      <c r="H632" s="2"/>
      <c r="I632" s="2"/>
      <c r="J632" s="29"/>
    </row>
    <row r="633" spans="2:10" x14ac:dyDescent="0.25">
      <c r="B633" s="5"/>
      <c r="C633" s="2"/>
      <c r="D633" s="2"/>
      <c r="E633" s="2"/>
      <c r="F633" s="29"/>
      <c r="G633" s="2"/>
      <c r="H633" s="2"/>
      <c r="I633" s="2"/>
      <c r="J633" s="29"/>
    </row>
    <row r="634" spans="2:10" x14ac:dyDescent="0.25">
      <c r="B634" s="5"/>
      <c r="C634" s="2"/>
      <c r="D634" s="2"/>
      <c r="E634" s="2"/>
      <c r="F634" s="29"/>
      <c r="G634" s="2"/>
      <c r="H634" s="2"/>
      <c r="I634" s="2"/>
      <c r="J634" s="29"/>
    </row>
    <row r="635" spans="2:10" x14ac:dyDescent="0.25">
      <c r="B635" s="5"/>
      <c r="C635" s="2"/>
      <c r="D635" s="2"/>
      <c r="E635" s="2"/>
      <c r="F635" s="29"/>
      <c r="G635" s="2"/>
      <c r="H635" s="2"/>
      <c r="I635" s="2"/>
      <c r="J635" s="29"/>
    </row>
    <row r="636" spans="2:10" x14ac:dyDescent="0.25">
      <c r="B636" s="5"/>
      <c r="C636" s="2"/>
      <c r="D636" s="2"/>
      <c r="E636" s="2"/>
      <c r="F636" s="29"/>
      <c r="G636" s="2"/>
      <c r="H636" s="2"/>
      <c r="I636" s="2"/>
      <c r="J636" s="29"/>
    </row>
    <row r="637" spans="2:10" x14ac:dyDescent="0.25">
      <c r="B637" s="5"/>
      <c r="C637" s="2"/>
      <c r="D637" s="2"/>
      <c r="E637" s="2"/>
      <c r="F637" s="29"/>
      <c r="G637" s="2"/>
      <c r="H637" s="2"/>
      <c r="I637" s="2"/>
      <c r="J637" s="29"/>
    </row>
    <row r="638" spans="2:10" x14ac:dyDescent="0.25">
      <c r="B638" s="5"/>
      <c r="C638" s="2"/>
      <c r="D638" s="2"/>
      <c r="E638" s="2"/>
      <c r="F638" s="29"/>
      <c r="G638" s="2"/>
      <c r="H638" s="2"/>
      <c r="I638" s="2"/>
      <c r="J638" s="29"/>
    </row>
    <row r="639" spans="2:10" x14ac:dyDescent="0.25">
      <c r="B639" s="5"/>
      <c r="C639" s="2"/>
      <c r="D639" s="2"/>
      <c r="E639" s="2"/>
      <c r="F639" s="29"/>
      <c r="G639" s="2"/>
      <c r="H639" s="2"/>
      <c r="I639" s="2"/>
      <c r="J639" s="29"/>
    </row>
    <row r="640" spans="2:10" x14ac:dyDescent="0.25">
      <c r="B640" s="5"/>
      <c r="C640" s="2"/>
      <c r="D640" s="2"/>
      <c r="E640" s="2"/>
      <c r="F640" s="29"/>
      <c r="G640" s="2"/>
      <c r="H640" s="2"/>
      <c r="I640" s="2"/>
      <c r="J640" s="29"/>
    </row>
    <row r="641" spans="2:10" x14ac:dyDescent="0.25">
      <c r="B641" s="5"/>
      <c r="C641" s="2"/>
      <c r="D641" s="2"/>
      <c r="E641" s="2"/>
      <c r="F641" s="29"/>
      <c r="G641" s="2"/>
      <c r="H641" s="2"/>
      <c r="I641" s="2"/>
      <c r="J641" s="29"/>
    </row>
    <row r="642" spans="2:10" x14ac:dyDescent="0.25">
      <c r="B642" s="5"/>
      <c r="C642" s="2"/>
      <c r="D642" s="2"/>
      <c r="E642" s="2"/>
      <c r="F642" s="29"/>
      <c r="G642" s="2"/>
      <c r="H642" s="2"/>
      <c r="I642" s="2"/>
      <c r="J642" s="29"/>
    </row>
    <row r="643" spans="2:10" x14ac:dyDescent="0.25">
      <c r="B643" s="5"/>
      <c r="C643" s="2"/>
      <c r="D643" s="2"/>
      <c r="E643" s="2"/>
      <c r="F643" s="29"/>
      <c r="G643" s="2"/>
      <c r="H643" s="2"/>
      <c r="I643" s="2"/>
      <c r="J643" s="29"/>
    </row>
    <row r="644" spans="2:10" x14ac:dyDescent="0.25">
      <c r="B644" s="5"/>
      <c r="C644" s="2"/>
      <c r="D644" s="2"/>
      <c r="E644" s="2"/>
      <c r="F644" s="29"/>
      <c r="G644" s="2"/>
      <c r="H644" s="2"/>
      <c r="I644" s="2"/>
      <c r="J644" s="29"/>
    </row>
    <row r="645" spans="2:10" x14ac:dyDescent="0.25">
      <c r="B645" s="5"/>
      <c r="C645" s="2"/>
      <c r="D645" s="2"/>
      <c r="E645" s="2"/>
      <c r="F645" s="29"/>
      <c r="G645" s="2"/>
      <c r="H645" s="2"/>
      <c r="I645" s="2"/>
      <c r="J645" s="29"/>
    </row>
    <row r="646" spans="2:10" x14ac:dyDescent="0.25">
      <c r="B646" s="5"/>
      <c r="C646" s="2"/>
      <c r="D646" s="2"/>
      <c r="E646" s="2"/>
      <c r="F646" s="29"/>
      <c r="G646" s="2"/>
      <c r="H646" s="2"/>
      <c r="I646" s="2"/>
      <c r="J646" s="29"/>
    </row>
    <row r="647" spans="2:10" x14ac:dyDescent="0.25">
      <c r="B647" s="5"/>
      <c r="C647" s="2"/>
      <c r="D647" s="2"/>
      <c r="E647" s="2"/>
      <c r="F647" s="29"/>
      <c r="G647" s="2"/>
      <c r="H647" s="2"/>
      <c r="I647" s="2"/>
      <c r="J647" s="29"/>
    </row>
    <row r="648" spans="2:10" x14ac:dyDescent="0.25">
      <c r="B648" s="5"/>
      <c r="C648" s="2"/>
      <c r="D648" s="2"/>
      <c r="E648" s="2"/>
      <c r="F648" s="29"/>
      <c r="G648" s="2"/>
      <c r="H648" s="2"/>
      <c r="I648" s="2"/>
      <c r="J648" s="29"/>
    </row>
    <row r="649" spans="2:10" x14ac:dyDescent="0.25">
      <c r="B649" s="5"/>
      <c r="C649" s="2"/>
      <c r="D649" s="2"/>
      <c r="E649" s="2"/>
      <c r="F649" s="29"/>
      <c r="G649" s="2"/>
      <c r="H649" s="2"/>
      <c r="I649" s="2"/>
      <c r="J649" s="29"/>
    </row>
    <row r="650" spans="2:10" x14ac:dyDescent="0.25">
      <c r="B650" s="5"/>
      <c r="C650" s="2"/>
      <c r="D650" s="2"/>
      <c r="E650" s="2"/>
      <c r="F650" s="29"/>
      <c r="G650" s="2"/>
      <c r="H650" s="2"/>
      <c r="I650" s="2"/>
      <c r="J650" s="29"/>
    </row>
    <row r="651" spans="2:10" x14ac:dyDescent="0.25">
      <c r="B651" s="5"/>
      <c r="C651" s="2"/>
      <c r="D651" s="2"/>
      <c r="E651" s="2"/>
      <c r="F651" s="29"/>
      <c r="G651" s="2"/>
      <c r="H651" s="2"/>
      <c r="I651" s="2"/>
      <c r="J651" s="29"/>
    </row>
    <row r="652" spans="2:10" x14ac:dyDescent="0.25">
      <c r="B652" s="5"/>
      <c r="C652" s="2"/>
      <c r="D652" s="2"/>
      <c r="E652" s="2"/>
      <c r="F652" s="29"/>
      <c r="G652" s="2"/>
      <c r="H652" s="2"/>
      <c r="I652" s="2"/>
      <c r="J652" s="29"/>
    </row>
    <row r="653" spans="2:10" x14ac:dyDescent="0.25">
      <c r="B653" s="5"/>
      <c r="C653" s="2"/>
      <c r="D653" s="2"/>
      <c r="E653" s="2"/>
      <c r="F653" s="29"/>
      <c r="G653" s="2"/>
      <c r="H653" s="2"/>
      <c r="I653" s="2"/>
      <c r="J653" s="29"/>
    </row>
    <row r="654" spans="2:10" x14ac:dyDescent="0.25">
      <c r="B654" s="5"/>
      <c r="C654" s="2"/>
      <c r="D654" s="2"/>
      <c r="E654" s="2"/>
      <c r="F654" s="29"/>
      <c r="G654" s="2"/>
      <c r="H654" s="2"/>
      <c r="I654" s="2"/>
      <c r="J654" s="29"/>
    </row>
    <row r="655" spans="2:10" x14ac:dyDescent="0.25">
      <c r="B655" s="5"/>
      <c r="C655" s="2"/>
      <c r="D655" s="2"/>
      <c r="E655" s="2"/>
      <c r="F655" s="29"/>
      <c r="G655" s="2"/>
      <c r="H655" s="2"/>
      <c r="I655" s="2"/>
      <c r="J655" s="29"/>
    </row>
    <row r="656" spans="2:10" x14ac:dyDescent="0.25">
      <c r="B656" s="5"/>
      <c r="C656" s="2"/>
      <c r="D656" s="2"/>
      <c r="E656" s="2"/>
      <c r="F656" s="29"/>
      <c r="G656" s="2"/>
      <c r="H656" s="2"/>
      <c r="I656" s="2"/>
      <c r="J656" s="29"/>
    </row>
    <row r="657" spans="2:10" x14ac:dyDescent="0.25">
      <c r="B657" s="5"/>
      <c r="C657" s="2"/>
      <c r="D657" s="2"/>
      <c r="E657" s="2"/>
      <c r="F657" s="29"/>
      <c r="G657" s="2"/>
      <c r="H657" s="2"/>
      <c r="I657" s="2"/>
      <c r="J657" s="29"/>
    </row>
    <row r="658" spans="2:10" x14ac:dyDescent="0.25">
      <c r="B658" s="5"/>
      <c r="C658" s="2"/>
      <c r="D658" s="2"/>
      <c r="E658" s="2"/>
      <c r="F658" s="29"/>
      <c r="G658" s="2"/>
      <c r="H658" s="2"/>
      <c r="I658" s="2"/>
      <c r="J658" s="29"/>
    </row>
    <row r="659" spans="2:10" x14ac:dyDescent="0.25">
      <c r="B659" s="5"/>
      <c r="C659" s="2"/>
      <c r="D659" s="2"/>
      <c r="E659" s="2"/>
      <c r="F659" s="29"/>
      <c r="G659" s="2"/>
      <c r="H659" s="2"/>
      <c r="I659" s="2"/>
      <c r="J659" s="29"/>
    </row>
    <row r="660" spans="2:10" x14ac:dyDescent="0.25">
      <c r="B660" s="5"/>
      <c r="C660" s="2"/>
      <c r="D660" s="2"/>
      <c r="E660" s="2"/>
      <c r="F660" s="29"/>
      <c r="G660" s="2"/>
      <c r="H660" s="2"/>
      <c r="I660" s="2"/>
      <c r="J660" s="29"/>
    </row>
    <row r="661" spans="2:10" x14ac:dyDescent="0.25">
      <c r="B661" s="5"/>
      <c r="C661" s="2"/>
      <c r="D661" s="2"/>
      <c r="E661" s="2"/>
      <c r="F661" s="29"/>
      <c r="G661" s="2"/>
      <c r="H661" s="2"/>
      <c r="I661" s="2"/>
      <c r="J661" s="29"/>
    </row>
    <row r="662" spans="2:10" x14ac:dyDescent="0.25">
      <c r="B662" s="5"/>
      <c r="C662" s="2"/>
      <c r="D662" s="2"/>
      <c r="E662" s="2"/>
      <c r="F662" s="29"/>
      <c r="G662" s="2"/>
      <c r="H662" s="2"/>
      <c r="I662" s="2"/>
      <c r="J662" s="29"/>
    </row>
    <row r="663" spans="2:10" x14ac:dyDescent="0.25">
      <c r="B663" s="5"/>
      <c r="C663" s="2"/>
      <c r="D663" s="2"/>
      <c r="E663" s="2"/>
      <c r="F663" s="29"/>
      <c r="G663" s="2"/>
      <c r="H663" s="2"/>
      <c r="I663" s="2"/>
      <c r="J663" s="29"/>
    </row>
    <row r="664" spans="2:10" x14ac:dyDescent="0.25">
      <c r="B664" s="5"/>
      <c r="C664" s="2"/>
      <c r="D664" s="2"/>
      <c r="E664" s="2"/>
      <c r="F664" s="29"/>
      <c r="G664" s="2"/>
      <c r="H664" s="2"/>
      <c r="I664" s="2"/>
      <c r="J664" s="29"/>
    </row>
    <row r="665" spans="2:10" x14ac:dyDescent="0.25">
      <c r="B665" s="5"/>
      <c r="C665" s="2"/>
      <c r="D665" s="2"/>
      <c r="E665" s="2"/>
      <c r="F665" s="29"/>
      <c r="G665" s="2"/>
      <c r="H665" s="2"/>
      <c r="I665" s="2"/>
      <c r="J665" s="29"/>
    </row>
    <row r="666" spans="2:10" x14ac:dyDescent="0.25">
      <c r="B666" s="5"/>
      <c r="C666" s="2"/>
      <c r="D666" s="2"/>
      <c r="E666" s="2"/>
      <c r="F666" s="29"/>
      <c r="G666" s="2"/>
      <c r="H666" s="2"/>
      <c r="I666" s="2"/>
      <c r="J666" s="29"/>
    </row>
    <row r="667" spans="2:10" x14ac:dyDescent="0.25">
      <c r="B667" s="5"/>
      <c r="C667" s="2"/>
      <c r="D667" s="2"/>
      <c r="E667" s="2"/>
      <c r="F667" s="29"/>
      <c r="G667" s="2"/>
      <c r="H667" s="2"/>
      <c r="I667" s="2"/>
      <c r="J667" s="29"/>
    </row>
    <row r="668" spans="2:10" x14ac:dyDescent="0.25">
      <c r="B668" s="5"/>
      <c r="C668" s="2"/>
      <c r="D668" s="2"/>
      <c r="E668" s="2"/>
      <c r="F668" s="29"/>
      <c r="G668" s="2"/>
      <c r="H668" s="2"/>
      <c r="I668" s="2"/>
      <c r="J668" s="29"/>
    </row>
    <row r="669" spans="2:10" x14ac:dyDescent="0.25">
      <c r="B669" s="5"/>
      <c r="C669" s="2"/>
      <c r="D669" s="2"/>
      <c r="E669" s="2"/>
      <c r="F669" s="29"/>
      <c r="G669" s="2"/>
      <c r="H669" s="2"/>
      <c r="I669" s="2"/>
      <c r="J669" s="29"/>
    </row>
    <row r="670" spans="2:10" x14ac:dyDescent="0.25">
      <c r="B670" s="5"/>
      <c r="C670" s="2"/>
      <c r="D670" s="2"/>
      <c r="E670" s="2"/>
      <c r="F670" s="29"/>
      <c r="G670" s="2"/>
      <c r="H670" s="2"/>
      <c r="I670" s="2"/>
      <c r="J670" s="29"/>
    </row>
    <row r="671" spans="2:10" x14ac:dyDescent="0.25">
      <c r="B671" s="5"/>
      <c r="C671" s="2"/>
      <c r="D671" s="2"/>
      <c r="E671" s="2"/>
      <c r="F671" s="29"/>
      <c r="G671" s="2"/>
      <c r="H671" s="2"/>
      <c r="I671" s="2"/>
      <c r="J671" s="29"/>
    </row>
    <row r="672" spans="2:10" x14ac:dyDescent="0.25">
      <c r="B672" s="5"/>
      <c r="C672" s="2"/>
      <c r="D672" s="2"/>
      <c r="E672" s="2"/>
      <c r="F672" s="29"/>
      <c r="G672" s="2"/>
      <c r="H672" s="2"/>
      <c r="I672" s="2"/>
      <c r="J672" s="29"/>
    </row>
    <row r="673" spans="2:10" x14ac:dyDescent="0.25">
      <c r="B673" s="5"/>
      <c r="C673" s="2"/>
      <c r="D673" s="2"/>
      <c r="E673" s="2"/>
      <c r="F673" s="29"/>
      <c r="G673" s="2"/>
      <c r="H673" s="2"/>
      <c r="I673" s="2"/>
      <c r="J673" s="29"/>
    </row>
    <row r="674" spans="2:10" x14ac:dyDescent="0.25">
      <c r="B674" s="5"/>
      <c r="C674" s="2"/>
      <c r="D674" s="2"/>
      <c r="E674" s="2"/>
      <c r="F674" s="29"/>
      <c r="G674" s="2"/>
      <c r="H674" s="2"/>
      <c r="I674" s="2"/>
      <c r="J674" s="29"/>
    </row>
    <row r="675" spans="2:10" x14ac:dyDescent="0.25">
      <c r="B675" s="5"/>
      <c r="C675" s="2"/>
      <c r="D675" s="2"/>
      <c r="E675" s="2"/>
      <c r="F675" s="29"/>
      <c r="G675" s="2"/>
      <c r="H675" s="2"/>
      <c r="I675" s="2"/>
      <c r="J675" s="29"/>
    </row>
    <row r="676" spans="2:10" x14ac:dyDescent="0.25">
      <c r="B676" s="5"/>
      <c r="C676" s="2"/>
      <c r="D676" s="2"/>
      <c r="E676" s="2"/>
      <c r="F676" s="29"/>
      <c r="G676" s="2"/>
      <c r="H676" s="2"/>
      <c r="I676" s="2"/>
      <c r="J676" s="29"/>
    </row>
    <row r="677" spans="2:10" x14ac:dyDescent="0.25">
      <c r="B677" s="5"/>
      <c r="C677" s="2"/>
      <c r="D677" s="2"/>
      <c r="E677" s="2"/>
      <c r="F677" s="29"/>
      <c r="G677" s="2"/>
      <c r="H677" s="2"/>
      <c r="I677" s="2"/>
      <c r="J677" s="29"/>
    </row>
    <row r="678" spans="2:10" x14ac:dyDescent="0.25">
      <c r="B678" s="5"/>
      <c r="C678" s="2"/>
      <c r="D678" s="2"/>
      <c r="E678" s="2"/>
      <c r="F678" s="29"/>
      <c r="G678" s="2"/>
      <c r="H678" s="2"/>
      <c r="I678" s="2"/>
      <c r="J678" s="29"/>
    </row>
    <row r="679" spans="2:10" x14ac:dyDescent="0.25">
      <c r="B679" s="5"/>
      <c r="C679" s="2"/>
      <c r="D679" s="2"/>
      <c r="E679" s="2"/>
      <c r="F679" s="29"/>
      <c r="G679" s="2"/>
      <c r="H679" s="2"/>
      <c r="I679" s="2"/>
      <c r="J679" s="29"/>
    </row>
    <row r="680" spans="2:10" x14ac:dyDescent="0.25">
      <c r="B680" s="5"/>
      <c r="C680" s="2"/>
      <c r="D680" s="2"/>
      <c r="E680" s="2"/>
      <c r="F680" s="29"/>
      <c r="G680" s="2"/>
      <c r="H680" s="2"/>
      <c r="I680" s="2"/>
      <c r="J680" s="29"/>
    </row>
    <row r="681" spans="2:10" x14ac:dyDescent="0.25">
      <c r="B681" s="5"/>
      <c r="C681" s="2"/>
      <c r="D681" s="2"/>
      <c r="E681" s="2"/>
      <c r="F681" s="29"/>
      <c r="G681" s="2"/>
      <c r="H681" s="2"/>
      <c r="I681" s="2"/>
      <c r="J681" s="29"/>
    </row>
    <row r="682" spans="2:10" x14ac:dyDescent="0.25">
      <c r="B682" s="5"/>
      <c r="C682" s="2"/>
      <c r="D682" s="2"/>
      <c r="E682" s="2"/>
      <c r="F682" s="29"/>
      <c r="G682" s="2"/>
      <c r="H682" s="2"/>
      <c r="I682" s="2"/>
      <c r="J682" s="29"/>
    </row>
    <row r="683" spans="2:10" x14ac:dyDescent="0.25">
      <c r="B683" s="5"/>
      <c r="C683" s="2"/>
      <c r="D683" s="2"/>
      <c r="E683" s="2"/>
      <c r="F683" s="29"/>
      <c r="G683" s="2"/>
      <c r="H683" s="2"/>
      <c r="I683" s="2"/>
      <c r="J683" s="29"/>
    </row>
    <row r="684" spans="2:10" x14ac:dyDescent="0.25">
      <c r="B684" s="5"/>
      <c r="C684" s="2"/>
      <c r="D684" s="2"/>
      <c r="E684" s="2"/>
      <c r="F684" s="29"/>
      <c r="G684" s="2"/>
      <c r="H684" s="2"/>
      <c r="I684" s="2"/>
      <c r="J684" s="29"/>
    </row>
    <row r="685" spans="2:10" x14ac:dyDescent="0.25">
      <c r="B685" s="5"/>
      <c r="C685" s="2"/>
      <c r="D685" s="2"/>
      <c r="E685" s="2"/>
      <c r="F685" s="29"/>
      <c r="G685" s="2"/>
      <c r="H685" s="2"/>
      <c r="I685" s="2"/>
      <c r="J685" s="29"/>
    </row>
    <row r="686" spans="2:10" x14ac:dyDescent="0.25">
      <c r="B686" s="5"/>
      <c r="C686" s="2"/>
      <c r="D686" s="2"/>
      <c r="E686" s="2"/>
      <c r="F686" s="29"/>
      <c r="G686" s="2"/>
      <c r="H686" s="2"/>
      <c r="I686" s="2"/>
      <c r="J686" s="29"/>
    </row>
    <row r="687" spans="2:10" x14ac:dyDescent="0.25">
      <c r="B687" s="5"/>
      <c r="C687" s="2"/>
      <c r="D687" s="2"/>
      <c r="E687" s="2"/>
      <c r="F687" s="29"/>
      <c r="G687" s="2"/>
      <c r="H687" s="2"/>
      <c r="I687" s="2"/>
      <c r="J687" s="29"/>
    </row>
    <row r="688" spans="2:10" x14ac:dyDescent="0.25">
      <c r="B688" s="5"/>
      <c r="C688" s="2"/>
      <c r="D688" s="2"/>
      <c r="E688" s="2"/>
      <c r="F688" s="29"/>
      <c r="G688" s="2"/>
      <c r="H688" s="2"/>
      <c r="I688" s="2"/>
      <c r="J688" s="29"/>
    </row>
    <row r="689" spans="2:10" x14ac:dyDescent="0.25">
      <c r="B689" s="5"/>
      <c r="C689" s="2"/>
      <c r="D689" s="2"/>
      <c r="E689" s="2"/>
      <c r="F689" s="29"/>
      <c r="G689" s="2"/>
      <c r="H689" s="2"/>
      <c r="I689" s="2"/>
      <c r="J689" s="29"/>
    </row>
    <row r="690" spans="2:10" x14ac:dyDescent="0.25">
      <c r="B690" s="5"/>
      <c r="C690" s="2"/>
      <c r="D690" s="2"/>
      <c r="E690" s="2"/>
      <c r="F690" s="29"/>
      <c r="G690" s="2"/>
      <c r="H690" s="2"/>
      <c r="I690" s="2"/>
      <c r="J690" s="29"/>
    </row>
    <row r="691" spans="2:10" x14ac:dyDescent="0.25">
      <c r="B691" s="5"/>
      <c r="C691" s="2"/>
      <c r="D691" s="2"/>
      <c r="E691" s="2"/>
      <c r="F691" s="29"/>
      <c r="G691" s="2"/>
      <c r="H691" s="2"/>
      <c r="I691" s="2"/>
      <c r="J691" s="29"/>
    </row>
    <row r="692" spans="2:10" x14ac:dyDescent="0.25">
      <c r="B692" s="5"/>
      <c r="C692" s="2"/>
      <c r="D692" s="2"/>
      <c r="E692" s="2"/>
      <c r="F692" s="29"/>
      <c r="G692" s="2"/>
      <c r="H692" s="2"/>
      <c r="I692" s="2"/>
      <c r="J692" s="29"/>
    </row>
    <row r="693" spans="2:10" x14ac:dyDescent="0.25">
      <c r="B693" s="5"/>
      <c r="C693" s="2"/>
      <c r="D693" s="2"/>
      <c r="E693" s="2"/>
      <c r="F693" s="29"/>
      <c r="G693" s="2"/>
      <c r="H693" s="2"/>
      <c r="I693" s="2"/>
      <c r="J693" s="29"/>
    </row>
    <row r="694" spans="2:10" x14ac:dyDescent="0.25">
      <c r="B694" s="5"/>
      <c r="C694" s="2"/>
      <c r="D694" s="2"/>
      <c r="E694" s="2"/>
      <c r="F694" s="29"/>
      <c r="G694" s="2"/>
      <c r="H694" s="2"/>
      <c r="I694" s="2"/>
      <c r="J694" s="29"/>
    </row>
    <row r="695" spans="2:10" x14ac:dyDescent="0.25">
      <c r="B695" s="5"/>
      <c r="C695" s="2"/>
      <c r="D695" s="2"/>
      <c r="E695" s="2"/>
      <c r="F695" s="29"/>
      <c r="G695" s="2"/>
      <c r="H695" s="2"/>
      <c r="I695" s="2"/>
      <c r="J695" s="29"/>
    </row>
    <row r="696" spans="2:10" x14ac:dyDescent="0.25">
      <c r="B696" s="5"/>
      <c r="C696" s="2"/>
      <c r="D696" s="2"/>
      <c r="E696" s="2"/>
      <c r="F696" s="29"/>
      <c r="G696" s="2"/>
      <c r="H696" s="2"/>
      <c r="I696" s="2"/>
      <c r="J696" s="29"/>
    </row>
    <row r="697" spans="2:10" x14ac:dyDescent="0.25">
      <c r="B697" s="5"/>
      <c r="C697" s="2"/>
      <c r="D697" s="2"/>
      <c r="E697" s="2"/>
      <c r="F697" s="29"/>
      <c r="G697" s="2"/>
      <c r="H697" s="2"/>
      <c r="I697" s="2"/>
      <c r="J697" s="29"/>
    </row>
    <row r="698" spans="2:10" x14ac:dyDescent="0.25">
      <c r="B698" s="5"/>
      <c r="C698" s="2"/>
      <c r="D698" s="2"/>
      <c r="E698" s="2"/>
      <c r="F698" s="29"/>
      <c r="G698" s="2"/>
      <c r="H698" s="2"/>
      <c r="I698" s="2"/>
      <c r="J698" s="29"/>
    </row>
    <row r="699" spans="2:10" x14ac:dyDescent="0.25">
      <c r="B699" s="5"/>
      <c r="C699" s="2"/>
      <c r="D699" s="2"/>
      <c r="E699" s="2"/>
      <c r="F699" s="29"/>
      <c r="G699" s="2"/>
      <c r="H699" s="2"/>
      <c r="I699" s="2"/>
      <c r="J699" s="29"/>
    </row>
    <row r="700" spans="2:10" x14ac:dyDescent="0.25">
      <c r="B700" s="5"/>
      <c r="C700" s="2"/>
      <c r="D700" s="2"/>
      <c r="E700" s="2"/>
      <c r="F700" s="29"/>
      <c r="G700" s="2"/>
      <c r="H700" s="2"/>
      <c r="I700" s="2"/>
      <c r="J700" s="29"/>
    </row>
    <row r="701" spans="2:10" x14ac:dyDescent="0.25">
      <c r="B701" s="5"/>
      <c r="C701" s="2"/>
      <c r="D701" s="2"/>
      <c r="E701" s="2"/>
      <c r="F701" s="29"/>
      <c r="G701" s="2"/>
      <c r="H701" s="2"/>
      <c r="I701" s="2"/>
      <c r="J701" s="29"/>
    </row>
    <row r="702" spans="2:10" x14ac:dyDescent="0.25">
      <c r="B702" s="5"/>
      <c r="C702" s="2"/>
      <c r="D702" s="2"/>
      <c r="E702" s="2"/>
      <c r="F702" s="29"/>
      <c r="G702" s="2"/>
      <c r="H702" s="2"/>
      <c r="I702" s="2"/>
      <c r="J702" s="29"/>
    </row>
    <row r="703" spans="2:10" x14ac:dyDescent="0.25">
      <c r="B703" s="5"/>
      <c r="C703" s="2"/>
      <c r="D703" s="2"/>
      <c r="E703" s="2"/>
      <c r="F703" s="29"/>
      <c r="G703" s="2"/>
      <c r="H703" s="2"/>
      <c r="I703" s="2"/>
      <c r="J703" s="29"/>
    </row>
    <row r="704" spans="2:10" x14ac:dyDescent="0.25">
      <c r="B704" s="5"/>
      <c r="C704" s="2"/>
      <c r="D704" s="2"/>
      <c r="E704" s="2"/>
      <c r="F704" s="29"/>
      <c r="G704" s="2"/>
      <c r="H704" s="2"/>
      <c r="I704" s="2"/>
      <c r="J704" s="29"/>
    </row>
    <row r="705" spans="2:10" x14ac:dyDescent="0.25">
      <c r="B705" s="5"/>
      <c r="C705" s="2"/>
      <c r="D705" s="2"/>
      <c r="E705" s="2"/>
      <c r="F705" s="29"/>
      <c r="G705" s="2"/>
      <c r="H705" s="2"/>
      <c r="I705" s="2"/>
      <c r="J705" s="29"/>
    </row>
    <row r="706" spans="2:10" x14ac:dyDescent="0.25">
      <c r="B706" s="5"/>
      <c r="C706" s="2"/>
      <c r="D706" s="2"/>
      <c r="E706" s="2"/>
      <c r="F706" s="29"/>
      <c r="G706" s="2"/>
      <c r="H706" s="2"/>
      <c r="I706" s="2"/>
      <c r="J706" s="29"/>
    </row>
    <row r="707" spans="2:10" x14ac:dyDescent="0.25">
      <c r="B707" s="5"/>
      <c r="C707" s="2"/>
      <c r="D707" s="2"/>
      <c r="E707" s="2"/>
      <c r="F707" s="29"/>
      <c r="G707" s="2"/>
      <c r="H707" s="2"/>
      <c r="I707" s="2"/>
      <c r="J707" s="29"/>
    </row>
    <row r="708" spans="2:10" x14ac:dyDescent="0.25">
      <c r="B708" s="5"/>
      <c r="C708" s="2"/>
      <c r="D708" s="2"/>
      <c r="E708" s="2"/>
      <c r="F708" s="29"/>
      <c r="G708" s="2"/>
      <c r="H708" s="2"/>
      <c r="I708" s="2"/>
      <c r="J708" s="29"/>
    </row>
    <row r="709" spans="2:10" x14ac:dyDescent="0.25">
      <c r="B709" s="5"/>
      <c r="C709" s="2"/>
      <c r="D709" s="2"/>
      <c r="E709" s="2"/>
      <c r="F709" s="29"/>
      <c r="G709" s="2"/>
      <c r="H709" s="2"/>
      <c r="I709" s="2"/>
      <c r="J709" s="29"/>
    </row>
    <row r="710" spans="2:10" x14ac:dyDescent="0.25">
      <c r="B710" s="5"/>
      <c r="C710" s="2"/>
      <c r="D710" s="2"/>
      <c r="E710" s="2"/>
      <c r="F710" s="29"/>
      <c r="G710" s="2"/>
      <c r="H710" s="2"/>
      <c r="I710" s="2"/>
      <c r="J710" s="29"/>
    </row>
    <row r="711" spans="2:10" x14ac:dyDescent="0.25">
      <c r="B711" s="5"/>
      <c r="C711" s="2"/>
      <c r="D711" s="2"/>
      <c r="E711" s="2"/>
      <c r="F711" s="29"/>
      <c r="G711" s="2"/>
      <c r="H711" s="2"/>
      <c r="I711" s="2"/>
      <c r="J711" s="29"/>
    </row>
    <row r="712" spans="2:10" x14ac:dyDescent="0.25">
      <c r="B712" s="5"/>
      <c r="C712" s="2"/>
      <c r="D712" s="2"/>
      <c r="E712" s="2"/>
      <c r="F712" s="29"/>
      <c r="G712" s="2"/>
      <c r="H712" s="2"/>
      <c r="I712" s="2"/>
      <c r="J712" s="29"/>
    </row>
    <row r="713" spans="2:10" x14ac:dyDescent="0.25">
      <c r="B713" s="5"/>
      <c r="C713" s="2"/>
      <c r="D713" s="2"/>
      <c r="E713" s="2"/>
      <c r="F713" s="29"/>
      <c r="G713" s="2"/>
      <c r="H713" s="2"/>
      <c r="I713" s="2"/>
      <c r="J713" s="29"/>
    </row>
    <row r="714" spans="2:10" x14ac:dyDescent="0.25">
      <c r="B714" s="5"/>
      <c r="C714" s="2"/>
      <c r="D714" s="2"/>
      <c r="E714" s="2"/>
      <c r="F714" s="29"/>
      <c r="G714" s="2"/>
      <c r="H714" s="2"/>
      <c r="I714" s="2"/>
      <c r="J714" s="29"/>
    </row>
    <row r="715" spans="2:10" x14ac:dyDescent="0.25">
      <c r="B715" s="5"/>
      <c r="C715" s="2"/>
      <c r="D715" s="2"/>
      <c r="E715" s="2"/>
      <c r="F715" s="29"/>
      <c r="G715" s="2"/>
      <c r="H715" s="2"/>
      <c r="I715" s="2"/>
      <c r="J715" s="29"/>
    </row>
    <row r="716" spans="2:10" x14ac:dyDescent="0.25">
      <c r="B716" s="5"/>
      <c r="C716" s="2"/>
      <c r="D716" s="2"/>
      <c r="E716" s="2"/>
      <c r="F716" s="29"/>
      <c r="G716" s="2"/>
      <c r="H716" s="2"/>
      <c r="I716" s="2"/>
      <c r="J716" s="29"/>
    </row>
    <row r="717" spans="2:10" x14ac:dyDescent="0.25">
      <c r="B717" s="5"/>
      <c r="C717" s="2"/>
      <c r="D717" s="2"/>
      <c r="E717" s="2"/>
      <c r="F717" s="29"/>
      <c r="G717" s="2"/>
      <c r="H717" s="2"/>
      <c r="I717" s="2"/>
      <c r="J717" s="29"/>
    </row>
    <row r="718" spans="2:10" x14ac:dyDescent="0.25">
      <c r="B718" s="5"/>
      <c r="C718" s="2"/>
      <c r="D718" s="2"/>
      <c r="E718" s="2"/>
      <c r="F718" s="29"/>
      <c r="G718" s="2"/>
      <c r="H718" s="2"/>
      <c r="I718" s="2"/>
      <c r="J718" s="29"/>
    </row>
    <row r="719" spans="2:10" x14ac:dyDescent="0.25">
      <c r="B719" s="5"/>
      <c r="C719" s="2"/>
      <c r="D719" s="2"/>
      <c r="E719" s="2"/>
      <c r="F719" s="29"/>
      <c r="G719" s="2"/>
      <c r="H719" s="2"/>
      <c r="I719" s="2"/>
      <c r="J719" s="29"/>
    </row>
    <row r="720" spans="2:10" x14ac:dyDescent="0.25">
      <c r="B720" s="5"/>
      <c r="C720" s="2"/>
      <c r="D720" s="2"/>
      <c r="E720" s="2"/>
      <c r="F720" s="29"/>
      <c r="G720" s="2"/>
      <c r="H720" s="2"/>
      <c r="I720" s="2"/>
      <c r="J720" s="29"/>
    </row>
    <row r="721" spans="2:10" x14ac:dyDescent="0.25">
      <c r="B721" s="5"/>
      <c r="C721" s="2"/>
      <c r="D721" s="2"/>
      <c r="E721" s="2"/>
      <c r="F721" s="29"/>
      <c r="G721" s="2"/>
      <c r="H721" s="2"/>
      <c r="I721" s="2"/>
      <c r="J721" s="29"/>
    </row>
    <row r="722" spans="2:10" x14ac:dyDescent="0.25">
      <c r="B722" s="5"/>
      <c r="C722" s="2"/>
      <c r="D722" s="2"/>
      <c r="E722" s="2"/>
      <c r="F722" s="29"/>
      <c r="G722" s="2"/>
      <c r="H722" s="2"/>
      <c r="I722" s="2"/>
      <c r="J722" s="29"/>
    </row>
    <row r="723" spans="2:10" x14ac:dyDescent="0.25">
      <c r="B723" s="5"/>
      <c r="C723" s="2"/>
      <c r="D723" s="2"/>
      <c r="E723" s="2"/>
      <c r="F723" s="29"/>
      <c r="G723" s="2"/>
      <c r="H723" s="2"/>
      <c r="I723" s="2"/>
      <c r="J723" s="29"/>
    </row>
    <row r="724" spans="2:10" x14ac:dyDescent="0.25">
      <c r="B724" s="5"/>
      <c r="C724" s="2"/>
      <c r="D724" s="2"/>
      <c r="E724" s="2"/>
      <c r="F724" s="29"/>
      <c r="G724" s="2"/>
      <c r="H724" s="2"/>
      <c r="I724" s="2"/>
      <c r="J724" s="29"/>
    </row>
    <row r="725" spans="2:10" x14ac:dyDescent="0.25">
      <c r="B725" s="5"/>
      <c r="C725" s="2"/>
      <c r="D725" s="2"/>
      <c r="E725" s="2"/>
      <c r="F725" s="29"/>
      <c r="G725" s="2"/>
      <c r="H725" s="2"/>
      <c r="I725" s="2"/>
      <c r="J725" s="29"/>
    </row>
    <row r="726" spans="2:10" x14ac:dyDescent="0.25">
      <c r="B726" s="5"/>
      <c r="C726" s="2"/>
      <c r="D726" s="2"/>
      <c r="E726" s="2"/>
      <c r="F726" s="29"/>
      <c r="G726" s="2"/>
      <c r="H726" s="2"/>
      <c r="I726" s="2"/>
      <c r="J726" s="29"/>
    </row>
    <row r="727" spans="2:10" x14ac:dyDescent="0.25">
      <c r="B727" s="5"/>
      <c r="C727" s="2"/>
      <c r="D727" s="2"/>
      <c r="E727" s="2"/>
      <c r="F727" s="29"/>
      <c r="G727" s="2"/>
      <c r="H727" s="2"/>
      <c r="I727" s="2"/>
      <c r="J727" s="29"/>
    </row>
    <row r="728" spans="2:10" x14ac:dyDescent="0.25">
      <c r="B728" s="5"/>
      <c r="C728" s="2"/>
      <c r="D728" s="2"/>
      <c r="E728" s="2"/>
      <c r="F728" s="29"/>
      <c r="G728" s="2"/>
      <c r="H728" s="2"/>
      <c r="I728" s="2"/>
      <c r="J728" s="29"/>
    </row>
    <row r="729" spans="2:10" x14ac:dyDescent="0.25">
      <c r="B729" s="5"/>
      <c r="C729" s="2"/>
      <c r="D729" s="2"/>
      <c r="E729" s="2"/>
      <c r="F729" s="29"/>
      <c r="G729" s="2"/>
      <c r="H729" s="2"/>
      <c r="I729" s="2"/>
      <c r="J729" s="29"/>
    </row>
    <row r="730" spans="2:10" x14ac:dyDescent="0.25">
      <c r="B730" s="5"/>
      <c r="C730" s="2"/>
      <c r="D730" s="2"/>
      <c r="E730" s="2"/>
      <c r="F730" s="29"/>
      <c r="G730" s="2"/>
      <c r="H730" s="2"/>
      <c r="I730" s="2"/>
      <c r="J730" s="29"/>
    </row>
    <row r="731" spans="2:10" x14ac:dyDescent="0.25">
      <c r="B731" s="5"/>
      <c r="C731" s="2"/>
      <c r="D731" s="2"/>
      <c r="E731" s="2"/>
      <c r="F731" s="29"/>
      <c r="G731" s="2"/>
      <c r="H731" s="2"/>
      <c r="I731" s="2"/>
      <c r="J731" s="29"/>
    </row>
    <row r="732" spans="2:10" x14ac:dyDescent="0.25">
      <c r="B732" s="5"/>
      <c r="C732" s="2"/>
      <c r="D732" s="2"/>
      <c r="E732" s="2"/>
      <c r="F732" s="29"/>
      <c r="G732" s="2"/>
      <c r="H732" s="2"/>
      <c r="I732" s="2"/>
      <c r="J732" s="29"/>
    </row>
    <row r="733" spans="2:10" x14ac:dyDescent="0.25">
      <c r="B733" s="5"/>
      <c r="C733" s="2"/>
      <c r="D733" s="2"/>
      <c r="E733" s="2"/>
      <c r="F733" s="29"/>
      <c r="G733" s="2"/>
      <c r="H733" s="2"/>
      <c r="I733" s="2"/>
      <c r="J733" s="29"/>
    </row>
    <row r="734" spans="2:10" x14ac:dyDescent="0.25">
      <c r="B734" s="5"/>
      <c r="C734" s="2"/>
      <c r="D734" s="2"/>
      <c r="E734" s="2"/>
      <c r="F734" s="29"/>
      <c r="G734" s="2"/>
      <c r="H734" s="2"/>
      <c r="I734" s="2"/>
      <c r="J734" s="29"/>
    </row>
    <row r="735" spans="2:10" x14ac:dyDescent="0.25">
      <c r="B735" s="5"/>
      <c r="C735" s="2"/>
      <c r="D735" s="2"/>
      <c r="E735" s="2"/>
      <c r="F735" s="29"/>
      <c r="G735" s="2"/>
      <c r="H735" s="2"/>
      <c r="I735" s="2"/>
      <c r="J735" s="29"/>
    </row>
    <row r="736" spans="2:10" x14ac:dyDescent="0.25">
      <c r="B736" s="5"/>
      <c r="C736" s="2"/>
      <c r="D736" s="2"/>
      <c r="E736" s="2"/>
      <c r="F736" s="29"/>
      <c r="G736" s="2"/>
      <c r="H736" s="2"/>
      <c r="I736" s="2"/>
      <c r="J736" s="29"/>
    </row>
    <row r="737" spans="2:10" x14ac:dyDescent="0.25">
      <c r="B737" s="5"/>
      <c r="C737" s="2"/>
      <c r="D737" s="2"/>
      <c r="E737" s="2"/>
      <c r="F737" s="29"/>
      <c r="G737" s="2"/>
      <c r="H737" s="2"/>
      <c r="I737" s="2"/>
      <c r="J737" s="29"/>
    </row>
    <row r="738" spans="2:10" x14ac:dyDescent="0.25">
      <c r="B738" s="5"/>
      <c r="C738" s="2"/>
      <c r="D738" s="2"/>
      <c r="E738" s="2"/>
      <c r="F738" s="29"/>
      <c r="G738" s="2"/>
      <c r="H738" s="2"/>
      <c r="I738" s="2"/>
      <c r="J738" s="29"/>
    </row>
    <row r="739" spans="2:10" x14ac:dyDescent="0.25">
      <c r="B739" s="5"/>
      <c r="C739" s="2"/>
      <c r="D739" s="2"/>
      <c r="E739" s="2"/>
      <c r="F739" s="29"/>
      <c r="G739" s="2"/>
      <c r="H739" s="2"/>
      <c r="I739" s="2"/>
      <c r="J739" s="29"/>
    </row>
    <row r="740" spans="2:10" x14ac:dyDescent="0.25">
      <c r="B740" s="5"/>
      <c r="C740" s="2"/>
      <c r="D740" s="2"/>
      <c r="E740" s="2"/>
      <c r="F740" s="29"/>
      <c r="G740" s="2"/>
      <c r="H740" s="2"/>
      <c r="I740" s="2"/>
      <c r="J740" s="29"/>
    </row>
    <row r="741" spans="2:10" x14ac:dyDescent="0.25">
      <c r="B741" s="5"/>
      <c r="C741" s="2"/>
      <c r="D741" s="2"/>
      <c r="E741" s="2"/>
      <c r="F741" s="29"/>
      <c r="G741" s="2"/>
      <c r="H741" s="2"/>
      <c r="I741" s="2"/>
      <c r="J741" s="29"/>
    </row>
    <row r="742" spans="2:10" x14ac:dyDescent="0.25">
      <c r="B742" s="5"/>
      <c r="C742" s="2"/>
      <c r="D742" s="2"/>
      <c r="E742" s="2"/>
      <c r="F742" s="29"/>
      <c r="G742" s="2"/>
      <c r="H742" s="2"/>
      <c r="I742" s="2"/>
      <c r="J742" s="29"/>
    </row>
    <row r="743" spans="2:10" x14ac:dyDescent="0.25">
      <c r="B743" s="5"/>
      <c r="C743" s="2"/>
      <c r="D743" s="2"/>
      <c r="E743" s="2"/>
      <c r="F743" s="29"/>
      <c r="G743" s="2"/>
      <c r="H743" s="2"/>
      <c r="I743" s="2"/>
      <c r="J743" s="29"/>
    </row>
    <row r="744" spans="2:10" x14ac:dyDescent="0.25">
      <c r="B744" s="5"/>
      <c r="C744" s="2"/>
      <c r="D744" s="2"/>
      <c r="E744" s="2"/>
      <c r="F744" s="29"/>
      <c r="G744" s="2"/>
      <c r="H744" s="2"/>
      <c r="I744" s="2"/>
      <c r="J744" s="29"/>
    </row>
    <row r="745" spans="2:10" x14ac:dyDescent="0.25">
      <c r="B745" s="5"/>
      <c r="C745" s="2"/>
      <c r="D745" s="2"/>
      <c r="E745" s="2"/>
      <c r="F745" s="29"/>
      <c r="G745" s="2"/>
      <c r="H745" s="2"/>
      <c r="I745" s="2"/>
      <c r="J745" s="29"/>
    </row>
    <row r="746" spans="2:10" x14ac:dyDescent="0.25">
      <c r="B746" s="5"/>
      <c r="C746" s="2"/>
      <c r="D746" s="2"/>
      <c r="E746" s="2"/>
      <c r="F746" s="29"/>
      <c r="G746" s="2"/>
      <c r="H746" s="2"/>
      <c r="I746" s="2"/>
      <c r="J746" s="29"/>
    </row>
    <row r="747" spans="2:10" x14ac:dyDescent="0.25">
      <c r="B747" s="5"/>
      <c r="C747" s="2"/>
      <c r="D747" s="2"/>
      <c r="E747" s="2"/>
      <c r="F747" s="29"/>
      <c r="G747" s="2"/>
      <c r="H747" s="2"/>
      <c r="I747" s="2"/>
      <c r="J747" s="29"/>
    </row>
    <row r="748" spans="2:10" x14ac:dyDescent="0.25">
      <c r="B748" s="5"/>
      <c r="C748" s="2"/>
      <c r="D748" s="2"/>
      <c r="E748" s="2"/>
      <c r="F748" s="29"/>
      <c r="G748" s="2"/>
      <c r="H748" s="2"/>
      <c r="I748" s="2"/>
      <c r="J748" s="29"/>
    </row>
    <row r="749" spans="2:10" x14ac:dyDescent="0.25">
      <c r="B749" s="5"/>
      <c r="C749" s="2"/>
      <c r="D749" s="2"/>
      <c r="E749" s="2"/>
      <c r="F749" s="29"/>
      <c r="G749" s="2"/>
      <c r="H749" s="2"/>
      <c r="I749" s="2"/>
      <c r="J749" s="29"/>
    </row>
    <row r="750" spans="2:10" x14ac:dyDescent="0.25">
      <c r="B750" s="5"/>
      <c r="C750" s="2"/>
      <c r="D750" s="2"/>
      <c r="E750" s="2"/>
      <c r="F750" s="29"/>
      <c r="G750" s="2"/>
      <c r="H750" s="2"/>
      <c r="I750" s="2"/>
      <c r="J750" s="29"/>
    </row>
    <row r="751" spans="2:10" x14ac:dyDescent="0.25">
      <c r="B751" s="5"/>
      <c r="C751" s="2"/>
      <c r="D751" s="2"/>
      <c r="E751" s="2"/>
      <c r="F751" s="29"/>
      <c r="G751" s="2"/>
      <c r="H751" s="2"/>
      <c r="I751" s="2"/>
      <c r="J751" s="29"/>
    </row>
    <row r="752" spans="2:10" x14ac:dyDescent="0.25">
      <c r="B752" s="5"/>
      <c r="C752" s="2"/>
      <c r="D752" s="2"/>
      <c r="E752" s="2"/>
      <c r="F752" s="29"/>
      <c r="G752" s="2"/>
      <c r="H752" s="2"/>
      <c r="I752" s="2"/>
      <c r="J752" s="29"/>
    </row>
    <row r="753" spans="2:10" x14ac:dyDescent="0.25">
      <c r="B753" s="5"/>
      <c r="C753" s="2"/>
      <c r="D753" s="2"/>
      <c r="E753" s="2"/>
      <c r="F753" s="29"/>
      <c r="G753" s="2"/>
      <c r="H753" s="2"/>
      <c r="I753" s="2"/>
      <c r="J753" s="29"/>
    </row>
    <row r="754" spans="2:10" x14ac:dyDescent="0.25">
      <c r="B754" s="5"/>
      <c r="C754" s="2"/>
      <c r="D754" s="2"/>
      <c r="E754" s="2"/>
      <c r="F754" s="29"/>
      <c r="G754" s="2"/>
      <c r="H754" s="2"/>
      <c r="I754" s="2"/>
      <c r="J754" s="29"/>
    </row>
    <row r="755" spans="2:10" x14ac:dyDescent="0.25">
      <c r="B755" s="5"/>
      <c r="C755" s="2"/>
      <c r="D755" s="2"/>
      <c r="E755" s="2"/>
      <c r="F755" s="29"/>
      <c r="G755" s="2"/>
      <c r="H755" s="2"/>
      <c r="I755" s="2"/>
      <c r="J755" s="29"/>
    </row>
    <row r="756" spans="2:10" x14ac:dyDescent="0.25">
      <c r="B756" s="5"/>
      <c r="C756" s="2"/>
      <c r="D756" s="2"/>
      <c r="E756" s="2"/>
      <c r="F756" s="29"/>
      <c r="G756" s="2"/>
      <c r="H756" s="2"/>
      <c r="I756" s="2"/>
      <c r="J756" s="29"/>
    </row>
    <row r="757" spans="2:10" x14ac:dyDescent="0.25">
      <c r="B757" s="5"/>
      <c r="C757" s="2"/>
      <c r="D757" s="2"/>
      <c r="E757" s="2"/>
      <c r="F757" s="29"/>
      <c r="G757" s="2"/>
      <c r="H757" s="2"/>
      <c r="I757" s="2"/>
      <c r="J757" s="29"/>
    </row>
    <row r="758" spans="2:10" x14ac:dyDescent="0.25">
      <c r="B758" s="5"/>
      <c r="C758" s="2"/>
      <c r="D758" s="2"/>
      <c r="E758" s="2"/>
      <c r="F758" s="29"/>
      <c r="G758" s="2"/>
      <c r="H758" s="2"/>
      <c r="I758" s="2"/>
      <c r="J758" s="29"/>
    </row>
    <row r="759" spans="2:10" x14ac:dyDescent="0.25">
      <c r="B759" s="5"/>
      <c r="C759" s="2"/>
      <c r="D759" s="2"/>
      <c r="E759" s="2"/>
      <c r="F759" s="29"/>
      <c r="G759" s="2"/>
      <c r="H759" s="2"/>
      <c r="I759" s="2"/>
      <c r="J759" s="29"/>
    </row>
    <row r="760" spans="2:10" x14ac:dyDescent="0.25">
      <c r="B760" s="5"/>
      <c r="C760" s="2"/>
      <c r="D760" s="2"/>
      <c r="E760" s="2"/>
      <c r="F760" s="29"/>
      <c r="G760" s="2"/>
      <c r="H760" s="2"/>
      <c r="I760" s="2"/>
      <c r="J760" s="29"/>
    </row>
    <row r="761" spans="2:10" x14ac:dyDescent="0.25">
      <c r="B761" s="5"/>
      <c r="C761" s="2"/>
      <c r="D761" s="2"/>
      <c r="E761" s="2"/>
      <c r="F761" s="29"/>
      <c r="G761" s="2"/>
      <c r="H761" s="2"/>
      <c r="I761" s="2"/>
      <c r="J761" s="29"/>
    </row>
    <row r="762" spans="2:10" x14ac:dyDescent="0.25">
      <c r="B762" s="5"/>
      <c r="C762" s="2"/>
      <c r="D762" s="2"/>
      <c r="E762" s="2"/>
      <c r="F762" s="29"/>
      <c r="G762" s="2"/>
      <c r="H762" s="2"/>
      <c r="I762" s="2"/>
      <c r="J762" s="29"/>
    </row>
    <row r="763" spans="2:10" x14ac:dyDescent="0.25">
      <c r="B763" s="5"/>
      <c r="C763" s="2"/>
      <c r="D763" s="2"/>
      <c r="E763" s="2"/>
      <c r="F763" s="29"/>
      <c r="G763" s="2"/>
      <c r="H763" s="2"/>
      <c r="I763" s="2"/>
      <c r="J763" s="29"/>
    </row>
    <row r="764" spans="2:10" x14ac:dyDescent="0.25">
      <c r="B764" s="5"/>
      <c r="C764" s="2"/>
      <c r="D764" s="2"/>
      <c r="E764" s="2"/>
      <c r="F764" s="29"/>
      <c r="G764" s="2"/>
      <c r="H764" s="2"/>
      <c r="I764" s="2"/>
      <c r="J764" s="29"/>
    </row>
    <row r="765" spans="2:10" x14ac:dyDescent="0.25">
      <c r="B765" s="5"/>
      <c r="C765" s="2"/>
      <c r="D765" s="2"/>
      <c r="E765" s="2"/>
      <c r="F765" s="29"/>
      <c r="G765" s="2"/>
      <c r="H765" s="2"/>
      <c r="I765" s="2"/>
      <c r="J765" s="29"/>
    </row>
    <row r="766" spans="2:10" x14ac:dyDescent="0.25">
      <c r="B766" s="5"/>
      <c r="C766" s="2"/>
      <c r="D766" s="2"/>
      <c r="E766" s="2"/>
      <c r="F766" s="29"/>
      <c r="G766" s="2"/>
      <c r="H766" s="2"/>
      <c r="I766" s="2"/>
      <c r="J766" s="29"/>
    </row>
    <row r="767" spans="2:10" x14ac:dyDescent="0.25">
      <c r="B767" s="5"/>
      <c r="C767" s="2"/>
      <c r="D767" s="2"/>
      <c r="E767" s="2"/>
      <c r="F767" s="29"/>
      <c r="G767" s="2"/>
      <c r="H767" s="2"/>
      <c r="I767" s="2"/>
      <c r="J767" s="29"/>
    </row>
    <row r="768" spans="2:10" x14ac:dyDescent="0.25">
      <c r="B768" s="5"/>
      <c r="C768" s="2"/>
      <c r="D768" s="2"/>
      <c r="E768" s="2"/>
      <c r="F768" s="29"/>
      <c r="G768" s="2"/>
      <c r="H768" s="2"/>
      <c r="I768" s="2"/>
      <c r="J768" s="29"/>
    </row>
    <row r="769" spans="2:10" x14ac:dyDescent="0.25">
      <c r="B769" s="5"/>
      <c r="C769" s="2"/>
      <c r="D769" s="2"/>
      <c r="E769" s="2"/>
      <c r="F769" s="29"/>
      <c r="G769" s="2"/>
      <c r="H769" s="2"/>
      <c r="I769" s="2"/>
      <c r="J769" s="29"/>
    </row>
    <row r="770" spans="2:10" x14ac:dyDescent="0.25">
      <c r="B770" s="5"/>
      <c r="C770" s="2"/>
      <c r="D770" s="2"/>
      <c r="E770" s="2"/>
      <c r="F770" s="29"/>
      <c r="G770" s="2"/>
      <c r="H770" s="2"/>
      <c r="I770" s="2"/>
      <c r="J770" s="29"/>
    </row>
    <row r="771" spans="2:10" x14ac:dyDescent="0.25">
      <c r="B771" s="5"/>
      <c r="C771" s="2"/>
      <c r="D771" s="2"/>
      <c r="E771" s="2"/>
      <c r="F771" s="29"/>
      <c r="G771" s="2"/>
      <c r="H771" s="2"/>
      <c r="I771" s="2"/>
      <c r="J771" s="29"/>
    </row>
    <row r="772" spans="2:10" x14ac:dyDescent="0.25">
      <c r="B772" s="5"/>
      <c r="C772" s="2"/>
      <c r="D772" s="2"/>
      <c r="E772" s="2"/>
      <c r="F772" s="29"/>
      <c r="G772" s="2"/>
      <c r="H772" s="2"/>
      <c r="I772" s="2"/>
      <c r="J772" s="29"/>
    </row>
    <row r="773" spans="2:10" x14ac:dyDescent="0.25">
      <c r="B773" s="5"/>
      <c r="C773" s="2"/>
      <c r="D773" s="2"/>
      <c r="E773" s="2"/>
      <c r="F773" s="29"/>
      <c r="G773" s="2"/>
      <c r="H773" s="2"/>
      <c r="I773" s="2"/>
      <c r="J773" s="29"/>
    </row>
    <row r="774" spans="2:10" x14ac:dyDescent="0.25">
      <c r="B774" s="5"/>
      <c r="C774" s="2"/>
      <c r="D774" s="2"/>
      <c r="E774" s="2"/>
      <c r="F774" s="29"/>
      <c r="G774" s="2"/>
      <c r="H774" s="2"/>
      <c r="I774" s="2"/>
      <c r="J774" s="29"/>
    </row>
    <row r="775" spans="2:10" x14ac:dyDescent="0.25">
      <c r="B775" s="5"/>
      <c r="C775" s="2"/>
      <c r="D775" s="2"/>
      <c r="E775" s="2"/>
      <c r="F775" s="29"/>
      <c r="G775" s="2"/>
      <c r="H775" s="2"/>
      <c r="I775" s="2"/>
      <c r="J775" s="29"/>
    </row>
    <row r="776" spans="2:10" x14ac:dyDescent="0.25">
      <c r="B776" s="5"/>
      <c r="C776" s="2"/>
      <c r="D776" s="2"/>
      <c r="E776" s="2"/>
      <c r="F776" s="29"/>
      <c r="G776" s="2"/>
      <c r="H776" s="2"/>
      <c r="I776" s="2"/>
      <c r="J776" s="29"/>
    </row>
    <row r="777" spans="2:10" x14ac:dyDescent="0.25">
      <c r="B777" s="5"/>
      <c r="C777" s="2"/>
      <c r="D777" s="2"/>
      <c r="E777" s="2"/>
      <c r="F777" s="29"/>
      <c r="G777" s="2"/>
      <c r="H777" s="2"/>
      <c r="I777" s="2"/>
      <c r="J777" s="29"/>
    </row>
    <row r="778" spans="2:10" x14ac:dyDescent="0.25">
      <c r="B778" s="5"/>
      <c r="C778" s="2"/>
      <c r="D778" s="2"/>
      <c r="E778" s="2"/>
      <c r="F778" s="29"/>
      <c r="G778" s="2"/>
      <c r="H778" s="2"/>
      <c r="I778" s="2"/>
      <c r="J778" s="29"/>
    </row>
    <row r="779" spans="2:10" x14ac:dyDescent="0.25">
      <c r="B779" s="5"/>
      <c r="C779" s="2"/>
      <c r="D779" s="2"/>
      <c r="E779" s="2"/>
      <c r="F779" s="29"/>
      <c r="G779" s="2"/>
      <c r="H779" s="2"/>
      <c r="I779" s="2"/>
      <c r="J779" s="29"/>
    </row>
    <row r="780" spans="2:10" x14ac:dyDescent="0.25">
      <c r="B780" s="5"/>
      <c r="C780" s="2"/>
      <c r="D780" s="2"/>
      <c r="E780" s="2"/>
      <c r="F780" s="29"/>
      <c r="G780" s="2"/>
      <c r="H780" s="2"/>
      <c r="I780" s="2"/>
      <c r="J780" s="29"/>
    </row>
    <row r="781" spans="2:10" x14ac:dyDescent="0.25">
      <c r="B781" s="5"/>
      <c r="C781" s="2"/>
      <c r="D781" s="2"/>
      <c r="E781" s="2"/>
      <c r="F781" s="29"/>
      <c r="G781" s="2"/>
      <c r="H781" s="2"/>
      <c r="I781" s="2"/>
      <c r="J781" s="29"/>
    </row>
    <row r="782" spans="2:10" x14ac:dyDescent="0.25">
      <c r="B782" s="5"/>
      <c r="C782" s="2"/>
      <c r="D782" s="2"/>
      <c r="E782" s="2"/>
      <c r="F782" s="29"/>
      <c r="G782" s="2"/>
      <c r="H782" s="2"/>
      <c r="I782" s="2"/>
      <c r="J782" s="29"/>
    </row>
    <row r="783" spans="2:10" x14ac:dyDescent="0.25">
      <c r="B783" s="5"/>
      <c r="C783" s="2"/>
      <c r="D783" s="2"/>
      <c r="E783" s="2"/>
      <c r="F783" s="29"/>
      <c r="G783" s="2"/>
      <c r="H783" s="2"/>
      <c r="I783" s="2"/>
      <c r="J783" s="29"/>
    </row>
    <row r="784" spans="2:10" x14ac:dyDescent="0.25">
      <c r="B784" s="5"/>
      <c r="C784" s="2"/>
      <c r="D784" s="2"/>
      <c r="E784" s="2"/>
      <c r="F784" s="29"/>
      <c r="G784" s="2"/>
      <c r="H784" s="2"/>
      <c r="I784" s="2"/>
      <c r="J784" s="29"/>
    </row>
    <row r="785" spans="2:10" x14ac:dyDescent="0.25">
      <c r="B785" s="5"/>
      <c r="C785" s="2"/>
      <c r="D785" s="2"/>
      <c r="E785" s="2"/>
      <c r="F785" s="29"/>
      <c r="G785" s="2"/>
      <c r="H785" s="2"/>
      <c r="I785" s="2"/>
      <c r="J785" s="29"/>
    </row>
    <row r="786" spans="2:10" x14ac:dyDescent="0.25">
      <c r="B786" s="5"/>
      <c r="C786" s="2"/>
      <c r="D786" s="2"/>
      <c r="E786" s="2"/>
      <c r="F786" s="29"/>
      <c r="G786" s="2"/>
      <c r="H786" s="2"/>
      <c r="I786" s="2"/>
      <c r="J786" s="29"/>
    </row>
    <row r="787" spans="2:10" x14ac:dyDescent="0.25">
      <c r="B787" s="5"/>
      <c r="C787" s="2"/>
      <c r="D787" s="2"/>
      <c r="E787" s="2"/>
      <c r="F787" s="29"/>
      <c r="G787" s="2"/>
      <c r="H787" s="2"/>
      <c r="I787" s="2"/>
      <c r="J787" s="29"/>
    </row>
    <row r="788" spans="2:10" x14ac:dyDescent="0.25">
      <c r="B788" s="5"/>
      <c r="C788" s="2"/>
      <c r="D788" s="2"/>
      <c r="E788" s="2"/>
      <c r="F788" s="29"/>
      <c r="G788" s="2"/>
      <c r="H788" s="2"/>
      <c r="I788" s="2"/>
      <c r="J788" s="29"/>
    </row>
    <row r="789" spans="2:10" x14ac:dyDescent="0.25">
      <c r="B789" s="5"/>
      <c r="C789" s="2"/>
      <c r="D789" s="2"/>
      <c r="E789" s="2"/>
      <c r="F789" s="29"/>
      <c r="G789" s="2"/>
      <c r="H789" s="2"/>
      <c r="I789" s="2"/>
      <c r="J789" s="29"/>
    </row>
    <row r="790" spans="2:10" x14ac:dyDescent="0.25">
      <c r="B790" s="5"/>
      <c r="C790" s="2"/>
      <c r="D790" s="2"/>
      <c r="E790" s="2"/>
      <c r="F790" s="29"/>
      <c r="G790" s="2"/>
      <c r="H790" s="2"/>
      <c r="I790" s="2"/>
      <c r="J790" s="29"/>
    </row>
    <row r="791" spans="2:10" x14ac:dyDescent="0.25">
      <c r="B791" s="5"/>
      <c r="C791" s="2"/>
      <c r="D791" s="2"/>
      <c r="E791" s="2"/>
      <c r="F791" s="29"/>
      <c r="G791" s="2"/>
      <c r="H791" s="2"/>
      <c r="I791" s="2"/>
      <c r="J791" s="29"/>
    </row>
    <row r="792" spans="2:10" x14ac:dyDescent="0.25">
      <c r="B792" s="5"/>
      <c r="C792" s="2"/>
      <c r="D792" s="2"/>
      <c r="E792" s="2"/>
      <c r="F792" s="29"/>
      <c r="G792" s="2"/>
      <c r="H792" s="2"/>
      <c r="I792" s="2"/>
      <c r="J792" s="29"/>
    </row>
    <row r="793" spans="2:10" x14ac:dyDescent="0.25">
      <c r="B793" s="5"/>
      <c r="C793" s="2"/>
      <c r="D793" s="2"/>
      <c r="E793" s="2"/>
      <c r="F793" s="29"/>
      <c r="G793" s="2"/>
      <c r="H793" s="2"/>
      <c r="I793" s="2"/>
      <c r="J793" s="29"/>
    </row>
    <row r="794" spans="2:10" x14ac:dyDescent="0.25">
      <c r="B794" s="5"/>
      <c r="C794" s="2"/>
      <c r="D794" s="2"/>
      <c r="E794" s="2"/>
      <c r="F794" s="29"/>
      <c r="G794" s="2"/>
      <c r="H794" s="2"/>
      <c r="I794" s="2"/>
      <c r="J794" s="29"/>
    </row>
    <row r="795" spans="2:10" x14ac:dyDescent="0.25">
      <c r="B795" s="5"/>
      <c r="C795" s="2"/>
      <c r="D795" s="2"/>
      <c r="E795" s="2"/>
      <c r="F795" s="29"/>
      <c r="G795" s="2"/>
      <c r="H795" s="2"/>
      <c r="I795" s="2"/>
      <c r="J795" s="29"/>
    </row>
    <row r="796" spans="2:10" x14ac:dyDescent="0.25">
      <c r="B796" s="5"/>
      <c r="C796" s="2"/>
      <c r="D796" s="2"/>
      <c r="E796" s="2"/>
      <c r="F796" s="29"/>
      <c r="G796" s="2"/>
      <c r="H796" s="2"/>
      <c r="I796" s="2"/>
      <c r="J796" s="29"/>
    </row>
    <row r="797" spans="2:10" x14ac:dyDescent="0.25">
      <c r="B797" s="5"/>
      <c r="C797" s="2"/>
      <c r="D797" s="2"/>
      <c r="E797" s="2"/>
      <c r="F797" s="29"/>
      <c r="G797" s="2"/>
      <c r="H797" s="2"/>
      <c r="I797" s="2"/>
      <c r="J797" s="29"/>
    </row>
    <row r="798" spans="2:10" x14ac:dyDescent="0.25">
      <c r="B798" s="5"/>
      <c r="C798" s="2"/>
      <c r="D798" s="2"/>
      <c r="E798" s="2"/>
      <c r="F798" s="29"/>
      <c r="G798" s="2"/>
      <c r="H798" s="2"/>
      <c r="I798" s="2"/>
      <c r="J798" s="29"/>
    </row>
    <row r="799" spans="2:10" x14ac:dyDescent="0.25">
      <c r="B799" s="5"/>
      <c r="C799" s="2"/>
      <c r="D799" s="2"/>
      <c r="E799" s="2"/>
      <c r="F799" s="29"/>
      <c r="G799" s="2"/>
      <c r="H799" s="2"/>
      <c r="I799" s="2"/>
      <c r="J799" s="29"/>
    </row>
    <row r="800" spans="2:10" x14ac:dyDescent="0.25">
      <c r="B800" s="5"/>
      <c r="C800" s="2"/>
      <c r="D800" s="2"/>
      <c r="E800" s="2"/>
      <c r="F800" s="29"/>
      <c r="G800" s="2"/>
      <c r="H800" s="2"/>
      <c r="I800" s="2"/>
      <c r="J800" s="29"/>
    </row>
    <row r="801" spans="2:10" x14ac:dyDescent="0.25">
      <c r="B801" s="5"/>
      <c r="C801" s="2"/>
      <c r="D801" s="2"/>
      <c r="E801" s="2"/>
      <c r="F801" s="29"/>
      <c r="G801" s="2"/>
      <c r="H801" s="2"/>
      <c r="I801" s="2"/>
      <c r="J801" s="29"/>
    </row>
    <row r="802" spans="2:10" x14ac:dyDescent="0.25">
      <c r="B802" s="5"/>
      <c r="C802" s="2"/>
      <c r="D802" s="2"/>
      <c r="E802" s="2"/>
      <c r="F802" s="29"/>
      <c r="G802" s="2"/>
      <c r="H802" s="2"/>
      <c r="I802" s="2"/>
      <c r="J802" s="29"/>
    </row>
    <row r="803" spans="2:10" x14ac:dyDescent="0.25">
      <c r="B803" s="5"/>
      <c r="C803" s="2"/>
      <c r="D803" s="2"/>
      <c r="E803" s="2"/>
      <c r="F803" s="29"/>
      <c r="G803" s="2"/>
      <c r="H803" s="2"/>
      <c r="I803" s="2"/>
      <c r="J803" s="29"/>
    </row>
    <row r="804" spans="2:10" x14ac:dyDescent="0.25">
      <c r="B804" s="5"/>
      <c r="C804" s="2"/>
      <c r="D804" s="2"/>
      <c r="E804" s="2"/>
      <c r="F804" s="29"/>
      <c r="G804" s="2"/>
      <c r="H804" s="2"/>
      <c r="I804" s="2"/>
      <c r="J804" s="29"/>
    </row>
    <row r="805" spans="2:10" x14ac:dyDescent="0.25">
      <c r="B805" s="5"/>
      <c r="C805" s="2"/>
      <c r="D805" s="2"/>
      <c r="E805" s="2"/>
      <c r="F805" s="29"/>
      <c r="G805" s="2"/>
      <c r="H805" s="2"/>
      <c r="I805" s="2"/>
      <c r="J805" s="29"/>
    </row>
    <row r="806" spans="2:10" x14ac:dyDescent="0.25">
      <c r="B806" s="5"/>
      <c r="C806" s="2"/>
      <c r="D806" s="2"/>
      <c r="E806" s="2"/>
      <c r="F806" s="29"/>
      <c r="G806" s="2"/>
      <c r="H806" s="2"/>
      <c r="I806" s="2"/>
      <c r="J806" s="29"/>
    </row>
    <row r="807" spans="2:10" x14ac:dyDescent="0.25">
      <c r="B807" s="5"/>
      <c r="C807" s="2"/>
      <c r="D807" s="2"/>
      <c r="E807" s="2"/>
      <c r="F807" s="29"/>
      <c r="G807" s="2"/>
      <c r="H807" s="2"/>
      <c r="I807" s="2"/>
      <c r="J807" s="29"/>
    </row>
    <row r="808" spans="2:10" x14ac:dyDescent="0.25">
      <c r="B808" s="5"/>
      <c r="C808" s="2"/>
      <c r="D808" s="2"/>
      <c r="E808" s="2"/>
      <c r="F808" s="29"/>
      <c r="G808" s="2"/>
      <c r="H808" s="2"/>
      <c r="I808" s="2"/>
      <c r="J808" s="29"/>
    </row>
    <row r="809" spans="2:10" x14ac:dyDescent="0.25">
      <c r="B809" s="5"/>
      <c r="C809" s="2"/>
      <c r="D809" s="2"/>
      <c r="E809" s="2"/>
      <c r="F809" s="29"/>
      <c r="G809" s="2"/>
      <c r="H809" s="2"/>
      <c r="I809" s="2"/>
      <c r="J809" s="29"/>
    </row>
    <row r="810" spans="2:10" x14ac:dyDescent="0.25">
      <c r="B810" s="5"/>
      <c r="C810" s="2"/>
      <c r="D810" s="2"/>
      <c r="E810" s="2"/>
      <c r="F810" s="29"/>
      <c r="G810" s="2"/>
      <c r="H810" s="2"/>
      <c r="I810" s="2"/>
      <c r="J810" s="29"/>
    </row>
    <row r="811" spans="2:10" x14ac:dyDescent="0.25">
      <c r="B811" s="5"/>
      <c r="C811" s="2"/>
      <c r="D811" s="2"/>
      <c r="E811" s="2"/>
      <c r="F811" s="29"/>
      <c r="G811" s="2"/>
      <c r="H811" s="2"/>
      <c r="I811" s="2"/>
      <c r="J811" s="29"/>
    </row>
    <row r="812" spans="2:10" x14ac:dyDescent="0.25">
      <c r="B812" s="5"/>
      <c r="C812" s="2"/>
      <c r="D812" s="2"/>
      <c r="E812" s="2"/>
      <c r="F812" s="29"/>
      <c r="G812" s="2"/>
      <c r="H812" s="2"/>
      <c r="I812" s="2"/>
      <c r="J812" s="29"/>
    </row>
    <row r="813" spans="2:10" x14ac:dyDescent="0.25">
      <c r="B813" s="5"/>
      <c r="C813" s="2"/>
      <c r="D813" s="2"/>
      <c r="E813" s="2"/>
      <c r="F813" s="29"/>
      <c r="G813" s="2"/>
      <c r="H813" s="2"/>
      <c r="I813" s="2"/>
      <c r="J813" s="29"/>
    </row>
    <row r="814" spans="2:10" x14ac:dyDescent="0.25">
      <c r="B814" s="5"/>
      <c r="C814" s="2"/>
      <c r="D814" s="2"/>
      <c r="E814" s="2"/>
      <c r="F814" s="29"/>
      <c r="G814" s="2"/>
      <c r="H814" s="2"/>
      <c r="I814" s="2"/>
      <c r="J814" s="29"/>
    </row>
    <row r="815" spans="2:10" x14ac:dyDescent="0.25">
      <c r="B815" s="5"/>
      <c r="C815" s="2"/>
      <c r="D815" s="2"/>
      <c r="E815" s="2"/>
      <c r="F815" s="29"/>
      <c r="G815" s="2"/>
      <c r="H815" s="2"/>
      <c r="I815" s="2"/>
      <c r="J815" s="29"/>
    </row>
    <row r="816" spans="2:10" x14ac:dyDescent="0.25">
      <c r="B816" s="5"/>
      <c r="C816" s="2"/>
      <c r="D816" s="2"/>
      <c r="E816" s="2"/>
      <c r="F816" s="29"/>
      <c r="G816" s="2"/>
      <c r="H816" s="2"/>
      <c r="I816" s="2"/>
      <c r="J816" s="29"/>
    </row>
    <row r="817" spans="2:10" x14ac:dyDescent="0.25">
      <c r="B817" s="5"/>
      <c r="C817" s="2"/>
      <c r="D817" s="2"/>
      <c r="E817" s="2"/>
      <c r="F817" s="29"/>
      <c r="G817" s="2"/>
      <c r="H817" s="2"/>
      <c r="I817" s="2"/>
      <c r="J817" s="29"/>
    </row>
    <row r="818" spans="2:10" x14ac:dyDescent="0.25">
      <c r="B818" s="5"/>
      <c r="C818" s="2"/>
      <c r="D818" s="2"/>
      <c r="E818" s="2"/>
      <c r="F818" s="29"/>
      <c r="G818" s="2"/>
      <c r="H818" s="2"/>
      <c r="I818" s="2"/>
      <c r="J818" s="29"/>
    </row>
    <row r="819" spans="2:10" x14ac:dyDescent="0.25">
      <c r="B819" s="5"/>
      <c r="C819" s="2"/>
      <c r="D819" s="2"/>
      <c r="E819" s="2"/>
      <c r="F819" s="29"/>
      <c r="G819" s="2"/>
      <c r="H819" s="2"/>
      <c r="I819" s="2"/>
      <c r="J819" s="29"/>
    </row>
    <row r="820" spans="2:10" x14ac:dyDescent="0.25">
      <c r="B820" s="5"/>
      <c r="C820" s="2"/>
      <c r="D820" s="2"/>
      <c r="E820" s="2"/>
      <c r="F820" s="29"/>
      <c r="G820" s="2"/>
      <c r="H820" s="2"/>
      <c r="I820" s="2"/>
      <c r="J820" s="29"/>
    </row>
    <row r="821" spans="2:10" x14ac:dyDescent="0.25">
      <c r="B821" s="5"/>
      <c r="C821" s="2"/>
      <c r="D821" s="2"/>
      <c r="E821" s="2"/>
      <c r="F821" s="29"/>
      <c r="G821" s="2"/>
      <c r="H821" s="2"/>
      <c r="I821" s="2"/>
      <c r="J821" s="29"/>
    </row>
    <row r="822" spans="2:10" x14ac:dyDescent="0.25">
      <c r="B822" s="5"/>
      <c r="C822" s="2"/>
      <c r="D822" s="2"/>
      <c r="E822" s="2"/>
      <c r="F822" s="29"/>
      <c r="G822" s="2"/>
      <c r="H822" s="2"/>
      <c r="I822" s="2"/>
      <c r="J822" s="29"/>
    </row>
    <row r="823" spans="2:10" x14ac:dyDescent="0.25">
      <c r="B823" s="5"/>
      <c r="C823" s="2"/>
      <c r="D823" s="2"/>
      <c r="E823" s="2"/>
      <c r="F823" s="29"/>
      <c r="G823" s="2"/>
      <c r="H823" s="2"/>
      <c r="I823" s="2"/>
      <c r="J823" s="29"/>
    </row>
    <row r="824" spans="2:10" x14ac:dyDescent="0.25">
      <c r="B824" s="5"/>
      <c r="C824" s="2"/>
      <c r="D824" s="2"/>
      <c r="E824" s="2"/>
      <c r="F824" s="29"/>
      <c r="G824" s="2"/>
      <c r="H824" s="2"/>
      <c r="I824" s="2"/>
      <c r="J824" s="29"/>
    </row>
    <row r="825" spans="2:10" x14ac:dyDescent="0.25">
      <c r="B825" s="5"/>
      <c r="C825" s="2"/>
      <c r="D825" s="2"/>
      <c r="E825" s="2"/>
      <c r="F825" s="29"/>
      <c r="G825" s="2"/>
      <c r="H825" s="2"/>
      <c r="I825" s="2"/>
      <c r="J825" s="29"/>
    </row>
    <row r="826" spans="2:10" x14ac:dyDescent="0.25">
      <c r="B826" s="5"/>
      <c r="C826" s="2"/>
      <c r="D826" s="2"/>
      <c r="E826" s="2"/>
      <c r="F826" s="29"/>
      <c r="G826" s="2"/>
      <c r="H826" s="2"/>
      <c r="I826" s="2"/>
      <c r="J826" s="29"/>
    </row>
    <row r="827" spans="2:10" x14ac:dyDescent="0.25">
      <c r="B827" s="5"/>
      <c r="C827" s="2"/>
      <c r="D827" s="2"/>
      <c r="E827" s="2"/>
      <c r="F827" s="29"/>
      <c r="G827" s="2"/>
      <c r="H827" s="2"/>
      <c r="I827" s="2"/>
      <c r="J827" s="29"/>
    </row>
    <row r="828" spans="2:10" x14ac:dyDescent="0.25">
      <c r="B828" s="5"/>
      <c r="C828" s="2"/>
      <c r="D828" s="2"/>
      <c r="E828" s="2"/>
      <c r="F828" s="29"/>
      <c r="G828" s="2"/>
      <c r="H828" s="2"/>
      <c r="I828" s="2"/>
      <c r="J828" s="29"/>
    </row>
    <row r="829" spans="2:10" x14ac:dyDescent="0.25">
      <c r="B829" s="5"/>
      <c r="C829" s="2"/>
      <c r="D829" s="2"/>
      <c r="E829" s="2"/>
      <c r="F829" s="29"/>
      <c r="G829" s="2"/>
      <c r="H829" s="2"/>
      <c r="I829" s="2"/>
      <c r="J829" s="29"/>
    </row>
    <row r="830" spans="2:10" x14ac:dyDescent="0.25">
      <c r="B830" s="5"/>
      <c r="C830" s="2"/>
      <c r="D830" s="2"/>
      <c r="E830" s="2"/>
      <c r="F830" s="29"/>
      <c r="G830" s="2"/>
      <c r="H830" s="2"/>
      <c r="I830" s="2"/>
      <c r="J830" s="29"/>
    </row>
    <row r="831" spans="2:10" x14ac:dyDescent="0.25">
      <c r="B831" s="5"/>
      <c r="C831" s="2"/>
      <c r="D831" s="2"/>
      <c r="E831" s="2"/>
      <c r="F831" s="29"/>
      <c r="G831" s="2"/>
      <c r="H831" s="2"/>
      <c r="I831" s="2"/>
      <c r="J831" s="29"/>
    </row>
    <row r="832" spans="2:10" x14ac:dyDescent="0.25">
      <c r="B832" s="5"/>
      <c r="C832" s="2"/>
      <c r="D832" s="2"/>
      <c r="E832" s="2"/>
      <c r="F832" s="29"/>
      <c r="G832" s="2"/>
      <c r="H832" s="2"/>
      <c r="I832" s="2"/>
      <c r="J832" s="29"/>
    </row>
    <row r="833" spans="2:10" x14ac:dyDescent="0.25">
      <c r="B833" s="5"/>
      <c r="C833" s="2"/>
      <c r="D833" s="2"/>
      <c r="E833" s="2"/>
      <c r="F833" s="29"/>
      <c r="G833" s="2"/>
      <c r="H833" s="2"/>
      <c r="I833" s="2"/>
      <c r="J833" s="29"/>
    </row>
    <row r="834" spans="2:10" x14ac:dyDescent="0.25">
      <c r="B834" s="5"/>
      <c r="C834" s="2"/>
      <c r="D834" s="2"/>
      <c r="E834" s="2"/>
      <c r="F834" s="29"/>
      <c r="G834" s="2"/>
      <c r="H834" s="2"/>
      <c r="I834" s="2"/>
      <c r="J834" s="29"/>
    </row>
    <row r="835" spans="2:10" x14ac:dyDescent="0.25">
      <c r="B835" s="5"/>
      <c r="C835" s="2"/>
      <c r="D835" s="2"/>
      <c r="E835" s="2"/>
      <c r="F835" s="29"/>
      <c r="G835" s="2"/>
      <c r="H835" s="2"/>
      <c r="I835" s="2"/>
      <c r="J835" s="29"/>
    </row>
    <row r="836" spans="2:10" x14ac:dyDescent="0.25">
      <c r="B836" s="5"/>
      <c r="C836" s="2"/>
      <c r="D836" s="2"/>
      <c r="E836" s="2"/>
      <c r="F836" s="29"/>
      <c r="G836" s="2"/>
      <c r="H836" s="2"/>
      <c r="I836" s="2"/>
      <c r="J836" s="29"/>
    </row>
    <row r="837" spans="2:10" x14ac:dyDescent="0.25">
      <c r="B837" s="5"/>
      <c r="C837" s="2"/>
      <c r="D837" s="2"/>
      <c r="E837" s="2"/>
      <c r="F837" s="29"/>
      <c r="G837" s="2"/>
      <c r="H837" s="2"/>
      <c r="I837" s="2"/>
      <c r="J837" s="29"/>
    </row>
    <row r="838" spans="2:10" x14ac:dyDescent="0.25">
      <c r="B838" s="5"/>
      <c r="C838" s="2"/>
      <c r="D838" s="2"/>
      <c r="E838" s="2"/>
      <c r="F838" s="29"/>
      <c r="G838" s="2"/>
      <c r="H838" s="2"/>
      <c r="I838" s="2"/>
      <c r="J838" s="29"/>
    </row>
    <row r="839" spans="2:10" x14ac:dyDescent="0.25">
      <c r="B839" s="5"/>
      <c r="C839" s="2"/>
      <c r="D839" s="2"/>
      <c r="E839" s="2"/>
      <c r="F839" s="29"/>
      <c r="G839" s="2"/>
      <c r="H839" s="2"/>
      <c r="I839" s="2"/>
      <c r="J839" s="29"/>
    </row>
    <row r="840" spans="2:10" x14ac:dyDescent="0.25">
      <c r="B840" s="5"/>
      <c r="C840" s="2"/>
      <c r="D840" s="2"/>
      <c r="E840" s="2"/>
      <c r="F840" s="29"/>
      <c r="G840" s="2"/>
      <c r="H840" s="2"/>
      <c r="I840" s="2"/>
      <c r="J840" s="29"/>
    </row>
    <row r="841" spans="2:10" x14ac:dyDescent="0.25">
      <c r="B841" s="5"/>
      <c r="C841" s="2"/>
      <c r="D841" s="2"/>
      <c r="E841" s="2"/>
      <c r="F841" s="29"/>
      <c r="G841" s="2"/>
      <c r="H841" s="2"/>
      <c r="I841" s="2"/>
      <c r="J841" s="29"/>
    </row>
    <row r="842" spans="2:10" x14ac:dyDescent="0.25">
      <c r="B842" s="5"/>
      <c r="C842" s="2"/>
      <c r="D842" s="2"/>
      <c r="E842" s="2"/>
      <c r="F842" s="29"/>
      <c r="G842" s="2"/>
      <c r="H842" s="2"/>
      <c r="I842" s="2"/>
      <c r="J842" s="29"/>
    </row>
    <row r="843" spans="2:10" x14ac:dyDescent="0.25">
      <c r="B843" s="5"/>
      <c r="C843" s="2"/>
      <c r="D843" s="2"/>
      <c r="E843" s="2"/>
      <c r="F843" s="29"/>
      <c r="G843" s="2"/>
      <c r="H843" s="2"/>
      <c r="I843" s="2"/>
      <c r="J843" s="29"/>
    </row>
    <row r="844" spans="2:10" x14ac:dyDescent="0.25">
      <c r="B844" s="5"/>
      <c r="C844" s="2"/>
      <c r="D844" s="2"/>
      <c r="E844" s="2"/>
      <c r="F844" s="29"/>
      <c r="G844" s="2"/>
      <c r="H844" s="2"/>
      <c r="I844" s="2"/>
      <c r="J844" s="29"/>
    </row>
    <row r="845" spans="2:10" x14ac:dyDescent="0.25">
      <c r="B845" s="5"/>
      <c r="C845" s="2"/>
      <c r="D845" s="2"/>
      <c r="E845" s="2"/>
      <c r="F845" s="29"/>
      <c r="G845" s="2"/>
      <c r="H845" s="2"/>
      <c r="I845" s="2"/>
      <c r="J845" s="29"/>
    </row>
    <row r="846" spans="2:10" x14ac:dyDescent="0.25">
      <c r="B846" s="5"/>
      <c r="C846" s="2"/>
      <c r="D846" s="2"/>
      <c r="E846" s="2"/>
      <c r="F846" s="29"/>
      <c r="G846" s="2"/>
      <c r="H846" s="2"/>
      <c r="I846" s="2"/>
      <c r="J846" s="29"/>
    </row>
    <row r="847" spans="2:10" x14ac:dyDescent="0.25">
      <c r="B847" s="5"/>
      <c r="C847" s="2"/>
      <c r="D847" s="2"/>
      <c r="E847" s="2"/>
      <c r="F847" s="29"/>
      <c r="G847" s="2"/>
      <c r="H847" s="2"/>
      <c r="I847" s="2"/>
      <c r="J847" s="29"/>
    </row>
    <row r="848" spans="2:10" x14ac:dyDescent="0.25">
      <c r="B848" s="5"/>
      <c r="C848" s="2"/>
      <c r="D848" s="2"/>
      <c r="E848" s="2"/>
      <c r="F848" s="29"/>
      <c r="G848" s="2"/>
      <c r="H848" s="2"/>
      <c r="I848" s="2"/>
      <c r="J848" s="29"/>
    </row>
    <row r="849" spans="2:10" x14ac:dyDescent="0.25">
      <c r="B849" s="5"/>
      <c r="C849" s="2"/>
      <c r="D849" s="2"/>
      <c r="E849" s="2"/>
      <c r="F849" s="29"/>
      <c r="G849" s="2"/>
      <c r="H849" s="2"/>
      <c r="I849" s="2"/>
      <c r="J849" s="29"/>
    </row>
    <row r="850" spans="2:10" x14ac:dyDescent="0.25">
      <c r="B850" s="5"/>
      <c r="C850" s="2"/>
      <c r="D850" s="2"/>
      <c r="E850" s="2"/>
      <c r="F850" s="29"/>
      <c r="G850" s="2"/>
      <c r="H850" s="2"/>
      <c r="I850" s="2"/>
      <c r="J850" s="29"/>
    </row>
    <row r="851" spans="2:10" x14ac:dyDescent="0.25">
      <c r="B851" s="5"/>
      <c r="C851" s="2"/>
      <c r="D851" s="2"/>
      <c r="E851" s="2"/>
      <c r="F851" s="29"/>
      <c r="G851" s="2"/>
      <c r="H851" s="2"/>
      <c r="I851" s="2"/>
      <c r="J851" s="29"/>
    </row>
    <row r="852" spans="2:10" x14ac:dyDescent="0.25">
      <c r="B852" s="5"/>
      <c r="C852" s="2"/>
      <c r="D852" s="2"/>
      <c r="E852" s="2"/>
      <c r="F852" s="29"/>
      <c r="G852" s="2"/>
      <c r="H852" s="2"/>
      <c r="I852" s="2"/>
      <c r="J852" s="29"/>
    </row>
    <row r="853" spans="2:10" x14ac:dyDescent="0.25">
      <c r="B853" s="5"/>
      <c r="C853" s="2"/>
      <c r="D853" s="2"/>
      <c r="E853" s="2"/>
      <c r="F853" s="29"/>
      <c r="G853" s="2"/>
      <c r="H853" s="2"/>
      <c r="I853" s="2"/>
      <c r="J853" s="29"/>
    </row>
    <row r="854" spans="2:10" x14ac:dyDescent="0.25">
      <c r="B854" s="5"/>
      <c r="C854" s="2"/>
      <c r="D854" s="2"/>
      <c r="E854" s="2"/>
      <c r="F854" s="29"/>
      <c r="G854" s="2"/>
      <c r="H854" s="2"/>
      <c r="I854" s="2"/>
      <c r="J854" s="29"/>
    </row>
    <row r="855" spans="2:10" x14ac:dyDescent="0.25">
      <c r="B855" s="5"/>
      <c r="C855" s="2"/>
      <c r="D855" s="2"/>
      <c r="E855" s="2"/>
      <c r="F855" s="29"/>
      <c r="G855" s="2"/>
      <c r="H855" s="2"/>
      <c r="I855" s="2"/>
      <c r="J855" s="29"/>
    </row>
    <row r="856" spans="2:10" x14ac:dyDescent="0.25">
      <c r="B856" s="5"/>
      <c r="C856" s="2"/>
      <c r="D856" s="2"/>
      <c r="E856" s="2"/>
      <c r="F856" s="29"/>
      <c r="G856" s="2"/>
      <c r="H856" s="2"/>
      <c r="I856" s="2"/>
      <c r="J856" s="29"/>
    </row>
    <row r="857" spans="2:10" x14ac:dyDescent="0.25">
      <c r="B857" s="5"/>
      <c r="C857" s="2"/>
      <c r="D857" s="2"/>
      <c r="E857" s="2"/>
      <c r="F857" s="29"/>
      <c r="G857" s="2"/>
      <c r="H857" s="2"/>
      <c r="I857" s="2"/>
      <c r="J857" s="29"/>
    </row>
    <row r="858" spans="2:10" x14ac:dyDescent="0.25">
      <c r="B858" s="5"/>
      <c r="C858" s="2"/>
      <c r="D858" s="2"/>
      <c r="E858" s="2"/>
      <c r="F858" s="29"/>
      <c r="G858" s="2"/>
      <c r="H858" s="2"/>
      <c r="I858" s="2"/>
      <c r="J858" s="29"/>
    </row>
    <row r="859" spans="2:10" x14ac:dyDescent="0.25">
      <c r="B859" s="5"/>
      <c r="C859" s="2"/>
      <c r="D859" s="2"/>
      <c r="E859" s="2"/>
      <c r="F859" s="29"/>
      <c r="G859" s="2"/>
      <c r="H859" s="2"/>
      <c r="I859" s="2"/>
      <c r="J859" s="29"/>
    </row>
    <row r="860" spans="2:10" x14ac:dyDescent="0.25">
      <c r="B860" s="5"/>
      <c r="C860" s="2"/>
      <c r="D860" s="2"/>
      <c r="E860" s="2"/>
      <c r="F860" s="29"/>
      <c r="G860" s="2"/>
      <c r="H860" s="2"/>
      <c r="I860" s="2"/>
      <c r="J860" s="29"/>
    </row>
    <row r="861" spans="2:10" x14ac:dyDescent="0.25">
      <c r="B861" s="5"/>
      <c r="C861" s="2"/>
      <c r="D861" s="2"/>
      <c r="E861" s="2"/>
      <c r="F861" s="29"/>
      <c r="G861" s="2"/>
      <c r="H861" s="2"/>
      <c r="I861" s="2"/>
      <c r="J861" s="29"/>
    </row>
    <row r="862" spans="2:10" x14ac:dyDescent="0.25">
      <c r="B862" s="5"/>
      <c r="C862" s="2"/>
      <c r="D862" s="2"/>
      <c r="E862" s="2"/>
      <c r="F862" s="29"/>
      <c r="G862" s="2"/>
      <c r="H862" s="2"/>
      <c r="I862" s="2"/>
      <c r="J862" s="29"/>
    </row>
    <row r="863" spans="2:10" x14ac:dyDescent="0.25">
      <c r="B863" s="5"/>
      <c r="C863" s="2"/>
      <c r="D863" s="2"/>
      <c r="E863" s="2"/>
      <c r="F863" s="29"/>
      <c r="G863" s="2"/>
      <c r="H863" s="2"/>
      <c r="I863" s="2"/>
      <c r="J863" s="29"/>
    </row>
    <row r="864" spans="2:10" x14ac:dyDescent="0.25">
      <c r="B864" s="5"/>
      <c r="C864" s="2"/>
      <c r="D864" s="2"/>
      <c r="E864" s="2"/>
      <c r="F864" s="29"/>
      <c r="G864" s="2"/>
      <c r="H864" s="2"/>
      <c r="I864" s="2"/>
      <c r="J864" s="29"/>
    </row>
    <row r="865" spans="2:10" x14ac:dyDescent="0.25">
      <c r="B865" s="5"/>
      <c r="C865" s="2"/>
      <c r="D865" s="2"/>
      <c r="E865" s="2"/>
      <c r="F865" s="29"/>
      <c r="G865" s="2"/>
      <c r="H865" s="2"/>
      <c r="I865" s="2"/>
      <c r="J865" s="29"/>
    </row>
    <row r="866" spans="2:10" x14ac:dyDescent="0.25">
      <c r="B866" s="5"/>
      <c r="C866" s="2"/>
      <c r="D866" s="2"/>
      <c r="E866" s="2"/>
      <c r="F866" s="29"/>
      <c r="G866" s="2"/>
      <c r="H866" s="2"/>
      <c r="I866" s="2"/>
      <c r="J866" s="29"/>
    </row>
    <row r="867" spans="2:10" x14ac:dyDescent="0.25">
      <c r="B867" s="5"/>
      <c r="C867" s="2"/>
      <c r="D867" s="2"/>
      <c r="E867" s="2"/>
      <c r="F867" s="29"/>
      <c r="G867" s="2"/>
      <c r="H867" s="2"/>
      <c r="I867" s="2"/>
      <c r="J867" s="29"/>
    </row>
    <row r="868" spans="2:10" x14ac:dyDescent="0.25">
      <c r="B868" s="5"/>
      <c r="C868" s="2"/>
      <c r="D868" s="2"/>
      <c r="E868" s="2"/>
      <c r="F868" s="29"/>
      <c r="G868" s="2"/>
      <c r="H868" s="2"/>
      <c r="I868" s="2"/>
      <c r="J868" s="29"/>
    </row>
    <row r="869" spans="2:10" x14ac:dyDescent="0.25">
      <c r="B869" s="5"/>
      <c r="C869" s="2"/>
      <c r="D869" s="2"/>
      <c r="E869" s="2"/>
      <c r="F869" s="29"/>
      <c r="G869" s="2"/>
      <c r="H869" s="2"/>
      <c r="I869" s="2"/>
      <c r="J869" s="29"/>
    </row>
    <row r="870" spans="2:10" x14ac:dyDescent="0.25">
      <c r="B870" s="5"/>
      <c r="C870" s="2"/>
      <c r="D870" s="2"/>
      <c r="E870" s="2"/>
      <c r="F870" s="29"/>
      <c r="G870" s="2"/>
      <c r="H870" s="2"/>
      <c r="I870" s="2"/>
      <c r="J870" s="29"/>
    </row>
    <row r="871" spans="2:10" x14ac:dyDescent="0.25">
      <c r="B871" s="5"/>
      <c r="C871" s="2"/>
      <c r="D871" s="2"/>
      <c r="E871" s="2"/>
      <c r="F871" s="29"/>
      <c r="G871" s="2"/>
      <c r="H871" s="2"/>
      <c r="I871" s="2"/>
      <c r="J871" s="29"/>
    </row>
    <row r="872" spans="2:10" x14ac:dyDescent="0.25">
      <c r="B872" s="5"/>
      <c r="C872" s="2"/>
      <c r="D872" s="2"/>
      <c r="E872" s="2"/>
      <c r="F872" s="29"/>
      <c r="G872" s="2"/>
      <c r="H872" s="2"/>
      <c r="I872" s="2"/>
      <c r="J872" s="29"/>
    </row>
    <row r="873" spans="2:10" x14ac:dyDescent="0.25">
      <c r="B873" s="5"/>
      <c r="C873" s="2"/>
      <c r="D873" s="2"/>
      <c r="E873" s="2"/>
      <c r="F873" s="29"/>
      <c r="G873" s="2"/>
      <c r="H873" s="2"/>
      <c r="I873" s="2"/>
      <c r="J873" s="29"/>
    </row>
    <row r="874" spans="2:10" x14ac:dyDescent="0.25">
      <c r="B874" s="5"/>
      <c r="C874" s="2"/>
      <c r="D874" s="2"/>
      <c r="E874" s="2"/>
      <c r="F874" s="29"/>
      <c r="G874" s="2"/>
      <c r="H874" s="2"/>
      <c r="I874" s="2"/>
      <c r="J874" s="29"/>
    </row>
    <row r="875" spans="2:10" x14ac:dyDescent="0.25">
      <c r="B875" s="5"/>
      <c r="C875" s="2"/>
      <c r="D875" s="2"/>
      <c r="E875" s="2"/>
      <c r="F875" s="29"/>
      <c r="G875" s="2"/>
      <c r="H875" s="2"/>
      <c r="I875" s="2"/>
      <c r="J875" s="29"/>
    </row>
    <row r="876" spans="2:10" x14ac:dyDescent="0.25">
      <c r="B876" s="5"/>
      <c r="C876" s="2"/>
      <c r="D876" s="2"/>
      <c r="E876" s="2"/>
      <c r="F876" s="29"/>
      <c r="G876" s="2"/>
      <c r="H876" s="2"/>
      <c r="I876" s="2"/>
      <c r="J876" s="29"/>
    </row>
    <row r="877" spans="2:10" x14ac:dyDescent="0.25">
      <c r="B877" s="5"/>
      <c r="C877" s="2"/>
      <c r="D877" s="2"/>
      <c r="E877" s="2"/>
      <c r="F877" s="29"/>
      <c r="G877" s="2"/>
      <c r="H877" s="2"/>
      <c r="I877" s="2"/>
      <c r="J877" s="29"/>
    </row>
    <row r="878" spans="2:10" x14ac:dyDescent="0.25">
      <c r="B878" s="5"/>
      <c r="C878" s="2"/>
      <c r="D878" s="2"/>
      <c r="E878" s="2"/>
      <c r="F878" s="29"/>
      <c r="G878" s="2"/>
      <c r="H878" s="2"/>
      <c r="I878" s="2"/>
      <c r="J878" s="29"/>
    </row>
    <row r="879" spans="2:10" x14ac:dyDescent="0.25">
      <c r="B879" s="5"/>
      <c r="C879" s="2"/>
      <c r="D879" s="2"/>
      <c r="E879" s="2"/>
      <c r="F879" s="29"/>
      <c r="G879" s="2"/>
      <c r="H879" s="2"/>
      <c r="I879" s="2"/>
      <c r="J879" s="29"/>
    </row>
    <row r="880" spans="2:10" x14ac:dyDescent="0.25">
      <c r="B880" s="5"/>
      <c r="C880" s="2"/>
      <c r="D880" s="2"/>
      <c r="E880" s="2"/>
      <c r="F880" s="29"/>
      <c r="G880" s="2"/>
      <c r="H880" s="2"/>
      <c r="I880" s="2"/>
      <c r="J880" s="29"/>
    </row>
    <row r="881" spans="2:10" x14ac:dyDescent="0.25">
      <c r="B881" s="5"/>
      <c r="C881" s="2"/>
      <c r="D881" s="2"/>
      <c r="E881" s="2"/>
      <c r="F881" s="29"/>
      <c r="G881" s="2"/>
      <c r="H881" s="2"/>
      <c r="I881" s="2"/>
      <c r="J881" s="29"/>
    </row>
    <row r="882" spans="2:10" x14ac:dyDescent="0.25">
      <c r="B882" s="5"/>
      <c r="C882" s="2"/>
      <c r="D882" s="2"/>
      <c r="E882" s="2"/>
      <c r="F882" s="29"/>
      <c r="G882" s="2"/>
      <c r="H882" s="2"/>
      <c r="I882" s="2"/>
      <c r="J882" s="29"/>
    </row>
    <row r="883" spans="2:10" x14ac:dyDescent="0.25">
      <c r="B883" s="5"/>
      <c r="C883" s="2"/>
      <c r="D883" s="2"/>
      <c r="E883" s="2"/>
      <c r="F883" s="29"/>
      <c r="G883" s="2"/>
      <c r="H883" s="2"/>
      <c r="I883" s="2"/>
      <c r="J883" s="29"/>
    </row>
    <row r="884" spans="2:10" x14ac:dyDescent="0.25">
      <c r="B884" s="5"/>
      <c r="C884" s="2"/>
      <c r="D884" s="2"/>
      <c r="E884" s="2"/>
      <c r="F884" s="29"/>
      <c r="G884" s="2"/>
      <c r="H884" s="2"/>
      <c r="I884" s="2"/>
      <c r="J884" s="29"/>
    </row>
    <row r="885" spans="2:10" x14ac:dyDescent="0.25">
      <c r="B885" s="5"/>
      <c r="C885" s="2"/>
      <c r="D885" s="2"/>
      <c r="E885" s="2"/>
      <c r="F885" s="29"/>
      <c r="G885" s="2"/>
      <c r="H885" s="2"/>
      <c r="I885" s="2"/>
      <c r="J885" s="29"/>
    </row>
    <row r="886" spans="2:10" x14ac:dyDescent="0.25">
      <c r="B886" s="5"/>
      <c r="C886" s="2"/>
      <c r="D886" s="2"/>
      <c r="E886" s="2"/>
      <c r="F886" s="29"/>
      <c r="G886" s="2"/>
      <c r="H886" s="2"/>
      <c r="I886" s="2"/>
      <c r="J886" s="29"/>
    </row>
    <row r="887" spans="2:10" x14ac:dyDescent="0.25">
      <c r="B887" s="5"/>
      <c r="C887" s="2"/>
      <c r="D887" s="2"/>
      <c r="E887" s="2"/>
      <c r="F887" s="29"/>
      <c r="G887" s="2"/>
      <c r="H887" s="2"/>
      <c r="I887" s="2"/>
      <c r="J887" s="29"/>
    </row>
    <row r="888" spans="2:10" x14ac:dyDescent="0.25">
      <c r="B888" s="5"/>
      <c r="C888" s="2"/>
      <c r="D888" s="2"/>
      <c r="E888" s="2"/>
      <c r="F888" s="29"/>
      <c r="G888" s="2"/>
      <c r="H888" s="2"/>
      <c r="I888" s="2"/>
      <c r="J888" s="29"/>
    </row>
    <row r="889" spans="2:10" x14ac:dyDescent="0.25">
      <c r="B889" s="5"/>
      <c r="C889" s="2"/>
      <c r="D889" s="2"/>
      <c r="E889" s="2"/>
      <c r="F889" s="29"/>
      <c r="G889" s="2"/>
      <c r="H889" s="2"/>
      <c r="I889" s="2"/>
      <c r="J889" s="29"/>
    </row>
    <row r="890" spans="2:10" x14ac:dyDescent="0.25">
      <c r="B890" s="5"/>
      <c r="C890" s="2"/>
      <c r="D890" s="2"/>
      <c r="E890" s="2"/>
      <c r="F890" s="29"/>
      <c r="G890" s="2"/>
      <c r="H890" s="2"/>
      <c r="I890" s="2"/>
      <c r="J890" s="29"/>
    </row>
    <row r="891" spans="2:10" x14ac:dyDescent="0.25">
      <c r="B891" s="5"/>
      <c r="C891" s="2"/>
      <c r="D891" s="2"/>
      <c r="E891" s="2"/>
      <c r="F891" s="29"/>
      <c r="G891" s="2"/>
      <c r="H891" s="2"/>
      <c r="I891" s="2"/>
      <c r="J891" s="29"/>
    </row>
    <row r="892" spans="2:10" x14ac:dyDescent="0.25">
      <c r="B892" s="5"/>
      <c r="C892" s="2"/>
      <c r="D892" s="2"/>
      <c r="E892" s="2"/>
      <c r="F892" s="29"/>
      <c r="G892" s="2"/>
      <c r="H892" s="2"/>
      <c r="I892" s="2"/>
      <c r="J892" s="29"/>
    </row>
    <row r="893" spans="2:10" x14ac:dyDescent="0.25">
      <c r="B893" s="5"/>
      <c r="C893" s="2"/>
      <c r="D893" s="2"/>
      <c r="E893" s="2"/>
      <c r="F893" s="29"/>
      <c r="G893" s="2"/>
      <c r="H893" s="2"/>
      <c r="I893" s="2"/>
      <c r="J893" s="29"/>
    </row>
    <row r="894" spans="2:10" x14ac:dyDescent="0.25">
      <c r="B894" s="5"/>
      <c r="C894" s="2"/>
      <c r="D894" s="2"/>
      <c r="E894" s="2"/>
      <c r="F894" s="29"/>
      <c r="G894" s="2"/>
      <c r="H894" s="2"/>
      <c r="I894" s="2"/>
      <c r="J894" s="29"/>
    </row>
    <row r="895" spans="2:10" x14ac:dyDescent="0.25">
      <c r="B895" s="5"/>
      <c r="C895" s="2"/>
      <c r="D895" s="2"/>
      <c r="E895" s="2"/>
      <c r="F895" s="29"/>
      <c r="G895" s="2"/>
      <c r="H895" s="2"/>
      <c r="I895" s="2"/>
      <c r="J895" s="29"/>
    </row>
    <row r="896" spans="2:10" x14ac:dyDescent="0.25">
      <c r="B896" s="5"/>
      <c r="C896" s="2"/>
      <c r="D896" s="2"/>
      <c r="E896" s="2"/>
      <c r="F896" s="29"/>
      <c r="G896" s="2"/>
      <c r="H896" s="2"/>
      <c r="I896" s="2"/>
      <c r="J896" s="29"/>
    </row>
    <row r="897" spans="2:10" x14ac:dyDescent="0.25">
      <c r="B897" s="5"/>
      <c r="C897" s="2"/>
      <c r="D897" s="2"/>
      <c r="E897" s="2"/>
      <c r="F897" s="29"/>
      <c r="G897" s="2"/>
      <c r="H897" s="2"/>
      <c r="I897" s="2"/>
      <c r="J897" s="29"/>
    </row>
    <row r="898" spans="2:10" x14ac:dyDescent="0.25">
      <c r="B898" s="5"/>
      <c r="C898" s="2"/>
      <c r="D898" s="2"/>
      <c r="E898" s="2"/>
      <c r="F898" s="29"/>
      <c r="G898" s="2"/>
      <c r="H898" s="2"/>
      <c r="I898" s="2"/>
      <c r="J898" s="29"/>
    </row>
    <row r="899" spans="2:10" x14ac:dyDescent="0.25">
      <c r="B899" s="5"/>
      <c r="C899" s="2"/>
      <c r="D899" s="2"/>
      <c r="E899" s="2"/>
      <c r="F899" s="29"/>
      <c r="G899" s="2"/>
      <c r="H899" s="2"/>
      <c r="I899" s="2"/>
      <c r="J899" s="29"/>
    </row>
    <row r="900" spans="2:10" x14ac:dyDescent="0.25">
      <c r="B900" s="5"/>
      <c r="C900" s="2"/>
      <c r="D900" s="2"/>
      <c r="E900" s="2"/>
      <c r="F900" s="29"/>
      <c r="G900" s="2"/>
      <c r="H900" s="2"/>
      <c r="I900" s="2"/>
      <c r="J900" s="29"/>
    </row>
    <row r="901" spans="2:10" x14ac:dyDescent="0.25">
      <c r="B901" s="5"/>
      <c r="C901" s="2"/>
      <c r="D901" s="2"/>
      <c r="E901" s="2"/>
      <c r="F901" s="29"/>
      <c r="G901" s="2"/>
      <c r="H901" s="2"/>
      <c r="I901" s="2"/>
      <c r="J901" s="29"/>
    </row>
    <row r="902" spans="2:10" x14ac:dyDescent="0.25">
      <c r="B902" s="5"/>
      <c r="C902" s="2"/>
      <c r="D902" s="2"/>
      <c r="E902" s="2"/>
      <c r="F902" s="29"/>
      <c r="G902" s="2"/>
      <c r="H902" s="2"/>
      <c r="I902" s="2"/>
      <c r="J902" s="29"/>
    </row>
    <row r="903" spans="2:10" x14ac:dyDescent="0.25">
      <c r="B903" s="5"/>
      <c r="C903" s="2"/>
      <c r="D903" s="2"/>
      <c r="E903" s="2"/>
      <c r="F903" s="29"/>
      <c r="G903" s="2"/>
      <c r="H903" s="2"/>
      <c r="I903" s="2"/>
      <c r="J903" s="29"/>
    </row>
    <row r="904" spans="2:10" x14ac:dyDescent="0.25">
      <c r="B904" s="5"/>
      <c r="C904" s="2"/>
      <c r="D904" s="2"/>
      <c r="E904" s="2"/>
      <c r="F904" s="29"/>
      <c r="G904" s="2"/>
      <c r="H904" s="2"/>
      <c r="I904" s="2"/>
      <c r="J904" s="29"/>
    </row>
    <row r="905" spans="2:10" x14ac:dyDescent="0.25">
      <c r="B905" s="5"/>
      <c r="C905" s="2"/>
      <c r="D905" s="2"/>
      <c r="E905" s="2"/>
      <c r="F905" s="29"/>
      <c r="G905" s="2"/>
      <c r="H905" s="2"/>
      <c r="I905" s="2"/>
      <c r="J905" s="29"/>
    </row>
    <row r="906" spans="2:10" x14ac:dyDescent="0.25">
      <c r="B906" s="5"/>
      <c r="C906" s="2"/>
      <c r="D906" s="2"/>
      <c r="E906" s="2"/>
      <c r="F906" s="29"/>
      <c r="G906" s="2"/>
      <c r="H906" s="2"/>
      <c r="I906" s="2"/>
      <c r="J906" s="29"/>
    </row>
    <row r="907" spans="2:10" x14ac:dyDescent="0.25">
      <c r="B907" s="5"/>
      <c r="C907" s="2"/>
      <c r="D907" s="2"/>
      <c r="E907" s="2"/>
      <c r="F907" s="29"/>
      <c r="G907" s="2"/>
      <c r="H907" s="2"/>
      <c r="I907" s="2"/>
      <c r="J907" s="29"/>
    </row>
    <row r="908" spans="2:10" x14ac:dyDescent="0.25">
      <c r="B908" s="5"/>
      <c r="C908" s="2"/>
      <c r="D908" s="2"/>
      <c r="E908" s="2"/>
      <c r="F908" s="29"/>
      <c r="G908" s="2"/>
      <c r="H908" s="2"/>
      <c r="I908" s="2"/>
      <c r="J908" s="29"/>
    </row>
    <row r="909" spans="2:10" x14ac:dyDescent="0.25">
      <c r="B909" s="5"/>
      <c r="C909" s="2"/>
      <c r="D909" s="2"/>
      <c r="E909" s="2"/>
      <c r="F909" s="29"/>
      <c r="G909" s="2"/>
      <c r="H909" s="2"/>
      <c r="I909" s="2"/>
      <c r="J909" s="29"/>
    </row>
    <row r="910" spans="2:10" x14ac:dyDescent="0.25">
      <c r="B910" s="5"/>
      <c r="C910" s="2"/>
      <c r="D910" s="2"/>
      <c r="E910" s="2"/>
      <c r="F910" s="29"/>
      <c r="G910" s="2"/>
      <c r="H910" s="2"/>
      <c r="I910" s="2"/>
      <c r="J910" s="29"/>
    </row>
    <row r="911" spans="2:10" x14ac:dyDescent="0.25">
      <c r="B911" s="5"/>
      <c r="C911" s="2"/>
      <c r="D911" s="2"/>
      <c r="E911" s="2"/>
      <c r="F911" s="29"/>
      <c r="G911" s="2"/>
      <c r="H911" s="2"/>
      <c r="I911" s="2"/>
      <c r="J911" s="29"/>
    </row>
    <row r="912" spans="2:10" x14ac:dyDescent="0.25">
      <c r="B912" s="5"/>
      <c r="C912" s="2"/>
      <c r="D912" s="2"/>
      <c r="E912" s="2"/>
      <c r="F912" s="29"/>
      <c r="G912" s="2"/>
      <c r="H912" s="2"/>
      <c r="I912" s="2"/>
      <c r="J912" s="29"/>
    </row>
    <row r="913" spans="2:10" x14ac:dyDescent="0.25">
      <c r="B913" s="5"/>
      <c r="C913" s="2"/>
      <c r="D913" s="2"/>
      <c r="E913" s="2"/>
      <c r="F913" s="29"/>
      <c r="G913" s="2"/>
      <c r="H913" s="2"/>
      <c r="I913" s="2"/>
      <c r="J913" s="29"/>
    </row>
    <row r="914" spans="2:10" x14ac:dyDescent="0.25">
      <c r="B914" s="5"/>
      <c r="C914" s="2"/>
      <c r="D914" s="2"/>
      <c r="E914" s="2"/>
      <c r="F914" s="29"/>
      <c r="G914" s="2"/>
      <c r="H914" s="2"/>
      <c r="I914" s="2"/>
      <c r="J914" s="29"/>
    </row>
    <row r="915" spans="2:10" x14ac:dyDescent="0.25">
      <c r="B915" s="5"/>
      <c r="C915" s="2"/>
      <c r="D915" s="2"/>
      <c r="E915" s="2"/>
      <c r="F915" s="29"/>
      <c r="G915" s="2"/>
      <c r="H915" s="2"/>
      <c r="I915" s="2"/>
      <c r="J915" s="29"/>
    </row>
    <row r="916" spans="2:10" x14ac:dyDescent="0.25">
      <c r="B916" s="5"/>
      <c r="C916" s="2"/>
      <c r="D916" s="2"/>
      <c r="E916" s="2"/>
      <c r="F916" s="29"/>
      <c r="G916" s="2"/>
      <c r="H916" s="2"/>
      <c r="I916" s="2"/>
      <c r="J916" s="29"/>
    </row>
    <row r="917" spans="2:10" x14ac:dyDescent="0.25">
      <c r="B917" s="5"/>
      <c r="C917" s="2"/>
      <c r="D917" s="2"/>
      <c r="E917" s="2"/>
      <c r="F917" s="29"/>
      <c r="G917" s="2"/>
      <c r="H917" s="2"/>
      <c r="I917" s="2"/>
      <c r="J917" s="29"/>
    </row>
    <row r="918" spans="2:10" x14ac:dyDescent="0.25">
      <c r="B918" s="5"/>
      <c r="C918" s="2"/>
      <c r="D918" s="2"/>
      <c r="E918" s="2"/>
      <c r="F918" s="29"/>
      <c r="G918" s="2"/>
      <c r="H918" s="2"/>
      <c r="I918" s="2"/>
      <c r="J918" s="29"/>
    </row>
    <row r="919" spans="2:10" x14ac:dyDescent="0.25">
      <c r="B919" s="5"/>
      <c r="C919" s="2"/>
      <c r="D919" s="2"/>
      <c r="E919" s="2"/>
      <c r="F919" s="29"/>
      <c r="G919" s="2"/>
      <c r="H919" s="2"/>
      <c r="I919" s="2"/>
      <c r="J919" s="29"/>
    </row>
    <row r="920" spans="2:10" x14ac:dyDescent="0.25">
      <c r="B920" s="5"/>
      <c r="C920" s="2"/>
      <c r="D920" s="2"/>
      <c r="E920" s="2"/>
      <c r="F920" s="29"/>
      <c r="G920" s="2"/>
      <c r="H920" s="2"/>
      <c r="I920" s="2"/>
      <c r="J920" s="29"/>
    </row>
    <row r="921" spans="2:10" x14ac:dyDescent="0.25">
      <c r="B921" s="5"/>
      <c r="C921" s="2"/>
      <c r="D921" s="2"/>
      <c r="E921" s="2"/>
      <c r="F921" s="29"/>
      <c r="G921" s="2"/>
      <c r="H921" s="2"/>
      <c r="I921" s="2"/>
      <c r="J921" s="29"/>
    </row>
    <row r="922" spans="2:10" x14ac:dyDescent="0.25">
      <c r="B922" s="5"/>
      <c r="C922" s="2"/>
      <c r="D922" s="2"/>
      <c r="E922" s="2"/>
      <c r="F922" s="29"/>
      <c r="G922" s="2"/>
      <c r="H922" s="2"/>
      <c r="I922" s="2"/>
      <c r="J922" s="29"/>
    </row>
    <row r="923" spans="2:10" x14ac:dyDescent="0.25">
      <c r="B923" s="5"/>
      <c r="C923" s="2"/>
      <c r="D923" s="2"/>
      <c r="E923" s="2"/>
      <c r="F923" s="29"/>
      <c r="G923" s="2"/>
      <c r="H923" s="2"/>
      <c r="I923" s="2"/>
      <c r="J923" s="29"/>
    </row>
    <row r="924" spans="2:10" x14ac:dyDescent="0.25">
      <c r="B924" s="5"/>
      <c r="C924" s="2"/>
      <c r="D924" s="2"/>
      <c r="E924" s="2"/>
      <c r="F924" s="29"/>
      <c r="G924" s="2"/>
      <c r="H924" s="2"/>
      <c r="I924" s="2"/>
      <c r="J924" s="29"/>
    </row>
    <row r="925" spans="2:10" x14ac:dyDescent="0.25">
      <c r="B925" s="5"/>
      <c r="C925" s="2"/>
      <c r="D925" s="2"/>
      <c r="E925" s="2"/>
      <c r="F925" s="29"/>
      <c r="G925" s="2"/>
      <c r="H925" s="2"/>
      <c r="I925" s="2"/>
      <c r="J925" s="29"/>
    </row>
    <row r="926" spans="2:10" x14ac:dyDescent="0.25">
      <c r="B926" s="5"/>
      <c r="C926" s="2"/>
      <c r="D926" s="2"/>
      <c r="E926" s="2"/>
      <c r="F926" s="29"/>
      <c r="G926" s="2"/>
      <c r="H926" s="2"/>
      <c r="I926" s="2"/>
      <c r="J926" s="29"/>
    </row>
    <row r="927" spans="2:10" x14ac:dyDescent="0.25">
      <c r="B927" s="5"/>
      <c r="C927" s="2"/>
      <c r="D927" s="2"/>
      <c r="E927" s="2"/>
      <c r="F927" s="29"/>
      <c r="G927" s="2"/>
      <c r="H927" s="2"/>
      <c r="I927" s="2"/>
      <c r="J927" s="29"/>
    </row>
    <row r="928" spans="2:10" x14ac:dyDescent="0.25">
      <c r="B928" s="5"/>
      <c r="C928" s="2"/>
      <c r="D928" s="2"/>
      <c r="E928" s="2"/>
      <c r="F928" s="29"/>
      <c r="G928" s="2"/>
      <c r="H928" s="2"/>
      <c r="I928" s="2"/>
      <c r="J928" s="29"/>
    </row>
    <row r="929" spans="2:10" x14ac:dyDescent="0.25">
      <c r="B929" s="5"/>
      <c r="C929" s="2"/>
      <c r="D929" s="2"/>
      <c r="E929" s="2"/>
      <c r="F929" s="29"/>
      <c r="G929" s="2"/>
      <c r="H929" s="2"/>
      <c r="I929" s="2"/>
      <c r="J929" s="29"/>
    </row>
    <row r="930" spans="2:10" x14ac:dyDescent="0.25">
      <c r="B930" s="5"/>
      <c r="C930" s="2"/>
      <c r="D930" s="2"/>
      <c r="E930" s="2"/>
      <c r="F930" s="29"/>
      <c r="G930" s="2"/>
      <c r="H930" s="2"/>
      <c r="I930" s="2"/>
      <c r="J930" s="29"/>
    </row>
    <row r="931" spans="2:10" x14ac:dyDescent="0.25">
      <c r="B931" s="5"/>
      <c r="C931" s="2"/>
      <c r="D931" s="2"/>
      <c r="E931" s="2"/>
      <c r="F931" s="29"/>
      <c r="G931" s="2"/>
      <c r="H931" s="2"/>
      <c r="I931" s="2"/>
      <c r="J931" s="29"/>
    </row>
    <row r="932" spans="2:10" x14ac:dyDescent="0.25">
      <c r="B932" s="5"/>
      <c r="C932" s="2"/>
      <c r="D932" s="2"/>
      <c r="E932" s="2"/>
      <c r="F932" s="29"/>
      <c r="G932" s="2"/>
      <c r="H932" s="2"/>
      <c r="I932" s="2"/>
      <c r="J932" s="29"/>
    </row>
    <row r="933" spans="2:10" x14ac:dyDescent="0.25">
      <c r="B933" s="5"/>
      <c r="C933" s="2"/>
      <c r="D933" s="2"/>
      <c r="E933" s="2"/>
      <c r="F933" s="29"/>
      <c r="G933" s="2"/>
      <c r="H933" s="2"/>
      <c r="I933" s="2"/>
      <c r="J933" s="29"/>
    </row>
    <row r="934" spans="2:10" x14ac:dyDescent="0.25">
      <c r="B934" s="5"/>
      <c r="C934" s="2"/>
      <c r="D934" s="2"/>
      <c r="E934" s="2"/>
      <c r="F934" s="29"/>
      <c r="G934" s="2"/>
      <c r="H934" s="2"/>
      <c r="I934" s="2"/>
      <c r="J934" s="29"/>
    </row>
    <row r="935" spans="2:10" x14ac:dyDescent="0.25">
      <c r="B935" s="5"/>
      <c r="C935" s="2"/>
      <c r="D935" s="2"/>
      <c r="E935" s="2"/>
      <c r="F935" s="29"/>
      <c r="G935" s="2"/>
      <c r="H935" s="2"/>
      <c r="I935" s="2"/>
      <c r="J935" s="29"/>
    </row>
    <row r="936" spans="2:10" x14ac:dyDescent="0.25">
      <c r="B936" s="5"/>
      <c r="C936" s="2"/>
      <c r="D936" s="2"/>
      <c r="E936" s="2"/>
      <c r="F936" s="29"/>
      <c r="G936" s="2"/>
      <c r="H936" s="2"/>
      <c r="I936" s="2"/>
      <c r="J936" s="29"/>
    </row>
    <row r="937" spans="2:10" x14ac:dyDescent="0.25">
      <c r="B937" s="5"/>
      <c r="C937" s="2"/>
      <c r="D937" s="2"/>
      <c r="E937" s="2"/>
      <c r="F937" s="29"/>
      <c r="G937" s="2"/>
      <c r="H937" s="2"/>
      <c r="I937" s="2"/>
      <c r="J937" s="29"/>
    </row>
    <row r="938" spans="2:10" x14ac:dyDescent="0.25">
      <c r="B938" s="5"/>
      <c r="C938" s="2"/>
      <c r="D938" s="2"/>
      <c r="E938" s="2"/>
      <c r="F938" s="29"/>
      <c r="G938" s="2"/>
      <c r="H938" s="2"/>
      <c r="I938" s="2"/>
      <c r="J938" s="29"/>
    </row>
    <row r="939" spans="2:10" x14ac:dyDescent="0.25">
      <c r="B939" s="5"/>
      <c r="C939" s="2"/>
      <c r="D939" s="2"/>
      <c r="E939" s="2"/>
      <c r="F939" s="29"/>
      <c r="G939" s="2"/>
      <c r="H939" s="2"/>
      <c r="I939" s="2"/>
      <c r="J939" s="29"/>
    </row>
    <row r="940" spans="2:10" x14ac:dyDescent="0.25">
      <c r="B940" s="5"/>
      <c r="C940" s="2"/>
      <c r="D940" s="2"/>
      <c r="E940" s="2"/>
      <c r="F940" s="29"/>
      <c r="G940" s="2"/>
      <c r="H940" s="2"/>
      <c r="I940" s="2"/>
      <c r="J940" s="29"/>
    </row>
    <row r="941" spans="2:10" x14ac:dyDescent="0.25">
      <c r="B941" s="5"/>
      <c r="C941" s="2"/>
      <c r="D941" s="2"/>
      <c r="E941" s="2"/>
      <c r="F941" s="29"/>
      <c r="G941" s="2"/>
      <c r="H941" s="2"/>
      <c r="I941" s="2"/>
      <c r="J941" s="29"/>
    </row>
    <row r="942" spans="2:10" x14ac:dyDescent="0.25">
      <c r="B942" s="5"/>
      <c r="C942" s="2"/>
      <c r="D942" s="2"/>
      <c r="E942" s="2"/>
      <c r="F942" s="29"/>
      <c r="G942" s="2"/>
      <c r="H942" s="2"/>
      <c r="I942" s="2"/>
      <c r="J942" s="29"/>
    </row>
    <row r="943" spans="2:10" x14ac:dyDescent="0.25">
      <c r="B943" s="5"/>
      <c r="C943" s="2"/>
      <c r="D943" s="2"/>
      <c r="E943" s="2"/>
      <c r="F943" s="29"/>
      <c r="G943" s="2"/>
      <c r="H943" s="2"/>
      <c r="I943" s="2"/>
      <c r="J943" s="29"/>
    </row>
    <row r="944" spans="2:10" x14ac:dyDescent="0.25">
      <c r="B944" s="5"/>
      <c r="C944" s="2"/>
      <c r="D944" s="2"/>
      <c r="E944" s="2"/>
      <c r="F944" s="29"/>
      <c r="G944" s="2"/>
      <c r="H944" s="2"/>
      <c r="I944" s="2"/>
      <c r="J944" s="29"/>
    </row>
    <row r="945" spans="2:10" x14ac:dyDescent="0.25">
      <c r="B945" s="5"/>
      <c r="C945" s="2"/>
      <c r="D945" s="2"/>
      <c r="E945" s="2"/>
      <c r="F945" s="29"/>
      <c r="G945" s="2"/>
      <c r="H945" s="2"/>
      <c r="I945" s="2"/>
      <c r="J945" s="29"/>
    </row>
    <row r="946" spans="2:10" x14ac:dyDescent="0.25">
      <c r="B946" s="5"/>
      <c r="C946" s="2"/>
      <c r="D946" s="2"/>
      <c r="E946" s="2"/>
      <c r="F946" s="29"/>
      <c r="G946" s="2"/>
      <c r="H946" s="2"/>
      <c r="I946" s="2"/>
      <c r="J946" s="29"/>
    </row>
    <row r="947" spans="2:10" x14ac:dyDescent="0.25">
      <c r="B947" s="5"/>
      <c r="C947" s="2"/>
      <c r="D947" s="2"/>
      <c r="E947" s="2"/>
      <c r="F947" s="29"/>
      <c r="G947" s="2"/>
      <c r="H947" s="2"/>
      <c r="I947" s="2"/>
      <c r="J947" s="29"/>
    </row>
    <row r="948" spans="2:10" x14ac:dyDescent="0.25">
      <c r="B948" s="5"/>
      <c r="C948" s="2"/>
      <c r="D948" s="2"/>
      <c r="E948" s="2"/>
      <c r="F948" s="29"/>
      <c r="G948" s="2"/>
      <c r="H948" s="2"/>
      <c r="I948" s="2"/>
      <c r="J948" s="29"/>
    </row>
    <row r="949" spans="2:10" x14ac:dyDescent="0.25">
      <c r="B949" s="5"/>
      <c r="C949" s="2"/>
      <c r="D949" s="2"/>
      <c r="E949" s="2"/>
      <c r="F949" s="29"/>
      <c r="G949" s="2"/>
      <c r="H949" s="2"/>
      <c r="I949" s="2"/>
      <c r="J949" s="29"/>
    </row>
    <row r="950" spans="2:10" x14ac:dyDescent="0.25">
      <c r="B950" s="5"/>
      <c r="C950" s="2"/>
      <c r="D950" s="2"/>
      <c r="E950" s="2"/>
      <c r="F950" s="29"/>
      <c r="G950" s="2"/>
      <c r="H950" s="2"/>
      <c r="I950" s="2"/>
      <c r="J950" s="29"/>
    </row>
    <row r="951" spans="2:10" x14ac:dyDescent="0.25">
      <c r="B951" s="5"/>
      <c r="C951" s="2"/>
      <c r="D951" s="2"/>
      <c r="E951" s="2"/>
      <c r="F951" s="29"/>
      <c r="G951" s="2"/>
      <c r="H951" s="2"/>
      <c r="I951" s="2"/>
      <c r="J951" s="29"/>
    </row>
    <row r="952" spans="2:10" x14ac:dyDescent="0.25">
      <c r="B952" s="5"/>
      <c r="C952" s="2"/>
      <c r="D952" s="2"/>
      <c r="E952" s="2"/>
      <c r="F952" s="29"/>
      <c r="G952" s="2"/>
      <c r="H952" s="2"/>
      <c r="I952" s="2"/>
      <c r="J952" s="29"/>
    </row>
    <row r="953" spans="2:10" x14ac:dyDescent="0.25">
      <c r="B953" s="5"/>
      <c r="C953" s="2"/>
      <c r="D953" s="2"/>
      <c r="E953" s="2"/>
      <c r="F953" s="29"/>
      <c r="G953" s="2"/>
      <c r="H953" s="2"/>
      <c r="I953" s="2"/>
      <c r="J953" s="29"/>
    </row>
    <row r="954" spans="2:10" x14ac:dyDescent="0.25">
      <c r="B954" s="5"/>
      <c r="C954" s="2"/>
      <c r="D954" s="2"/>
      <c r="E954" s="2"/>
      <c r="F954" s="29"/>
      <c r="G954" s="2"/>
      <c r="H954" s="2"/>
      <c r="I954" s="2"/>
      <c r="J954" s="29"/>
    </row>
    <row r="955" spans="2:10" x14ac:dyDescent="0.25">
      <c r="B955" s="5"/>
      <c r="C955" s="2"/>
      <c r="D955" s="2"/>
      <c r="E955" s="2"/>
      <c r="F955" s="29"/>
      <c r="G955" s="2"/>
      <c r="H955" s="2"/>
      <c r="I955" s="2"/>
      <c r="J955" s="29"/>
    </row>
    <row r="956" spans="2:10" x14ac:dyDescent="0.25">
      <c r="B956" s="5"/>
      <c r="C956" s="2"/>
      <c r="D956" s="2"/>
      <c r="E956" s="2"/>
      <c r="F956" s="29"/>
      <c r="G956" s="2"/>
      <c r="H956" s="2"/>
      <c r="I956" s="2"/>
      <c r="J956" s="29"/>
    </row>
    <row r="957" spans="2:10" x14ac:dyDescent="0.25">
      <c r="B957" s="5"/>
      <c r="C957" s="2"/>
      <c r="D957" s="2"/>
      <c r="E957" s="2"/>
      <c r="F957" s="29"/>
      <c r="G957" s="2"/>
      <c r="H957" s="2"/>
      <c r="I957" s="2"/>
      <c r="J957" s="29"/>
    </row>
    <row r="958" spans="2:10" x14ac:dyDescent="0.25">
      <c r="B958" s="5"/>
      <c r="C958" s="2"/>
      <c r="D958" s="2"/>
      <c r="E958" s="2"/>
      <c r="F958" s="29"/>
      <c r="G958" s="2"/>
      <c r="H958" s="2"/>
      <c r="I958" s="2"/>
      <c r="J958" s="29"/>
    </row>
    <row r="959" spans="2:10" x14ac:dyDescent="0.25">
      <c r="B959" s="5"/>
      <c r="C959" s="2"/>
      <c r="D959" s="2"/>
      <c r="E959" s="2"/>
      <c r="F959" s="29"/>
      <c r="G959" s="2"/>
      <c r="H959" s="2"/>
      <c r="I959" s="2"/>
      <c r="J959" s="29"/>
    </row>
    <row r="960" spans="2:10" x14ac:dyDescent="0.25">
      <c r="B960" s="5"/>
      <c r="C960" s="2"/>
      <c r="D960" s="2"/>
      <c r="E960" s="2"/>
      <c r="F960" s="29"/>
      <c r="G960" s="2"/>
      <c r="H960" s="2"/>
      <c r="I960" s="2"/>
      <c r="J960" s="29"/>
    </row>
    <row r="961" spans="2:10" x14ac:dyDescent="0.25">
      <c r="B961" s="5"/>
      <c r="C961" s="2"/>
      <c r="D961" s="2"/>
      <c r="E961" s="2"/>
      <c r="F961" s="29"/>
      <c r="G961" s="2"/>
      <c r="H961" s="2"/>
      <c r="I961" s="2"/>
      <c r="J961" s="29"/>
    </row>
    <row r="962" spans="2:10" x14ac:dyDescent="0.25">
      <c r="B962" s="5"/>
      <c r="C962" s="2"/>
      <c r="D962" s="2"/>
      <c r="E962" s="2"/>
      <c r="F962" s="29"/>
      <c r="G962" s="2"/>
      <c r="H962" s="2"/>
      <c r="I962" s="2"/>
      <c r="J962" s="29"/>
    </row>
    <row r="963" spans="2:10" x14ac:dyDescent="0.25">
      <c r="B963" s="5"/>
      <c r="C963" s="2"/>
      <c r="D963" s="2"/>
      <c r="E963" s="2"/>
      <c r="F963" s="29"/>
      <c r="G963" s="2"/>
      <c r="H963" s="2"/>
      <c r="I963" s="2"/>
      <c r="J963" s="29"/>
    </row>
  </sheetData>
  <mergeCells count="72">
    <mergeCell ref="B2:J2"/>
    <mergeCell ref="B3:J3"/>
    <mergeCell ref="B4:B6"/>
    <mergeCell ref="C4:I4"/>
    <mergeCell ref="C5:H5"/>
    <mergeCell ref="I5:J5"/>
    <mergeCell ref="C6:F6"/>
    <mergeCell ref="G6:I6"/>
    <mergeCell ref="H72:J73"/>
    <mergeCell ref="E13:F13"/>
    <mergeCell ref="C43:C46"/>
    <mergeCell ref="B49:J49"/>
    <mergeCell ref="B50:B52"/>
    <mergeCell ref="C50:I50"/>
    <mergeCell ref="C51:H51"/>
    <mergeCell ref="I51:J51"/>
    <mergeCell ref="C52:F52"/>
    <mergeCell ref="G52:I52"/>
    <mergeCell ref="B65:F65"/>
    <mergeCell ref="H65:J65"/>
    <mergeCell ref="C66:F66"/>
    <mergeCell ref="G66:J66"/>
    <mergeCell ref="H67:J71"/>
    <mergeCell ref="H74:J74"/>
    <mergeCell ref="H75:H78"/>
    <mergeCell ref="I75:I78"/>
    <mergeCell ref="J75:J78"/>
    <mergeCell ref="E80:E89"/>
    <mergeCell ref="C92:F92"/>
    <mergeCell ref="C93:F93"/>
    <mergeCell ref="I93:J93"/>
    <mergeCell ref="B96:J96"/>
    <mergeCell ref="G98:G103"/>
    <mergeCell ref="C99:C101"/>
    <mergeCell ref="E99:E103"/>
    <mergeCell ref="F99:F103"/>
    <mergeCell ref="C102:C103"/>
    <mergeCell ref="B90:B93"/>
    <mergeCell ref="C90:F90"/>
    <mergeCell ref="H90:H93"/>
    <mergeCell ref="I90:J92"/>
    <mergeCell ref="C91:F91"/>
    <mergeCell ref="B106:D106"/>
    <mergeCell ref="F106:J110"/>
    <mergeCell ref="B107:D107"/>
    <mergeCell ref="B108:D108"/>
    <mergeCell ref="B109:D109"/>
    <mergeCell ref="B110:D110"/>
    <mergeCell ref="B104:C104"/>
    <mergeCell ref="E104:G104"/>
    <mergeCell ref="H104:J104"/>
    <mergeCell ref="B105:E105"/>
    <mergeCell ref="F105:J105"/>
    <mergeCell ref="B111:D111"/>
    <mergeCell ref="F111:J111"/>
    <mergeCell ref="B112:D112"/>
    <mergeCell ref="F112:H112"/>
    <mergeCell ref="I112:J112"/>
    <mergeCell ref="B113:D113"/>
    <mergeCell ref="F113:H113"/>
    <mergeCell ref="I113:J113"/>
    <mergeCell ref="B114:D114"/>
    <mergeCell ref="F114:H114"/>
    <mergeCell ref="I114:J114"/>
    <mergeCell ref="B132:D132"/>
    <mergeCell ref="F132:J132"/>
    <mergeCell ref="B115:D115"/>
    <mergeCell ref="F115:H115"/>
    <mergeCell ref="I115:J115"/>
    <mergeCell ref="B116:D116"/>
    <mergeCell ref="F116:H116"/>
    <mergeCell ref="I116:J116"/>
  </mergeCells>
  <pageMargins left="0.25" right="0.25" top="0.75" bottom="0.75" header="0.3" footer="0.3"/>
  <pageSetup paperSize="8" scale="95" fitToHeight="0" orientation="portrait" r:id="rId1"/>
  <rowBreaks count="2" manualBreakCount="2">
    <brk id="47" max="10" man="1"/>
    <brk id="94" max="10" man="1"/>
  </row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J960"/>
  <sheetViews>
    <sheetView topLeftCell="A70" zoomScale="90" zoomScaleNormal="90" zoomScaleSheetLayoutView="158" workbookViewId="0">
      <selection activeCell="C9" sqref="C9"/>
    </sheetView>
  </sheetViews>
  <sheetFormatPr defaultColWidth="10.7109375" defaultRowHeight="15" x14ac:dyDescent="0.25"/>
  <cols>
    <col min="1" max="1" width="1.28515625" style="1" customWidth="1"/>
    <col min="2" max="2" width="31.7109375" style="6" customWidth="1"/>
    <col min="3" max="3" width="9.7109375" style="4" customWidth="1"/>
    <col min="4" max="4" width="10.7109375" style="4" customWidth="1"/>
    <col min="5" max="5" width="16.7109375" style="4" customWidth="1"/>
    <col min="6" max="6" width="11.140625" style="30" customWidth="1"/>
    <col min="7" max="7" width="11" style="4" customWidth="1"/>
    <col min="8" max="9" width="11.7109375" style="4" customWidth="1"/>
    <col min="10" max="10" width="12.140625" style="30" customWidth="1"/>
    <col min="11" max="11" width="1.7109375" style="1" customWidth="1"/>
    <col min="12" max="16384" width="10.7109375" style="1"/>
  </cols>
  <sheetData>
    <row r="1" spans="2:10" ht="8.1" customHeight="1" x14ac:dyDescent="0.25"/>
    <row r="2" spans="2:10" ht="14.1" customHeight="1" thickBot="1" x14ac:dyDescent="0.3">
      <c r="B2" s="185" t="s">
        <v>147</v>
      </c>
      <c r="C2" s="185"/>
      <c r="D2" s="185"/>
      <c r="E2" s="185"/>
      <c r="F2" s="185"/>
      <c r="G2" s="185"/>
      <c r="H2" s="185"/>
      <c r="I2" s="185"/>
      <c r="J2" s="185"/>
    </row>
    <row r="3" spans="2:10" ht="18.75" thickBot="1" x14ac:dyDescent="0.3">
      <c r="B3" s="174" t="s">
        <v>154</v>
      </c>
      <c r="C3" s="174"/>
      <c r="D3" s="174"/>
      <c r="E3" s="174"/>
      <c r="F3" s="174"/>
      <c r="G3" s="174"/>
      <c r="H3" s="174"/>
      <c r="I3" s="174"/>
      <c r="J3" s="174"/>
    </row>
    <row r="4" spans="2:10" x14ac:dyDescent="0.25">
      <c r="B4" s="175" t="s">
        <v>153</v>
      </c>
      <c r="C4" s="178" t="s">
        <v>24</v>
      </c>
      <c r="D4" s="178"/>
      <c r="E4" s="178"/>
      <c r="F4" s="178"/>
      <c r="G4" s="178"/>
      <c r="H4" s="178"/>
      <c r="I4" s="178"/>
      <c r="J4" s="24"/>
    </row>
    <row r="5" spans="2:10" x14ac:dyDescent="0.25">
      <c r="B5" s="176"/>
      <c r="C5" s="179"/>
      <c r="D5" s="179"/>
      <c r="E5" s="179"/>
      <c r="F5" s="179"/>
      <c r="G5" s="179"/>
      <c r="H5" s="179"/>
      <c r="I5" s="180" t="s">
        <v>5</v>
      </c>
      <c r="J5" s="180"/>
    </row>
    <row r="6" spans="2:10" ht="15.75" thickBot="1" x14ac:dyDescent="0.3">
      <c r="B6" s="177"/>
      <c r="C6" s="166" t="s">
        <v>7</v>
      </c>
      <c r="D6" s="166"/>
      <c r="E6" s="166"/>
      <c r="F6" s="166"/>
      <c r="G6" s="167" t="s">
        <v>8</v>
      </c>
      <c r="H6" s="167"/>
      <c r="I6" s="167"/>
      <c r="J6" s="25"/>
    </row>
    <row r="7" spans="2:10" ht="45.75" thickBot="1" x14ac:dyDescent="0.3">
      <c r="B7" s="7" t="s">
        <v>2</v>
      </c>
      <c r="C7" s="34" t="s">
        <v>3</v>
      </c>
      <c r="D7" s="34" t="s">
        <v>21</v>
      </c>
      <c r="E7" s="35" t="s">
        <v>22</v>
      </c>
      <c r="F7" s="36" t="s">
        <v>29</v>
      </c>
      <c r="G7" s="18" t="s">
        <v>23</v>
      </c>
      <c r="H7" s="37" t="s">
        <v>4</v>
      </c>
      <c r="I7" s="37" t="s">
        <v>6</v>
      </c>
      <c r="J7" s="78" t="s">
        <v>134</v>
      </c>
    </row>
    <row r="8" spans="2:10" ht="26.25" thickBot="1" x14ac:dyDescent="0.3">
      <c r="B8" s="8" t="s">
        <v>11</v>
      </c>
      <c r="C8" s="10">
        <f>SUM(C9:C10)</f>
        <v>131167</v>
      </c>
      <c r="D8" s="10">
        <f>SUM(D9:D10)</f>
        <v>38850</v>
      </c>
      <c r="E8" s="14" t="s">
        <v>40</v>
      </c>
      <c r="F8" s="26">
        <f>G8-C8-D8</f>
        <v>160547</v>
      </c>
      <c r="G8" s="56">
        <f t="shared" ref="G8:G19" si="0">H8+I8</f>
        <v>330564</v>
      </c>
      <c r="H8" s="10">
        <f>SUM(H9:H10)</f>
        <v>314534</v>
      </c>
      <c r="I8" s="10">
        <f t="shared" ref="I8:J8" si="1">SUM(I9:I10)</f>
        <v>16030</v>
      </c>
      <c r="J8" s="79">
        <f t="shared" si="1"/>
        <v>0</v>
      </c>
    </row>
    <row r="9" spans="2:10" ht="15.75" thickBot="1" x14ac:dyDescent="0.3">
      <c r="B9" s="9" t="s">
        <v>66</v>
      </c>
      <c r="C9" s="68">
        <f>122645+1080+7442</f>
        <v>131167</v>
      </c>
      <c r="D9" s="68">
        <f>2000+1741+7000+290+6593</f>
        <v>17624</v>
      </c>
      <c r="E9" s="15" t="s">
        <v>9</v>
      </c>
      <c r="F9" s="27">
        <f>G9-C9-D9</f>
        <v>123428</v>
      </c>
      <c r="G9" s="77">
        <f t="shared" si="0"/>
        <v>272219</v>
      </c>
      <c r="H9" s="68">
        <f>247806+8383</f>
        <v>256189</v>
      </c>
      <c r="I9" s="68">
        <v>16030</v>
      </c>
      <c r="J9" s="80"/>
    </row>
    <row r="10" spans="2:10" ht="15.75" thickBot="1" x14ac:dyDescent="0.3">
      <c r="B10" s="9" t="s">
        <v>67</v>
      </c>
      <c r="C10" s="11"/>
      <c r="D10" s="68">
        <f>630+500+19836+260</f>
        <v>21226</v>
      </c>
      <c r="E10" s="15" t="s">
        <v>9</v>
      </c>
      <c r="F10" s="27">
        <f>G10-C10-D10</f>
        <v>37119</v>
      </c>
      <c r="G10" s="17">
        <f t="shared" si="0"/>
        <v>58345</v>
      </c>
      <c r="H10" s="68">
        <f>47046+6299+5000</f>
        <v>58345</v>
      </c>
      <c r="I10" s="68"/>
      <c r="J10" s="80"/>
    </row>
    <row r="11" spans="2:10" ht="26.25" thickBot="1" x14ac:dyDescent="0.3">
      <c r="B11" s="8" t="s">
        <v>12</v>
      </c>
      <c r="C11" s="10">
        <f>SUM(C12:C14)</f>
        <v>17350</v>
      </c>
      <c r="D11" s="10">
        <f>SUM(D12:D14)</f>
        <v>47872</v>
      </c>
      <c r="E11" s="14" t="s">
        <v>9</v>
      </c>
      <c r="F11" s="26">
        <f>G11-C11-D11</f>
        <v>38655</v>
      </c>
      <c r="G11" s="56">
        <f t="shared" si="0"/>
        <v>103877</v>
      </c>
      <c r="H11" s="10">
        <f>SUM(H12:H14)</f>
        <v>102139</v>
      </c>
      <c r="I11" s="10">
        <f t="shared" ref="I11:J11" si="2">SUM(I12:I14)</f>
        <v>1738</v>
      </c>
      <c r="J11" s="79">
        <f t="shared" si="2"/>
        <v>0</v>
      </c>
    </row>
    <row r="12" spans="2:10" ht="26.25" thickBot="1" x14ac:dyDescent="0.3">
      <c r="B12" s="9" t="s">
        <v>101</v>
      </c>
      <c r="C12" s="68">
        <v>17350</v>
      </c>
      <c r="D12" s="68">
        <f>42+7</f>
        <v>49</v>
      </c>
      <c r="E12" s="15" t="s">
        <v>9</v>
      </c>
      <c r="F12" s="27">
        <f>G12-C12-D12-(D13-H13)</f>
        <v>22037</v>
      </c>
      <c r="G12" s="17">
        <f t="shared" si="0"/>
        <v>43291</v>
      </c>
      <c r="H12" s="11">
        <f>12160+14215+9049-1738+2451+5072+7+337</f>
        <v>41553</v>
      </c>
      <c r="I12" s="11">
        <v>1738</v>
      </c>
      <c r="J12" s="80"/>
    </row>
    <row r="13" spans="2:10" ht="30" customHeight="1" thickBot="1" x14ac:dyDescent="0.3">
      <c r="B13" s="9" t="s">
        <v>102</v>
      </c>
      <c r="C13" s="11"/>
      <c r="D13" s="68">
        <f>13762+10360+2191-5290</f>
        <v>21023</v>
      </c>
      <c r="E13" s="183" t="s">
        <v>138</v>
      </c>
      <c r="F13" s="184"/>
      <c r="G13" s="17">
        <f t="shared" si="0"/>
        <v>17168</v>
      </c>
      <c r="H13" s="68">
        <f>15953+1215</f>
        <v>17168</v>
      </c>
      <c r="I13" s="11"/>
      <c r="J13" s="80"/>
    </row>
    <row r="14" spans="2:10" ht="15.75" thickBot="1" x14ac:dyDescent="0.3">
      <c r="B14" s="9" t="s">
        <v>68</v>
      </c>
      <c r="C14" s="11"/>
      <c r="D14" s="11">
        <v>26800</v>
      </c>
      <c r="E14" s="15" t="s">
        <v>9</v>
      </c>
      <c r="F14" s="27">
        <f>G14-C14-D14</f>
        <v>16618</v>
      </c>
      <c r="G14" s="17">
        <f t="shared" si="0"/>
        <v>43418</v>
      </c>
      <c r="H14" s="68">
        <f>16618+26800</f>
        <v>43418</v>
      </c>
      <c r="I14" s="11"/>
      <c r="J14" s="80"/>
    </row>
    <row r="15" spans="2:10" ht="26.25" thickBot="1" x14ac:dyDescent="0.3">
      <c r="B15" s="8" t="s">
        <v>13</v>
      </c>
      <c r="C15" s="10">
        <f>SUM(C16:C19)</f>
        <v>324239</v>
      </c>
      <c r="D15" s="10">
        <f>SUM(D16:D19)</f>
        <v>42334</v>
      </c>
      <c r="E15" s="14" t="s">
        <v>35</v>
      </c>
      <c r="F15" s="26">
        <f>G15-C15-D15</f>
        <v>71503</v>
      </c>
      <c r="G15" s="56">
        <f t="shared" si="0"/>
        <v>438076</v>
      </c>
      <c r="H15" s="10">
        <f>SUM(H16:H19)</f>
        <v>391676</v>
      </c>
      <c r="I15" s="10">
        <f>SUM(I16:I19)</f>
        <v>46400</v>
      </c>
      <c r="J15" s="79">
        <f>SUM(J16:J19)</f>
        <v>74742</v>
      </c>
    </row>
    <row r="16" spans="2:10" ht="15.75" thickBot="1" x14ac:dyDescent="0.3">
      <c r="B16" s="9" t="s">
        <v>69</v>
      </c>
      <c r="C16" s="68">
        <f>205616+25023</f>
        <v>230639</v>
      </c>
      <c r="D16" s="11">
        <v>4232</v>
      </c>
      <c r="E16" s="15" t="s">
        <v>10</v>
      </c>
      <c r="F16" s="27">
        <f>G16-C16-D16</f>
        <v>42698</v>
      </c>
      <c r="G16" s="17">
        <f t="shared" si="0"/>
        <v>277569</v>
      </c>
      <c r="H16" s="68">
        <f>228301+4413</f>
        <v>232714</v>
      </c>
      <c r="I16" s="68">
        <f>9442+27726+158+7486+43</f>
        <v>44855</v>
      </c>
      <c r="J16" s="80"/>
    </row>
    <row r="17" spans="2:10" ht="32.1" customHeight="1" thickBot="1" x14ac:dyDescent="0.3">
      <c r="B17" s="9" t="s">
        <v>70</v>
      </c>
      <c r="C17" s="68">
        <f>32026</f>
        <v>32026</v>
      </c>
      <c r="D17" s="68">
        <v>8116</v>
      </c>
      <c r="E17" s="15" t="s">
        <v>10</v>
      </c>
      <c r="F17" s="27">
        <f>G17-C17-D17</f>
        <v>8567</v>
      </c>
      <c r="G17" s="17">
        <f t="shared" si="0"/>
        <v>48709</v>
      </c>
      <c r="H17" s="68">
        <v>48709</v>
      </c>
      <c r="I17" s="68"/>
      <c r="J17" s="80"/>
    </row>
    <row r="18" spans="2:10" ht="26.25" thickBot="1" x14ac:dyDescent="0.3">
      <c r="B18" s="9" t="s">
        <v>71</v>
      </c>
      <c r="C18" s="68">
        <f>61574</f>
        <v>61574</v>
      </c>
      <c r="D18" s="68">
        <f>26666+3320</f>
        <v>29986</v>
      </c>
      <c r="E18" s="15" t="s">
        <v>10</v>
      </c>
      <c r="F18" s="69">
        <f t="shared" ref="F18:F19" si="3">G18-C18-D18</f>
        <v>18693</v>
      </c>
      <c r="G18" s="17">
        <f t="shared" si="0"/>
        <v>110253</v>
      </c>
      <c r="H18" s="68">
        <v>110253</v>
      </c>
      <c r="I18" s="68"/>
      <c r="J18" s="80"/>
    </row>
    <row r="19" spans="2:10" ht="39" thickBot="1" x14ac:dyDescent="0.3">
      <c r="B19" s="9" t="s">
        <v>130</v>
      </c>
      <c r="C19" s="11"/>
      <c r="D19" s="11"/>
      <c r="E19" s="15" t="s">
        <v>10</v>
      </c>
      <c r="F19" s="27">
        <f t="shared" si="3"/>
        <v>1545</v>
      </c>
      <c r="G19" s="17">
        <f t="shared" si="0"/>
        <v>1545</v>
      </c>
      <c r="H19" s="68"/>
      <c r="I19" s="68">
        <v>1545</v>
      </c>
      <c r="J19" s="81">
        <v>74742</v>
      </c>
    </row>
    <row r="20" spans="2:10" ht="26.25" thickBot="1" x14ac:dyDescent="0.3">
      <c r="B20" s="8" t="s">
        <v>38</v>
      </c>
      <c r="C20" s="10">
        <f>SUM(C21:C25)</f>
        <v>11740</v>
      </c>
      <c r="D20" s="10">
        <f>SUM(D21:D25)</f>
        <v>0</v>
      </c>
      <c r="E20" s="14" t="s">
        <v>28</v>
      </c>
      <c r="F20" s="26">
        <f>G20-C20-D20</f>
        <v>52132</v>
      </c>
      <c r="G20" s="56">
        <f>H20+I20</f>
        <v>63872</v>
      </c>
      <c r="H20" s="10">
        <f>SUM(H21:H25)</f>
        <v>0</v>
      </c>
      <c r="I20" s="10">
        <f>SUM(I21:I25)</f>
        <v>63872</v>
      </c>
      <c r="J20" s="79">
        <f>SUM(J21:J25)</f>
        <v>55889</v>
      </c>
    </row>
    <row r="21" spans="2:10" ht="15.75" thickBot="1" x14ac:dyDescent="0.3">
      <c r="B21" s="41" t="s">
        <v>72</v>
      </c>
      <c r="C21" s="68">
        <v>2302</v>
      </c>
      <c r="D21" s="11"/>
      <c r="E21" s="15" t="s">
        <v>10</v>
      </c>
      <c r="F21" s="27">
        <f>G21-C21-D21</f>
        <v>3958</v>
      </c>
      <c r="G21" s="17">
        <f>H21+I21</f>
        <v>6260</v>
      </c>
      <c r="H21" s="68"/>
      <c r="I21" s="68">
        <v>6260</v>
      </c>
      <c r="J21" s="80">
        <v>2160</v>
      </c>
    </row>
    <row r="22" spans="2:10" ht="26.25" thickBot="1" x14ac:dyDescent="0.3">
      <c r="B22" s="41" t="s">
        <v>73</v>
      </c>
      <c r="C22" s="68">
        <v>9438</v>
      </c>
      <c r="D22" s="11"/>
      <c r="E22" s="15" t="s">
        <v>9</v>
      </c>
      <c r="F22" s="27">
        <f>G22-C22-D22</f>
        <v>15538</v>
      </c>
      <c r="G22" s="17">
        <f>H22+I22</f>
        <v>24976</v>
      </c>
      <c r="H22" s="68"/>
      <c r="I22" s="68">
        <v>24976</v>
      </c>
      <c r="J22" s="80"/>
    </row>
    <row r="23" spans="2:10" ht="15.75" thickBot="1" x14ac:dyDescent="0.3">
      <c r="B23" s="41" t="s">
        <v>74</v>
      </c>
      <c r="C23" s="11"/>
      <c r="D23" s="11"/>
      <c r="E23" s="15" t="s">
        <v>9</v>
      </c>
      <c r="F23" s="27">
        <f>G23-C23-D23</f>
        <v>7246</v>
      </c>
      <c r="G23" s="17">
        <f>H23+I23</f>
        <v>7246</v>
      </c>
      <c r="H23" s="68"/>
      <c r="I23" s="68">
        <v>7246</v>
      </c>
      <c r="J23" s="80"/>
    </row>
    <row r="24" spans="2:10" ht="39" thickBot="1" x14ac:dyDescent="0.3">
      <c r="B24" s="41" t="s">
        <v>127</v>
      </c>
      <c r="C24" s="11"/>
      <c r="D24" s="11"/>
      <c r="E24" s="15" t="s">
        <v>9</v>
      </c>
      <c r="F24" s="27">
        <f t="shared" ref="F24:F25" si="4">G24-C24-D24</f>
        <v>25390</v>
      </c>
      <c r="G24" s="17">
        <f>H24+I24</f>
        <v>25390</v>
      </c>
      <c r="H24" s="68"/>
      <c r="I24" s="68">
        <f>71209-5819-40000</f>
        <v>25390</v>
      </c>
      <c r="J24" s="84">
        <f>5819+40000</f>
        <v>45819</v>
      </c>
    </row>
    <row r="25" spans="2:10" ht="26.25" thickBot="1" x14ac:dyDescent="0.3">
      <c r="B25" s="41" t="s">
        <v>75</v>
      </c>
      <c r="C25" s="11"/>
      <c r="D25" s="11"/>
      <c r="E25" s="15" t="s">
        <v>9</v>
      </c>
      <c r="F25" s="27">
        <f t="shared" si="4"/>
        <v>0</v>
      </c>
      <c r="G25" s="17">
        <f t="shared" ref="G25" si="5">H25+I25</f>
        <v>0</v>
      </c>
      <c r="H25" s="11"/>
      <c r="I25" s="11"/>
      <c r="J25" s="81">
        <v>7910</v>
      </c>
    </row>
    <row r="26" spans="2:10" ht="15.75" thickBot="1" x14ac:dyDescent="0.3">
      <c r="B26" s="8" t="s">
        <v>14</v>
      </c>
      <c r="C26" s="10">
        <f>SUM(C27:C29)</f>
        <v>59378</v>
      </c>
      <c r="D26" s="10">
        <f>SUM(D27:D29)</f>
        <v>0</v>
      </c>
      <c r="E26" s="14" t="s">
        <v>9</v>
      </c>
      <c r="F26" s="26">
        <f>G26-C26-D26</f>
        <v>19834</v>
      </c>
      <c r="G26" s="56">
        <f>H26+I26</f>
        <v>79212</v>
      </c>
      <c r="H26" s="10">
        <f>SUM(H27:H29)</f>
        <v>0</v>
      </c>
      <c r="I26" s="10">
        <f t="shared" ref="I26:J26" si="6">SUM(I27:I29)</f>
        <v>79212</v>
      </c>
      <c r="J26" s="79">
        <f t="shared" si="6"/>
        <v>621</v>
      </c>
    </row>
    <row r="27" spans="2:10" ht="24.75" thickBot="1" x14ac:dyDescent="0.3">
      <c r="B27" s="9" t="s">
        <v>76</v>
      </c>
      <c r="C27" s="11"/>
      <c r="D27" s="11"/>
      <c r="E27" s="15" t="s">
        <v>41</v>
      </c>
      <c r="F27" s="27">
        <f>G27-C27-D27</f>
        <v>10495</v>
      </c>
      <c r="G27" s="17">
        <f>H27+I27</f>
        <v>10495</v>
      </c>
      <c r="H27" s="61"/>
      <c r="I27" s="68">
        <v>10495</v>
      </c>
      <c r="J27" s="81">
        <v>621</v>
      </c>
    </row>
    <row r="28" spans="2:10" ht="39" thickBot="1" x14ac:dyDescent="0.3">
      <c r="B28" s="9" t="s">
        <v>77</v>
      </c>
      <c r="C28" s="68">
        <v>5304</v>
      </c>
      <c r="D28" s="11"/>
      <c r="E28" s="15" t="s">
        <v>10</v>
      </c>
      <c r="F28" s="27">
        <f>G28-C28-D28</f>
        <v>4276</v>
      </c>
      <c r="G28" s="17">
        <f>H28+I28</f>
        <v>9580</v>
      </c>
      <c r="H28" s="61"/>
      <c r="I28" s="68">
        <v>9580</v>
      </c>
      <c r="J28" s="80"/>
    </row>
    <row r="29" spans="2:10" ht="15.75" thickBot="1" x14ac:dyDescent="0.3">
      <c r="B29" s="9" t="s">
        <v>78</v>
      </c>
      <c r="C29" s="68">
        <v>54074</v>
      </c>
      <c r="D29" s="11"/>
      <c r="E29" s="15" t="s">
        <v>10</v>
      </c>
      <c r="F29" s="69">
        <f t="shared" ref="F29" si="7">G29-C29-D29</f>
        <v>5063</v>
      </c>
      <c r="G29" s="17">
        <f t="shared" ref="G29" si="8">H29+I29</f>
        <v>59137</v>
      </c>
      <c r="H29" s="61"/>
      <c r="I29" s="68">
        <v>59137</v>
      </c>
      <c r="J29" s="80"/>
    </row>
    <row r="30" spans="2:10" ht="34.35" customHeight="1" thickBot="1" x14ac:dyDescent="0.3">
      <c r="B30" s="8" t="s">
        <v>15</v>
      </c>
      <c r="C30" s="10">
        <f>SUM(C31:C34)</f>
        <v>175363</v>
      </c>
      <c r="D30" s="10">
        <f>SUM(D31:D34)</f>
        <v>0</v>
      </c>
      <c r="E30" s="14" t="s">
        <v>9</v>
      </c>
      <c r="F30" s="26">
        <f>G30-C30-D30</f>
        <v>20220</v>
      </c>
      <c r="G30" s="56">
        <f>H30+I30</f>
        <v>195583</v>
      </c>
      <c r="H30" s="10">
        <f>SUM(H31:H34)</f>
        <v>195583</v>
      </c>
      <c r="I30" s="10">
        <f>SUM(I31:I34)</f>
        <v>0</v>
      </c>
      <c r="J30" s="79">
        <f>SUM(J31:J34)</f>
        <v>0</v>
      </c>
    </row>
    <row r="31" spans="2:10" ht="26.25" thickBot="1" x14ac:dyDescent="0.3">
      <c r="B31" s="9" t="s">
        <v>133</v>
      </c>
      <c r="C31" s="152">
        <v>7397</v>
      </c>
      <c r="D31" s="11"/>
      <c r="E31" s="15" t="s">
        <v>9</v>
      </c>
      <c r="F31" s="168">
        <f>(G31+G32)-C31</f>
        <v>12917</v>
      </c>
      <c r="G31" s="17">
        <f>H31+I31</f>
        <v>17195</v>
      </c>
      <c r="H31" s="68">
        <f>4278+5000+7917</f>
        <v>17195</v>
      </c>
      <c r="I31" s="11"/>
      <c r="J31" s="80"/>
    </row>
    <row r="32" spans="2:10" ht="39" thickBot="1" x14ac:dyDescent="0.3">
      <c r="B32" s="9" t="s">
        <v>79</v>
      </c>
      <c r="C32" s="153"/>
      <c r="D32" s="11"/>
      <c r="E32" s="15" t="s">
        <v>9</v>
      </c>
      <c r="F32" s="169"/>
      <c r="G32" s="17">
        <f t="shared" ref="G32" si="9">H32+I32</f>
        <v>3119</v>
      </c>
      <c r="H32" s="87">
        <v>3119</v>
      </c>
      <c r="I32" s="11"/>
      <c r="J32" s="80"/>
    </row>
    <row r="33" spans="2:10" ht="39" thickBot="1" x14ac:dyDescent="0.3">
      <c r="B33" s="9" t="s">
        <v>128</v>
      </c>
      <c r="C33" s="68">
        <f>139331+28573</f>
        <v>167904</v>
      </c>
      <c r="D33" s="11"/>
      <c r="E33" s="15" t="s">
        <v>9</v>
      </c>
      <c r="F33" s="27">
        <f>G33-C33-D33</f>
        <v>7303</v>
      </c>
      <c r="G33" s="17">
        <f>H33+I33</f>
        <v>175207</v>
      </c>
      <c r="H33" s="68">
        <f>139331+11995+28573-4692</f>
        <v>175207</v>
      </c>
      <c r="I33" s="11"/>
      <c r="J33" s="80"/>
    </row>
    <row r="34" spans="2:10" ht="26.25" thickBot="1" x14ac:dyDescent="0.3">
      <c r="B34" s="9" t="s">
        <v>80</v>
      </c>
      <c r="C34" s="68">
        <v>62</v>
      </c>
      <c r="D34" s="11"/>
      <c r="E34" s="15" t="s">
        <v>9</v>
      </c>
      <c r="F34" s="27">
        <f t="shared" ref="F34" si="10">G34-C34-D34</f>
        <v>0</v>
      </c>
      <c r="G34" s="17">
        <f t="shared" ref="G34" si="11">H34+I34</f>
        <v>62</v>
      </c>
      <c r="H34" s="68">
        <v>62</v>
      </c>
      <c r="I34" s="11"/>
      <c r="J34" s="80"/>
    </row>
    <row r="35" spans="2:10" ht="26.25" thickBot="1" x14ac:dyDescent="0.3">
      <c r="B35" s="8" t="s">
        <v>16</v>
      </c>
      <c r="C35" s="10">
        <f>SUM(C36:C39)</f>
        <v>26544</v>
      </c>
      <c r="D35" s="10">
        <f>SUM(D36:D39)</f>
        <v>0</v>
      </c>
      <c r="E35" s="14" t="s">
        <v>9</v>
      </c>
      <c r="F35" s="26">
        <f>G35-C35-D35</f>
        <v>26874</v>
      </c>
      <c r="G35" s="56">
        <f>H35+I35</f>
        <v>53418</v>
      </c>
      <c r="H35" s="10">
        <f>SUM(H36:H39)</f>
        <v>36707</v>
      </c>
      <c r="I35" s="10">
        <f t="shared" ref="I35:J35" si="12">SUM(I36:I39)</f>
        <v>16711</v>
      </c>
      <c r="J35" s="79">
        <f t="shared" si="12"/>
        <v>3636</v>
      </c>
    </row>
    <row r="36" spans="2:10" ht="15.75" thickBot="1" x14ac:dyDescent="0.3">
      <c r="B36" s="9" t="s">
        <v>81</v>
      </c>
      <c r="C36" s="68">
        <v>26544</v>
      </c>
      <c r="D36" s="11"/>
      <c r="E36" s="67" t="s">
        <v>9</v>
      </c>
      <c r="F36" s="27">
        <f>G36-C36-D36</f>
        <v>1743</v>
      </c>
      <c r="G36" s="17">
        <f>H36+I36</f>
        <v>28287</v>
      </c>
      <c r="H36" s="68">
        <v>28287</v>
      </c>
      <c r="I36" s="68"/>
      <c r="J36" s="80"/>
    </row>
    <row r="37" spans="2:10" ht="26.25" thickBot="1" x14ac:dyDescent="0.3">
      <c r="B37" s="9" t="s">
        <v>82</v>
      </c>
      <c r="C37" s="11"/>
      <c r="D37" s="11"/>
      <c r="E37" s="67" t="s">
        <v>10</v>
      </c>
      <c r="F37" s="27">
        <f>G37-C37-D37</f>
        <v>16711</v>
      </c>
      <c r="G37" s="17">
        <f>H37+I37</f>
        <v>16711</v>
      </c>
      <c r="H37" s="68"/>
      <c r="I37" s="68">
        <v>16711</v>
      </c>
      <c r="J37" s="80">
        <v>3636</v>
      </c>
    </row>
    <row r="38" spans="2:10" ht="15.75" thickBot="1" x14ac:dyDescent="0.3">
      <c r="B38" s="9" t="s">
        <v>83</v>
      </c>
      <c r="C38" s="11"/>
      <c r="D38" s="11"/>
      <c r="E38" s="67" t="s">
        <v>9</v>
      </c>
      <c r="F38" s="27">
        <f t="shared" ref="F38:F39" si="13">G38-C38-D38</f>
        <v>2254</v>
      </c>
      <c r="G38" s="17">
        <f t="shared" ref="G38:G39" si="14">H38+I38</f>
        <v>2254</v>
      </c>
      <c r="H38" s="68">
        <v>2254</v>
      </c>
      <c r="I38" s="68"/>
      <c r="J38" s="80"/>
    </row>
    <row r="39" spans="2:10" ht="15.75" thickBot="1" x14ac:dyDescent="0.3">
      <c r="B39" s="9" t="s">
        <v>84</v>
      </c>
      <c r="C39" s="11"/>
      <c r="D39" s="11"/>
      <c r="E39" s="67" t="s">
        <v>9</v>
      </c>
      <c r="F39" s="27">
        <f t="shared" si="13"/>
        <v>6166</v>
      </c>
      <c r="G39" s="17">
        <f t="shared" si="14"/>
        <v>6166</v>
      </c>
      <c r="H39" s="68">
        <f>5005+1161</f>
        <v>6166</v>
      </c>
      <c r="I39" s="68"/>
      <c r="J39" s="80"/>
    </row>
    <row r="40" spans="2:10" ht="15.75" thickBot="1" x14ac:dyDescent="0.3">
      <c r="B40" s="8" t="s">
        <v>17</v>
      </c>
      <c r="C40" s="10">
        <f>SUM(C41:C44)</f>
        <v>18964</v>
      </c>
      <c r="D40" s="10">
        <f>SUM(D41:D44)</f>
        <v>0</v>
      </c>
      <c r="E40" s="14" t="s">
        <v>9</v>
      </c>
      <c r="F40" s="26">
        <f>G40-C40-D40</f>
        <v>80179</v>
      </c>
      <c r="G40" s="56">
        <f>H40+I40</f>
        <v>99143</v>
      </c>
      <c r="H40" s="10">
        <f>SUM(H41:H44)</f>
        <v>1289</v>
      </c>
      <c r="I40" s="10">
        <f>SUM(I41:I44)</f>
        <v>97854</v>
      </c>
      <c r="J40" s="79">
        <f>SUM(J41:J44)</f>
        <v>4760</v>
      </c>
    </row>
    <row r="41" spans="2:10" ht="39" thickBot="1" x14ac:dyDescent="0.3">
      <c r="B41" s="9" t="s">
        <v>129</v>
      </c>
      <c r="C41" s="152">
        <f>12889+6075</f>
        <v>18964</v>
      </c>
      <c r="D41" s="11"/>
      <c r="E41" s="15" t="s">
        <v>9</v>
      </c>
      <c r="F41" s="27">
        <f>G41-C41-D41</f>
        <v>39729</v>
      </c>
      <c r="G41" s="17">
        <f>H41+I41</f>
        <v>58693</v>
      </c>
      <c r="H41" s="68"/>
      <c r="I41" s="68">
        <v>58693</v>
      </c>
      <c r="J41" s="80">
        <v>2372</v>
      </c>
    </row>
    <row r="42" spans="2:10" ht="15.75" thickBot="1" x14ac:dyDescent="0.3">
      <c r="B42" s="9" t="s">
        <v>85</v>
      </c>
      <c r="C42" s="154"/>
      <c r="D42" s="11"/>
      <c r="E42" s="15" t="s">
        <v>9</v>
      </c>
      <c r="F42" s="27">
        <f>G42-C42-D42</f>
        <v>11000</v>
      </c>
      <c r="G42" s="17">
        <f>H42+I42</f>
        <v>11000</v>
      </c>
      <c r="H42" s="68"/>
      <c r="I42" s="68">
        <v>11000</v>
      </c>
      <c r="J42" s="80"/>
    </row>
    <row r="43" spans="2:10" ht="26.25" thickBot="1" x14ac:dyDescent="0.3">
      <c r="B43" s="9" t="s">
        <v>86</v>
      </c>
      <c r="C43" s="154"/>
      <c r="D43" s="11"/>
      <c r="E43" s="15" t="s">
        <v>9</v>
      </c>
      <c r="F43" s="27">
        <f t="shared" ref="F43:F44" si="15">G43-C43-D43</f>
        <v>10989</v>
      </c>
      <c r="G43" s="17">
        <f t="shared" ref="G43:G44" si="16">H43+I43</f>
        <v>10989</v>
      </c>
      <c r="H43" s="68">
        <v>1289</v>
      </c>
      <c r="I43" s="68">
        <v>9700</v>
      </c>
      <c r="J43" s="80">
        <v>396</v>
      </c>
    </row>
    <row r="44" spans="2:10" ht="15.75" thickBot="1" x14ac:dyDescent="0.3">
      <c r="B44" s="53" t="s">
        <v>87</v>
      </c>
      <c r="C44" s="153"/>
      <c r="D44" s="47"/>
      <c r="E44" s="15" t="s">
        <v>9</v>
      </c>
      <c r="F44" s="54">
        <f t="shared" si="15"/>
        <v>18461</v>
      </c>
      <c r="G44" s="55">
        <f t="shared" si="16"/>
        <v>18461</v>
      </c>
      <c r="H44" s="88"/>
      <c r="I44" s="88">
        <v>18461</v>
      </c>
      <c r="J44" s="82">
        <v>1992</v>
      </c>
    </row>
    <row r="45" spans="2:10" ht="9" customHeight="1" thickBot="1" x14ac:dyDescent="0.3">
      <c r="B45" s="48"/>
      <c r="C45" s="13"/>
      <c r="D45" s="49"/>
      <c r="E45" s="50"/>
      <c r="F45" s="51"/>
      <c r="G45" s="52"/>
      <c r="H45" s="49"/>
      <c r="I45" s="49"/>
      <c r="J45" s="51"/>
    </row>
    <row r="46" spans="2:10" ht="10.35" customHeight="1" thickBot="1" x14ac:dyDescent="0.3">
      <c r="B46" s="48"/>
      <c r="C46" s="13"/>
      <c r="D46" s="49"/>
      <c r="E46" s="50"/>
      <c r="F46" s="51"/>
      <c r="G46" s="52"/>
      <c r="H46" s="49"/>
      <c r="I46" s="49"/>
      <c r="J46" s="51"/>
    </row>
    <row r="47" spans="2:10" ht="19.350000000000001" customHeight="1" thickBot="1" x14ac:dyDescent="0.3">
      <c r="B47" s="174" t="s">
        <v>154</v>
      </c>
      <c r="C47" s="174"/>
      <c r="D47" s="174"/>
      <c r="E47" s="174"/>
      <c r="F47" s="174"/>
      <c r="G47" s="174"/>
      <c r="H47" s="174"/>
      <c r="I47" s="174"/>
      <c r="J47" s="174"/>
    </row>
    <row r="48" spans="2:10" ht="15" customHeight="1" x14ac:dyDescent="0.25">
      <c r="B48" s="175" t="s">
        <v>153</v>
      </c>
      <c r="C48" s="178" t="s">
        <v>24</v>
      </c>
      <c r="D48" s="178"/>
      <c r="E48" s="178"/>
      <c r="F48" s="178"/>
      <c r="G48" s="178"/>
      <c r="H48" s="178"/>
      <c r="I48" s="178"/>
      <c r="J48" s="24"/>
    </row>
    <row r="49" spans="2:10" x14ac:dyDescent="0.25">
      <c r="B49" s="176"/>
      <c r="C49" s="179"/>
      <c r="D49" s="179"/>
      <c r="E49" s="179"/>
      <c r="F49" s="179"/>
      <c r="G49" s="179"/>
      <c r="H49" s="179"/>
      <c r="I49" s="180" t="s">
        <v>5</v>
      </c>
      <c r="J49" s="180"/>
    </row>
    <row r="50" spans="2:10" ht="15.75" thickBot="1" x14ac:dyDescent="0.3">
      <c r="B50" s="177"/>
      <c r="C50" s="166" t="s">
        <v>7</v>
      </c>
      <c r="D50" s="166"/>
      <c r="E50" s="166"/>
      <c r="F50" s="166"/>
      <c r="G50" s="167" t="s">
        <v>8</v>
      </c>
      <c r="H50" s="167"/>
      <c r="I50" s="167"/>
      <c r="J50" s="25"/>
    </row>
    <row r="51" spans="2:10" ht="45.75" thickBot="1" x14ac:dyDescent="0.3">
      <c r="B51" s="7" t="s">
        <v>2</v>
      </c>
      <c r="C51" s="34" t="s">
        <v>3</v>
      </c>
      <c r="D51" s="34" t="s">
        <v>21</v>
      </c>
      <c r="E51" s="35" t="s">
        <v>22</v>
      </c>
      <c r="F51" s="36" t="s">
        <v>29</v>
      </c>
      <c r="G51" s="18" t="s">
        <v>23</v>
      </c>
      <c r="H51" s="37" t="s">
        <v>4</v>
      </c>
      <c r="I51" s="37" t="s">
        <v>6</v>
      </c>
      <c r="J51" s="78" t="s">
        <v>134</v>
      </c>
    </row>
    <row r="52" spans="2:10" ht="26.25" thickBot="1" x14ac:dyDescent="0.3">
      <c r="B52" s="8" t="s">
        <v>18</v>
      </c>
      <c r="C52" s="10">
        <f>SUM(C53:C56)</f>
        <v>0</v>
      </c>
      <c r="D52" s="10">
        <f>SUM(D53:D56)</f>
        <v>0</v>
      </c>
      <c r="E52" s="14" t="s">
        <v>36</v>
      </c>
      <c r="F52" s="26">
        <f>G52-C52-D52</f>
        <v>19200</v>
      </c>
      <c r="G52" s="56">
        <f>H52+I52</f>
        <v>19200</v>
      </c>
      <c r="H52" s="10">
        <f>SUM(H53:H56)</f>
        <v>19200</v>
      </c>
      <c r="I52" s="10">
        <f>SUM(I53:I56)</f>
        <v>0</v>
      </c>
      <c r="J52" s="79">
        <f>SUM(J53:J56)</f>
        <v>0</v>
      </c>
    </row>
    <row r="53" spans="2:10" ht="26.25" thickBot="1" x14ac:dyDescent="0.3">
      <c r="B53" s="9" t="s">
        <v>88</v>
      </c>
      <c r="C53" s="11"/>
      <c r="D53" s="11"/>
      <c r="E53" s="15" t="s">
        <v>19</v>
      </c>
      <c r="F53" s="27">
        <f>G53-C53-D53</f>
        <v>5800</v>
      </c>
      <c r="G53" s="17">
        <f>H53+I53</f>
        <v>5800</v>
      </c>
      <c r="H53" s="68">
        <f>4000+1800</f>
        <v>5800</v>
      </c>
      <c r="I53" s="11"/>
      <c r="J53" s="80"/>
    </row>
    <row r="54" spans="2:10" ht="21" customHeight="1" thickBot="1" x14ac:dyDescent="0.3">
      <c r="B54" s="9" t="s">
        <v>89</v>
      </c>
      <c r="C54" s="11"/>
      <c r="D54" s="11"/>
      <c r="E54" s="15" t="s">
        <v>19</v>
      </c>
      <c r="F54" s="27">
        <f t="shared" ref="F54" si="17">G54-C54-D54</f>
        <v>1500</v>
      </c>
      <c r="G54" s="17">
        <f t="shared" ref="G54" si="18">H54+I54</f>
        <v>1500</v>
      </c>
      <c r="H54" s="68">
        <v>1500</v>
      </c>
      <c r="I54" s="11"/>
      <c r="J54" s="80"/>
    </row>
    <row r="55" spans="2:10" ht="26.25" thickBot="1" x14ac:dyDescent="0.3">
      <c r="B55" s="9" t="s">
        <v>90</v>
      </c>
      <c r="C55" s="11"/>
      <c r="D55" s="11"/>
      <c r="E55" s="15" t="s">
        <v>9</v>
      </c>
      <c r="F55" s="27">
        <f>G55-C55-D55</f>
        <v>10800</v>
      </c>
      <c r="G55" s="17">
        <f>H55+I55</f>
        <v>10800</v>
      </c>
      <c r="H55" s="68">
        <f>4800+6000</f>
        <v>10800</v>
      </c>
      <c r="I55" s="11"/>
      <c r="J55" s="80"/>
    </row>
    <row r="56" spans="2:10" ht="26.25" thickBot="1" x14ac:dyDescent="0.3">
      <c r="B56" s="9" t="s">
        <v>91</v>
      </c>
      <c r="C56" s="11"/>
      <c r="D56" s="11"/>
      <c r="E56" s="15" t="s">
        <v>9</v>
      </c>
      <c r="F56" s="27">
        <f t="shared" ref="F56" si="19">G56-C56-D56</f>
        <v>1100</v>
      </c>
      <c r="G56" s="17">
        <f t="shared" ref="G56" si="20">H56+I56</f>
        <v>1100</v>
      </c>
      <c r="H56" s="68">
        <v>1100</v>
      </c>
      <c r="I56" s="11"/>
      <c r="J56" s="80"/>
    </row>
    <row r="57" spans="2:10" ht="26.25" thickBot="1" x14ac:dyDescent="0.3">
      <c r="B57" s="8" t="s">
        <v>140</v>
      </c>
      <c r="C57" s="10">
        <f>SUM(C58:C61)</f>
        <v>0</v>
      </c>
      <c r="D57" s="10">
        <f>SUM(D58:D61)</f>
        <v>0</v>
      </c>
      <c r="E57" s="14" t="s">
        <v>9</v>
      </c>
      <c r="F57" s="26">
        <f>G57-C57-D57</f>
        <v>10000</v>
      </c>
      <c r="G57" s="56">
        <f>H57+I57</f>
        <v>10000</v>
      </c>
      <c r="H57" s="89">
        <f>SUM(H58:H61)</f>
        <v>10000</v>
      </c>
      <c r="I57" s="10">
        <f t="shared" ref="I57:J57" si="21">SUM(I58:I61)</f>
        <v>0</v>
      </c>
      <c r="J57" s="79">
        <f t="shared" si="21"/>
        <v>139260</v>
      </c>
    </row>
    <row r="58" spans="2:10" ht="26.25" thickBot="1" x14ac:dyDescent="0.3">
      <c r="B58" s="9" t="s">
        <v>139</v>
      </c>
      <c r="C58" s="11"/>
      <c r="D58" s="11"/>
      <c r="E58" s="15" t="s">
        <v>9</v>
      </c>
      <c r="F58" s="27">
        <f>G58-C58-D58</f>
        <v>0</v>
      </c>
      <c r="G58" s="17">
        <f>H58+I58</f>
        <v>0</v>
      </c>
      <c r="H58" s="11">
        <v>0</v>
      </c>
      <c r="I58" s="11"/>
      <c r="J58" s="80">
        <v>54375</v>
      </c>
    </row>
    <row r="59" spans="2:10" ht="15.75" thickBot="1" x14ac:dyDescent="0.3">
      <c r="B59" s="9" t="s">
        <v>92</v>
      </c>
      <c r="C59" s="11"/>
      <c r="D59" s="11"/>
      <c r="E59" s="15" t="s">
        <v>9</v>
      </c>
      <c r="F59" s="27">
        <f>G59-C59-D59</f>
        <v>0</v>
      </c>
      <c r="G59" s="17">
        <f>H59+I59</f>
        <v>0</v>
      </c>
      <c r="H59" s="11">
        <v>0</v>
      </c>
      <c r="I59" s="11"/>
      <c r="J59" s="80">
        <v>29426</v>
      </c>
    </row>
    <row r="60" spans="2:10" ht="32.1" customHeight="1" thickBot="1" x14ac:dyDescent="0.3">
      <c r="B60" s="9" t="s">
        <v>93</v>
      </c>
      <c r="C60" s="11"/>
      <c r="D60" s="11"/>
      <c r="E60" s="15" t="s">
        <v>9</v>
      </c>
      <c r="F60" s="27">
        <f t="shared" ref="F60:F62" si="22">G60-C60-D60</f>
        <v>0</v>
      </c>
      <c r="G60" s="17">
        <f t="shared" ref="G60:G61" si="23">H60+I60</f>
        <v>0</v>
      </c>
      <c r="H60" s="11">
        <v>0</v>
      </c>
      <c r="I60" s="11"/>
      <c r="J60" s="80">
        <v>55459</v>
      </c>
    </row>
    <row r="61" spans="2:10" ht="21" customHeight="1" thickBot="1" x14ac:dyDescent="0.3">
      <c r="B61" s="9" t="s">
        <v>94</v>
      </c>
      <c r="C61" s="11"/>
      <c r="D61" s="11"/>
      <c r="E61" s="15" t="s">
        <v>9</v>
      </c>
      <c r="F61" s="27">
        <f>G61-C61-D61</f>
        <v>10000</v>
      </c>
      <c r="G61" s="17">
        <f t="shared" si="23"/>
        <v>10000</v>
      </c>
      <c r="H61" s="68">
        <v>10000</v>
      </c>
      <c r="I61" s="11"/>
      <c r="J61" s="82"/>
    </row>
    <row r="62" spans="2:10" ht="29.1" customHeight="1" thickBot="1" x14ac:dyDescent="0.3">
      <c r="B62" s="60" t="s">
        <v>30</v>
      </c>
      <c r="C62" s="21">
        <f>C57+C52+C40+C35+C30+C26+C20+C15+C11+C8</f>
        <v>764745</v>
      </c>
      <c r="D62" s="21">
        <f>D57+D52+D40+D35+D30+D26+D20+D15+D11+D8</f>
        <v>129056</v>
      </c>
      <c r="E62" s="43"/>
      <c r="F62" s="31">
        <f t="shared" si="22"/>
        <v>499144</v>
      </c>
      <c r="G62" s="44">
        <f>G57+G52+G40+G35+G30+G26+G20+G15+G11+G8</f>
        <v>1392945</v>
      </c>
      <c r="H62" s="21">
        <f>H57+H52+H40+H35+H30+H26+H20+H15+H11+H8</f>
        <v>1071128</v>
      </c>
      <c r="I62" s="45">
        <f>I57+I52+I40+I35+I30+I26+I20+I15+I11+I8</f>
        <v>321817</v>
      </c>
      <c r="J62" s="46">
        <f>J57+J52+J40+J35+J30+J26+J20+J15+J11+J8</f>
        <v>278908</v>
      </c>
    </row>
    <row r="63" spans="2:10" ht="26.1" customHeight="1" thickBot="1" x14ac:dyDescent="0.3">
      <c r="B63" s="139" t="s">
        <v>136</v>
      </c>
      <c r="C63" s="139"/>
      <c r="D63" s="139"/>
      <c r="E63" s="139"/>
      <c r="F63" s="163"/>
      <c r="G63" s="74">
        <f>G62-C62-D62-F62</f>
        <v>0</v>
      </c>
      <c r="H63" s="164"/>
      <c r="I63" s="165"/>
      <c r="J63" s="165"/>
    </row>
    <row r="64" spans="2:10" ht="16.350000000000001" customHeight="1" thickBot="1" x14ac:dyDescent="0.3">
      <c r="B64" s="20" t="s">
        <v>34</v>
      </c>
      <c r="C64" s="181" t="s">
        <v>1</v>
      </c>
      <c r="D64" s="181"/>
      <c r="E64" s="181"/>
      <c r="F64" s="182"/>
      <c r="G64" s="144" t="s">
        <v>45</v>
      </c>
      <c r="H64" s="144"/>
      <c r="I64" s="144"/>
      <c r="J64" s="144"/>
    </row>
    <row r="65" spans="2:10" ht="36" customHeight="1" thickBot="1" x14ac:dyDescent="0.3">
      <c r="B65" s="7" t="s">
        <v>2</v>
      </c>
      <c r="C65" s="76" t="s">
        <v>105</v>
      </c>
      <c r="D65" s="34" t="s">
        <v>0</v>
      </c>
      <c r="E65" s="35" t="s">
        <v>48</v>
      </c>
      <c r="F65" s="36" t="s">
        <v>49</v>
      </c>
      <c r="G65" s="18" t="s">
        <v>59</v>
      </c>
      <c r="H65" s="157" t="s">
        <v>46</v>
      </c>
      <c r="I65" s="158"/>
      <c r="J65" s="158"/>
    </row>
    <row r="66" spans="2:10" ht="15.75" thickBot="1" x14ac:dyDescent="0.3">
      <c r="B66" s="8" t="s">
        <v>42</v>
      </c>
      <c r="C66" s="10">
        <f>SUM(C67:C70)</f>
        <v>312435</v>
      </c>
      <c r="D66" s="10">
        <f>SUM(D67:D70)</f>
        <v>174046</v>
      </c>
      <c r="E66" s="14"/>
      <c r="F66" s="10">
        <f>SUM(F67:F70)</f>
        <v>26356</v>
      </c>
      <c r="G66" s="86">
        <f>SUM(G67:G70)</f>
        <v>135373</v>
      </c>
      <c r="H66" s="159"/>
      <c r="I66" s="160"/>
      <c r="J66" s="160"/>
    </row>
    <row r="67" spans="2:10" ht="45.75" thickBot="1" x14ac:dyDescent="0.3">
      <c r="B67" s="9" t="s">
        <v>95</v>
      </c>
      <c r="C67" s="11"/>
      <c r="D67" s="11"/>
      <c r="E67" s="66" t="s">
        <v>50</v>
      </c>
      <c r="F67" s="27">
        <f>10000-7981</f>
        <v>2019</v>
      </c>
      <c r="G67" s="77">
        <f>C67+D67+F67</f>
        <v>2019</v>
      </c>
      <c r="H67" s="159"/>
      <c r="I67" s="160"/>
      <c r="J67" s="160"/>
    </row>
    <row r="68" spans="2:10" ht="45.75" thickBot="1" x14ac:dyDescent="0.3">
      <c r="B68" s="9" t="s">
        <v>96</v>
      </c>
      <c r="C68" s="11">
        <v>33790</v>
      </c>
      <c r="D68" s="68">
        <f>19591+5290</f>
        <v>24881</v>
      </c>
      <c r="E68" s="66" t="s">
        <v>47</v>
      </c>
      <c r="F68" s="27"/>
      <c r="G68" s="77">
        <f>C68+D68+F68-F75</f>
        <v>42616</v>
      </c>
      <c r="H68" s="159"/>
      <c r="I68" s="160"/>
      <c r="J68" s="160"/>
    </row>
    <row r="69" spans="2:10" ht="45.75" thickBot="1" x14ac:dyDescent="0.3">
      <c r="B69" s="9" t="s">
        <v>97</v>
      </c>
      <c r="C69" s="11">
        <f>18710</f>
        <v>18710</v>
      </c>
      <c r="D69" s="11"/>
      <c r="E69" s="66" t="s">
        <v>150</v>
      </c>
      <c r="F69" s="27"/>
      <c r="G69" s="77">
        <f t="shared" ref="G69" si="24">C69+D69+F69</f>
        <v>18710</v>
      </c>
      <c r="H69" s="161"/>
      <c r="I69" s="162"/>
      <c r="J69" s="162"/>
    </row>
    <row r="70" spans="2:10" ht="44.1" customHeight="1" thickBot="1" x14ac:dyDescent="0.3">
      <c r="B70" s="9" t="s">
        <v>107</v>
      </c>
      <c r="C70" s="11">
        <f>286735-26800</f>
        <v>259935</v>
      </c>
      <c r="D70" s="68">
        <f>13350+5947+80000+2000+1000+12029+720+960+5000+259+27900</f>
        <v>149165</v>
      </c>
      <c r="E70" s="66" t="s">
        <v>148</v>
      </c>
      <c r="F70" s="83">
        <f>G95</f>
        <v>24337</v>
      </c>
      <c r="G70" s="77">
        <f>C70+D70+F70-F73-F74-F78-F79-F80-F81-F82-F83-F84-F85-F86</f>
        <v>72028</v>
      </c>
      <c r="H70" s="170" t="s">
        <v>149</v>
      </c>
      <c r="I70" s="171"/>
      <c r="J70" s="171"/>
    </row>
    <row r="71" spans="2:10" ht="34.35" customHeight="1" thickBot="1" x14ac:dyDescent="0.3">
      <c r="B71" s="70" t="s">
        <v>2</v>
      </c>
      <c r="C71" s="71" t="s">
        <v>3</v>
      </c>
      <c r="D71" s="71" t="s">
        <v>21</v>
      </c>
      <c r="E71" s="72" t="s">
        <v>22</v>
      </c>
      <c r="F71" s="73" t="s">
        <v>29</v>
      </c>
      <c r="G71" s="18" t="s">
        <v>23</v>
      </c>
      <c r="H71" s="172"/>
      <c r="I71" s="173"/>
      <c r="J71" s="173"/>
    </row>
    <row r="72" spans="2:10" ht="26.25" thickBot="1" x14ac:dyDescent="0.3">
      <c r="B72" s="8" t="s">
        <v>44</v>
      </c>
      <c r="C72" s="10">
        <f>SUM(C73:C76)</f>
        <v>0</v>
      </c>
      <c r="D72" s="10">
        <f>SUM(D73:D76)</f>
        <v>0</v>
      </c>
      <c r="E72" s="14"/>
      <c r="F72" s="26">
        <f>SUM(F73:F76)</f>
        <v>162500</v>
      </c>
      <c r="G72" s="56">
        <f>SUM(C72+D72+F72)</f>
        <v>162500</v>
      </c>
      <c r="H72" s="155" t="s">
        <v>131</v>
      </c>
      <c r="I72" s="156"/>
      <c r="J72" s="156"/>
    </row>
    <row r="73" spans="2:10" ht="27" customHeight="1" thickBot="1" x14ac:dyDescent="0.3">
      <c r="B73" s="9" t="s">
        <v>98</v>
      </c>
      <c r="C73" s="11"/>
      <c r="D73" s="11"/>
      <c r="E73" s="66" t="s">
        <v>51</v>
      </c>
      <c r="F73" s="69">
        <f>19341+2663+63503+49938</f>
        <v>135445</v>
      </c>
      <c r="G73" s="17">
        <f t="shared" ref="G73:G76" si="25">SUM(C73+D73+F73)</f>
        <v>135445</v>
      </c>
      <c r="H73" s="126" t="s">
        <v>53</v>
      </c>
      <c r="I73" s="126" t="s">
        <v>64</v>
      </c>
      <c r="J73" s="126" t="s">
        <v>132</v>
      </c>
    </row>
    <row r="74" spans="2:10" ht="26.25" thickBot="1" x14ac:dyDescent="0.3">
      <c r="B74" s="9" t="s">
        <v>106</v>
      </c>
      <c r="C74" s="11"/>
      <c r="D74" s="11"/>
      <c r="E74" s="66" t="s">
        <v>51</v>
      </c>
      <c r="F74" s="69">
        <v>3000</v>
      </c>
      <c r="G74" s="77">
        <f t="shared" si="25"/>
        <v>3000</v>
      </c>
      <c r="H74" s="127"/>
      <c r="I74" s="127"/>
      <c r="J74" s="127"/>
    </row>
    <row r="75" spans="2:10" ht="26.25" thickBot="1" x14ac:dyDescent="0.3">
      <c r="B75" s="9" t="s">
        <v>99</v>
      </c>
      <c r="C75" s="11"/>
      <c r="D75" s="11"/>
      <c r="E75" s="66" t="s">
        <v>152</v>
      </c>
      <c r="F75" s="69">
        <v>16055</v>
      </c>
      <c r="G75" s="77">
        <f t="shared" si="25"/>
        <v>16055</v>
      </c>
      <c r="H75" s="127"/>
      <c r="I75" s="127"/>
      <c r="J75" s="127"/>
    </row>
    <row r="76" spans="2:10" ht="26.25" thickBot="1" x14ac:dyDescent="0.3">
      <c r="B76" s="9" t="s">
        <v>100</v>
      </c>
      <c r="C76" s="11"/>
      <c r="D76" s="11"/>
      <c r="E76" s="66" t="s">
        <v>9</v>
      </c>
      <c r="F76" s="69">
        <v>8000</v>
      </c>
      <c r="G76" s="77">
        <f t="shared" si="25"/>
        <v>8000</v>
      </c>
      <c r="H76" s="128"/>
      <c r="I76" s="128"/>
      <c r="J76" s="128"/>
    </row>
    <row r="77" spans="2:10" ht="26.25" thickBot="1" x14ac:dyDescent="0.3">
      <c r="B77" s="8" t="s">
        <v>57</v>
      </c>
      <c r="C77" s="10">
        <f>SUM(C79:C86)</f>
        <v>288170</v>
      </c>
      <c r="D77" s="10">
        <f>SUM(D79:D86)</f>
        <v>40829</v>
      </c>
      <c r="E77" s="14"/>
      <c r="F77" s="10">
        <f>SUM(F78:F86)</f>
        <v>222964</v>
      </c>
      <c r="G77" s="56">
        <f>SUM(C77+D77+F77)</f>
        <v>551963</v>
      </c>
      <c r="H77" s="62">
        <f>SUM(H79:H86)</f>
        <v>790000</v>
      </c>
      <c r="I77" s="65">
        <f>SUM(I79:I86)</f>
        <v>103489</v>
      </c>
      <c r="J77" s="65">
        <f>SUM(J79:J86)</f>
        <v>1417488</v>
      </c>
    </row>
    <row r="78" spans="2:10" ht="46.35" customHeight="1" thickBot="1" x14ac:dyDescent="0.3">
      <c r="B78" s="9" t="s">
        <v>52</v>
      </c>
      <c r="C78" s="11"/>
      <c r="D78" s="11"/>
      <c r="E78" s="123" t="s">
        <v>151</v>
      </c>
      <c r="F78" s="27">
        <v>27964</v>
      </c>
      <c r="G78" s="17">
        <f t="shared" ref="G78" si="26">C78+D78+F78</f>
        <v>27964</v>
      </c>
      <c r="H78" s="63"/>
      <c r="I78" s="63"/>
      <c r="J78" s="64">
        <f>SUM(G78:I78)</f>
        <v>27964</v>
      </c>
    </row>
    <row r="79" spans="2:10" ht="15" customHeight="1" thickBot="1" x14ac:dyDescent="0.3">
      <c r="B79" s="9" t="s">
        <v>157</v>
      </c>
      <c r="C79" s="11"/>
      <c r="D79" s="11"/>
      <c r="E79" s="124"/>
      <c r="F79" s="27">
        <v>195000</v>
      </c>
      <c r="G79" s="17">
        <f t="shared" ref="G79:G86" si="27">C79+D79+F79</f>
        <v>195000</v>
      </c>
      <c r="H79" s="63"/>
      <c r="I79" s="63"/>
      <c r="J79" s="64">
        <f>SUM(G79:I79)</f>
        <v>195000</v>
      </c>
    </row>
    <row r="80" spans="2:10" ht="15.75" thickBot="1" x14ac:dyDescent="0.3">
      <c r="B80" s="9" t="s">
        <v>26</v>
      </c>
      <c r="C80" s="68">
        <v>238170</v>
      </c>
      <c r="D80" s="11"/>
      <c r="E80" s="124"/>
      <c r="F80" s="27"/>
      <c r="G80" s="77">
        <f t="shared" si="27"/>
        <v>238170</v>
      </c>
      <c r="H80" s="63"/>
      <c r="I80" s="63">
        <v>11830</v>
      </c>
      <c r="J80" s="64">
        <f t="shared" ref="J80:J86" si="28">SUM(G80:I80)</f>
        <v>250000</v>
      </c>
    </row>
    <row r="81" spans="2:10" ht="15.75" thickBot="1" x14ac:dyDescent="0.3">
      <c r="B81" s="9" t="s">
        <v>25</v>
      </c>
      <c r="C81" s="68">
        <v>50000</v>
      </c>
      <c r="D81" s="11"/>
      <c r="E81" s="124"/>
      <c r="F81" s="27"/>
      <c r="G81" s="77">
        <f t="shared" si="27"/>
        <v>50000</v>
      </c>
      <c r="H81" s="63">
        <v>790000</v>
      </c>
      <c r="I81" s="63"/>
      <c r="J81" s="64">
        <f t="shared" si="28"/>
        <v>840000</v>
      </c>
    </row>
    <row r="82" spans="2:10" ht="15.75" thickBot="1" x14ac:dyDescent="0.3">
      <c r="B82" s="9" t="s">
        <v>62</v>
      </c>
      <c r="C82" s="11"/>
      <c r="D82" s="11">
        <v>39536</v>
      </c>
      <c r="E82" s="124"/>
      <c r="F82" s="27"/>
      <c r="G82" s="77">
        <f t="shared" si="27"/>
        <v>39536</v>
      </c>
      <c r="H82" s="63"/>
      <c r="I82" s="63">
        <v>70216</v>
      </c>
      <c r="J82" s="64">
        <f t="shared" si="28"/>
        <v>109752</v>
      </c>
    </row>
    <row r="83" spans="2:10" ht="15.75" thickBot="1" x14ac:dyDescent="0.3">
      <c r="B83" s="9" t="s">
        <v>156</v>
      </c>
      <c r="C83" s="11"/>
      <c r="D83" s="11">
        <v>1293</v>
      </c>
      <c r="E83" s="124"/>
      <c r="F83" s="27"/>
      <c r="G83" s="77">
        <f t="shared" si="27"/>
        <v>1293</v>
      </c>
      <c r="H83" s="63"/>
      <c r="I83" s="63">
        <v>21443</v>
      </c>
      <c r="J83" s="64">
        <f t="shared" si="28"/>
        <v>22736</v>
      </c>
    </row>
    <row r="84" spans="2:10" ht="15.75" thickBot="1" x14ac:dyDescent="0.3">
      <c r="B84" s="9" t="s">
        <v>61</v>
      </c>
      <c r="C84" s="11"/>
      <c r="D84" s="11"/>
      <c r="E84" s="124"/>
      <c r="F84" s="27"/>
      <c r="G84" s="77">
        <f t="shared" si="27"/>
        <v>0</v>
      </c>
      <c r="H84" s="63"/>
      <c r="I84" s="63"/>
      <c r="J84" s="64">
        <f t="shared" si="28"/>
        <v>0</v>
      </c>
    </row>
    <row r="85" spans="2:10" ht="15.75" thickBot="1" x14ac:dyDescent="0.3">
      <c r="B85" s="9" t="s">
        <v>27</v>
      </c>
      <c r="C85" s="11"/>
      <c r="D85" s="11"/>
      <c r="E85" s="124"/>
      <c r="F85" s="27"/>
      <c r="G85" s="17">
        <f t="shared" si="27"/>
        <v>0</v>
      </c>
      <c r="H85" s="63"/>
      <c r="I85" s="63"/>
      <c r="J85" s="64">
        <f t="shared" si="28"/>
        <v>0</v>
      </c>
    </row>
    <row r="86" spans="2:10" ht="15.75" thickBot="1" x14ac:dyDescent="0.3">
      <c r="B86" s="9" t="s">
        <v>135</v>
      </c>
      <c r="C86" s="11"/>
      <c r="D86" s="11"/>
      <c r="E86" s="125"/>
      <c r="F86" s="27"/>
      <c r="G86" s="17">
        <f t="shared" si="27"/>
        <v>0</v>
      </c>
      <c r="H86" s="63"/>
      <c r="I86" s="63"/>
      <c r="J86" s="64">
        <f t="shared" si="28"/>
        <v>0</v>
      </c>
    </row>
    <row r="87" spans="2:10" ht="16.350000000000001" customHeight="1" thickBot="1" x14ac:dyDescent="0.3">
      <c r="B87" s="178" t="s">
        <v>43</v>
      </c>
      <c r="C87" s="136" t="s">
        <v>56</v>
      </c>
      <c r="D87" s="136"/>
      <c r="E87" s="136"/>
      <c r="F87" s="136"/>
      <c r="G87" s="40">
        <f>G62</f>
        <v>1392945</v>
      </c>
      <c r="H87" s="190">
        <f>SUM(G87:G90)</f>
        <v>2242781</v>
      </c>
      <c r="I87" s="192" t="s">
        <v>141</v>
      </c>
      <c r="J87" s="192"/>
    </row>
    <row r="88" spans="2:10" ht="41.1" customHeight="1" thickBot="1" x14ac:dyDescent="0.3">
      <c r="B88" s="189"/>
      <c r="C88" s="136" t="s">
        <v>104</v>
      </c>
      <c r="D88" s="136"/>
      <c r="E88" s="136"/>
      <c r="F88" s="149"/>
      <c r="G88" s="40">
        <f>G66</f>
        <v>135373</v>
      </c>
      <c r="H88" s="191"/>
      <c r="I88" s="193"/>
      <c r="J88" s="193"/>
    </row>
    <row r="89" spans="2:10" ht="16.350000000000001" customHeight="1" thickBot="1" x14ac:dyDescent="0.3">
      <c r="B89" s="189"/>
      <c r="C89" s="136" t="s">
        <v>55</v>
      </c>
      <c r="D89" s="136"/>
      <c r="E89" s="136"/>
      <c r="F89" s="149"/>
      <c r="G89" s="40">
        <f>G72</f>
        <v>162500</v>
      </c>
      <c r="H89" s="191"/>
      <c r="I89" s="194"/>
      <c r="J89" s="194"/>
    </row>
    <row r="90" spans="2:10" ht="19.350000000000001" customHeight="1" thickBot="1" x14ac:dyDescent="0.3">
      <c r="B90" s="166"/>
      <c r="C90" s="136" t="s">
        <v>60</v>
      </c>
      <c r="D90" s="136"/>
      <c r="E90" s="136"/>
      <c r="F90" s="136"/>
      <c r="G90" s="42">
        <f>G77</f>
        <v>551963</v>
      </c>
      <c r="H90" s="191"/>
      <c r="I90" s="195">
        <f>G95</f>
        <v>24337</v>
      </c>
      <c r="J90" s="195"/>
    </row>
    <row r="91" spans="2:10" ht="10.35" customHeight="1" x14ac:dyDescent="0.25">
      <c r="B91" s="5"/>
      <c r="C91" s="13"/>
      <c r="D91" s="13"/>
      <c r="E91" s="13"/>
      <c r="F91" s="28"/>
      <c r="G91" s="16"/>
      <c r="H91" s="13"/>
      <c r="I91" s="13"/>
      <c r="J91" s="28"/>
    </row>
    <row r="92" spans="2:10" ht="9" customHeight="1" thickBot="1" x14ac:dyDescent="0.3">
      <c r="B92" s="5"/>
      <c r="C92" s="13"/>
      <c r="D92" s="13"/>
      <c r="E92" s="13"/>
      <c r="F92" s="28"/>
      <c r="G92" s="16"/>
      <c r="H92" s="13"/>
      <c r="I92" s="13"/>
      <c r="J92" s="28"/>
    </row>
    <row r="93" spans="2:10" ht="25.35" customHeight="1" thickBot="1" x14ac:dyDescent="0.3">
      <c r="B93" s="174" t="s">
        <v>154</v>
      </c>
      <c r="C93" s="174"/>
      <c r="D93" s="174"/>
      <c r="E93" s="174"/>
      <c r="F93" s="174"/>
      <c r="G93" s="174"/>
      <c r="H93" s="174"/>
      <c r="I93" s="174"/>
      <c r="J93" s="174"/>
    </row>
    <row r="94" spans="2:10" ht="45.75" thickBot="1" x14ac:dyDescent="0.3">
      <c r="B94" s="7" t="s">
        <v>32</v>
      </c>
      <c r="C94" s="38" t="s">
        <v>20</v>
      </c>
      <c r="D94" s="37" t="s">
        <v>58</v>
      </c>
      <c r="E94" s="37" t="s">
        <v>39</v>
      </c>
      <c r="F94" s="39" t="s">
        <v>37</v>
      </c>
      <c r="G94" s="39" t="s">
        <v>103</v>
      </c>
      <c r="H94" s="32"/>
      <c r="I94" s="32"/>
      <c r="J94" s="32"/>
    </row>
    <row r="95" spans="2:10" ht="48.75" thickBot="1" x14ac:dyDescent="0.3">
      <c r="B95" s="59" t="s">
        <v>108</v>
      </c>
      <c r="C95" s="12" t="s">
        <v>10</v>
      </c>
      <c r="D95" s="75">
        <v>78000</v>
      </c>
      <c r="E95" s="23">
        <f>F16+F17+F18+F19+F21+F28+F29+F37</f>
        <v>101511</v>
      </c>
      <c r="F95" s="19">
        <f>D95-E95</f>
        <v>-23511</v>
      </c>
      <c r="G95" s="137">
        <f>F95+F96+F99</f>
        <v>24337</v>
      </c>
      <c r="H95" s="33"/>
      <c r="I95" s="33"/>
      <c r="J95" s="33"/>
    </row>
    <row r="96" spans="2:10" ht="16.350000000000001" customHeight="1" thickBot="1" x14ac:dyDescent="0.3">
      <c r="B96" s="22" t="s">
        <v>109</v>
      </c>
      <c r="C96" s="187" t="s">
        <v>9</v>
      </c>
      <c r="D96" s="68">
        <v>60000</v>
      </c>
      <c r="E96" s="187">
        <f>F9+F10+F12+F14+F22+F23+F24+F25+F27+F31+F33+F34+F36+F38+F39+F41+F42+F43+F44+F55+F56+F58+F59+F60+F61+F67+F76</f>
        <v>400352</v>
      </c>
      <c r="F96" s="187">
        <f>D96+D97+D98-E96</f>
        <v>49648</v>
      </c>
      <c r="G96" s="138"/>
      <c r="H96" s="33"/>
      <c r="I96" s="33"/>
      <c r="J96" s="33"/>
    </row>
    <row r="97" spans="2:10" ht="15.75" thickBot="1" x14ac:dyDescent="0.3">
      <c r="B97" s="22" t="s">
        <v>126</v>
      </c>
      <c r="C97" s="188"/>
      <c r="D97" s="68">
        <v>200000</v>
      </c>
      <c r="E97" s="188"/>
      <c r="F97" s="188"/>
      <c r="G97" s="138"/>
      <c r="H97" s="33"/>
      <c r="I97" s="33"/>
      <c r="J97" s="33"/>
    </row>
    <row r="98" spans="2:10" ht="15.75" thickBot="1" x14ac:dyDescent="0.3">
      <c r="B98" s="22" t="s">
        <v>125</v>
      </c>
      <c r="C98" s="188"/>
      <c r="D98" s="68">
        <v>190000</v>
      </c>
      <c r="E98" s="188"/>
      <c r="F98" s="188"/>
      <c r="G98" s="138"/>
      <c r="H98" s="33"/>
      <c r="I98" s="33"/>
      <c r="J98" s="33"/>
    </row>
    <row r="99" spans="2:10" ht="15.75" thickBot="1" x14ac:dyDescent="0.3">
      <c r="B99" s="22" t="s">
        <v>110</v>
      </c>
      <c r="C99" s="187" t="s">
        <v>19</v>
      </c>
      <c r="D99" s="11">
        <v>1500</v>
      </c>
      <c r="E99" s="187">
        <f>F53+F54</f>
        <v>7300</v>
      </c>
      <c r="F99" s="187">
        <f>D99+D100-E99</f>
        <v>-1800</v>
      </c>
      <c r="G99" s="138"/>
      <c r="H99" s="33"/>
      <c r="I99" s="33"/>
      <c r="J99" s="33"/>
    </row>
    <row r="100" spans="2:10" ht="15.75" thickBot="1" x14ac:dyDescent="0.3">
      <c r="B100" s="22" t="s">
        <v>31</v>
      </c>
      <c r="C100" s="188"/>
      <c r="D100" s="11">
        <v>4000</v>
      </c>
      <c r="E100" s="188"/>
      <c r="F100" s="188"/>
      <c r="G100" s="138"/>
      <c r="H100" s="33"/>
      <c r="I100" s="33"/>
      <c r="J100" s="33"/>
    </row>
    <row r="101" spans="2:10" ht="15.75" thickBot="1" x14ac:dyDescent="0.3">
      <c r="B101" s="186" t="s">
        <v>63</v>
      </c>
      <c r="C101" s="186"/>
      <c r="D101" s="85">
        <f>SUM(D95:D100)</f>
        <v>533500</v>
      </c>
      <c r="E101" s="187"/>
      <c r="F101" s="187"/>
      <c r="G101" s="187"/>
      <c r="H101" s="150" t="s">
        <v>144</v>
      </c>
      <c r="I101" s="151"/>
      <c r="J101" s="151"/>
    </row>
    <row r="102" spans="2:10" ht="15.75" thickBot="1" x14ac:dyDescent="0.3">
      <c r="B102" s="142" t="s">
        <v>33</v>
      </c>
      <c r="C102" s="142"/>
      <c r="D102" s="142"/>
      <c r="E102" s="143"/>
      <c r="F102" s="144" t="s">
        <v>65</v>
      </c>
      <c r="G102" s="144"/>
      <c r="H102" s="144"/>
      <c r="I102" s="144"/>
      <c r="J102" s="144"/>
    </row>
    <row r="103" spans="2:10" ht="15.75" thickBot="1" x14ac:dyDescent="0.3">
      <c r="B103" s="145" t="s">
        <v>111</v>
      </c>
      <c r="C103" s="145"/>
      <c r="D103" s="145"/>
      <c r="E103" s="57">
        <f>G8</f>
        <v>330564</v>
      </c>
      <c r="F103" s="130" t="s">
        <v>137</v>
      </c>
      <c r="G103" s="131"/>
      <c r="H103" s="131"/>
      <c r="I103" s="131"/>
      <c r="J103" s="131"/>
    </row>
    <row r="104" spans="2:10" ht="15.75" thickBot="1" x14ac:dyDescent="0.3">
      <c r="B104" s="145" t="s">
        <v>112</v>
      </c>
      <c r="C104" s="145"/>
      <c r="D104" s="145"/>
      <c r="E104" s="57">
        <f>G11</f>
        <v>103877</v>
      </c>
      <c r="F104" s="132"/>
      <c r="G104" s="133"/>
      <c r="H104" s="133"/>
      <c r="I104" s="133"/>
      <c r="J104" s="133"/>
    </row>
    <row r="105" spans="2:10" ht="15.75" thickBot="1" x14ac:dyDescent="0.3">
      <c r="B105" s="145" t="s">
        <v>113</v>
      </c>
      <c r="C105" s="145"/>
      <c r="D105" s="145"/>
      <c r="E105" s="57">
        <f>G15</f>
        <v>438076</v>
      </c>
      <c r="F105" s="132"/>
      <c r="G105" s="133"/>
      <c r="H105" s="133"/>
      <c r="I105" s="133"/>
      <c r="J105" s="133"/>
    </row>
    <row r="106" spans="2:10" ht="15.75" thickBot="1" x14ac:dyDescent="0.3">
      <c r="B106" s="145" t="s">
        <v>114</v>
      </c>
      <c r="C106" s="145"/>
      <c r="D106" s="145"/>
      <c r="E106" s="57">
        <f>G20</f>
        <v>63872</v>
      </c>
      <c r="F106" s="132"/>
      <c r="G106" s="133"/>
      <c r="H106" s="133"/>
      <c r="I106" s="133"/>
      <c r="J106" s="133"/>
    </row>
    <row r="107" spans="2:10" ht="15.75" thickBot="1" x14ac:dyDescent="0.3">
      <c r="B107" s="145" t="s">
        <v>115</v>
      </c>
      <c r="C107" s="145"/>
      <c r="D107" s="145"/>
      <c r="E107" s="57">
        <f>G26</f>
        <v>79212</v>
      </c>
      <c r="F107" s="134"/>
      <c r="G107" s="135"/>
      <c r="H107" s="135"/>
      <c r="I107" s="135"/>
      <c r="J107" s="135"/>
    </row>
    <row r="108" spans="2:10" ht="15.75" thickBot="1" x14ac:dyDescent="0.3">
      <c r="B108" s="145" t="s">
        <v>116</v>
      </c>
      <c r="C108" s="145"/>
      <c r="D108" s="145"/>
      <c r="E108" s="57">
        <f>G30</f>
        <v>195583</v>
      </c>
      <c r="F108" s="129" t="s">
        <v>155</v>
      </c>
      <c r="G108" s="129"/>
      <c r="H108" s="129"/>
      <c r="I108" s="129"/>
      <c r="J108" s="129"/>
    </row>
    <row r="109" spans="2:10" ht="15.75" thickBot="1" x14ac:dyDescent="0.3">
      <c r="B109" s="145" t="s">
        <v>117</v>
      </c>
      <c r="C109" s="145"/>
      <c r="D109" s="145"/>
      <c r="E109" s="57">
        <f>G35</f>
        <v>53418</v>
      </c>
      <c r="F109" s="148" t="s">
        <v>121</v>
      </c>
      <c r="G109" s="146"/>
      <c r="H109" s="146"/>
      <c r="I109" s="147">
        <f>E113</f>
        <v>1392945</v>
      </c>
      <c r="J109" s="147"/>
    </row>
    <row r="110" spans="2:10" ht="15.75" thickBot="1" x14ac:dyDescent="0.3">
      <c r="B110" s="145" t="s">
        <v>118</v>
      </c>
      <c r="C110" s="145"/>
      <c r="D110" s="145"/>
      <c r="E110" s="57">
        <f>G40</f>
        <v>99143</v>
      </c>
      <c r="F110" s="146" t="s">
        <v>122</v>
      </c>
      <c r="G110" s="146"/>
      <c r="H110" s="146"/>
      <c r="I110" s="147">
        <f>G66</f>
        <v>135373</v>
      </c>
      <c r="J110" s="147"/>
    </row>
    <row r="111" spans="2:10" ht="15.75" thickBot="1" x14ac:dyDescent="0.3">
      <c r="B111" s="145" t="s">
        <v>119</v>
      </c>
      <c r="C111" s="145"/>
      <c r="D111" s="145"/>
      <c r="E111" s="57">
        <f>G52</f>
        <v>19200</v>
      </c>
      <c r="F111" s="146" t="s">
        <v>123</v>
      </c>
      <c r="G111" s="146"/>
      <c r="H111" s="146"/>
      <c r="I111" s="147">
        <f>G72</f>
        <v>162500</v>
      </c>
      <c r="J111" s="147"/>
    </row>
    <row r="112" spans="2:10" ht="29.1" customHeight="1" thickBot="1" x14ac:dyDescent="0.3">
      <c r="B112" s="145" t="s">
        <v>120</v>
      </c>
      <c r="C112" s="145"/>
      <c r="D112" s="145"/>
      <c r="E112" s="57">
        <f>G57</f>
        <v>10000</v>
      </c>
      <c r="F112" s="146" t="s">
        <v>124</v>
      </c>
      <c r="G112" s="146"/>
      <c r="H112" s="146"/>
      <c r="I112" s="147">
        <f>G77</f>
        <v>551963</v>
      </c>
      <c r="J112" s="147"/>
    </row>
    <row r="113" spans="2:10" ht="15.75" thickBot="1" x14ac:dyDescent="0.3">
      <c r="B113" s="139" t="s">
        <v>30</v>
      </c>
      <c r="C113" s="139"/>
      <c r="D113" s="139"/>
      <c r="E113" s="58">
        <f>SUM(E103:E112)</f>
        <v>1392945</v>
      </c>
      <c r="F113" s="140" t="s">
        <v>54</v>
      </c>
      <c r="G113" s="140"/>
      <c r="H113" s="140"/>
      <c r="I113" s="141">
        <f>SUM(I109:J112)</f>
        <v>2242781</v>
      </c>
      <c r="J113" s="141"/>
    </row>
    <row r="114" spans="2:10" x14ac:dyDescent="0.25">
      <c r="B114" s="5"/>
      <c r="C114" s="13"/>
      <c r="D114" s="13"/>
      <c r="E114" s="13"/>
      <c r="F114" s="28"/>
      <c r="G114" s="16"/>
      <c r="H114" s="13"/>
      <c r="I114" s="13"/>
      <c r="J114" s="28"/>
    </row>
    <row r="115" spans="2:10" x14ac:dyDescent="0.25">
      <c r="B115" s="5"/>
      <c r="C115" s="13"/>
      <c r="D115" s="13"/>
      <c r="E115" s="13"/>
      <c r="F115" s="28"/>
      <c r="G115" s="16"/>
      <c r="H115" s="13"/>
      <c r="I115" s="13"/>
      <c r="J115" s="28"/>
    </row>
    <row r="116" spans="2:10" x14ac:dyDescent="0.25">
      <c r="B116" s="5"/>
      <c r="C116" s="13"/>
      <c r="D116" s="13"/>
      <c r="E116" s="13"/>
      <c r="F116" s="28"/>
      <c r="G116" s="16"/>
      <c r="H116" s="13"/>
      <c r="I116" s="13"/>
      <c r="J116" s="28"/>
    </row>
    <row r="117" spans="2:10" x14ac:dyDescent="0.25">
      <c r="B117" s="5"/>
      <c r="C117" s="13"/>
      <c r="D117" s="13"/>
      <c r="E117" s="13"/>
      <c r="F117" s="28"/>
      <c r="G117" s="16"/>
      <c r="H117" s="13"/>
      <c r="I117" s="13"/>
    </row>
    <row r="118" spans="2:10" x14ac:dyDescent="0.25">
      <c r="B118" s="5"/>
      <c r="C118" s="13"/>
      <c r="D118" s="13"/>
      <c r="E118" s="13"/>
      <c r="F118" s="28"/>
      <c r="G118" s="16"/>
      <c r="H118" s="13"/>
      <c r="I118" s="13"/>
      <c r="J118" s="28"/>
    </row>
    <row r="119" spans="2:10" x14ac:dyDescent="0.25">
      <c r="B119" s="5"/>
      <c r="C119" s="13"/>
      <c r="D119" s="13"/>
      <c r="F119" s="28"/>
      <c r="G119" s="16"/>
      <c r="H119" s="13"/>
      <c r="I119" s="13"/>
      <c r="J119" s="28"/>
    </row>
    <row r="120" spans="2:10" x14ac:dyDescent="0.25">
      <c r="B120" s="5"/>
      <c r="C120" s="13"/>
      <c r="D120" s="13"/>
      <c r="E120" s="13"/>
      <c r="F120" s="28"/>
      <c r="G120" s="16"/>
      <c r="H120" s="13"/>
      <c r="I120" s="13"/>
      <c r="J120" s="28"/>
    </row>
    <row r="121" spans="2:10" x14ac:dyDescent="0.25">
      <c r="B121" s="5"/>
      <c r="C121" s="13"/>
      <c r="D121" s="13"/>
      <c r="E121" s="13"/>
      <c r="F121" s="28"/>
      <c r="G121" s="16"/>
      <c r="H121" s="13"/>
      <c r="I121" s="13"/>
      <c r="J121" s="28"/>
    </row>
    <row r="122" spans="2:10" x14ac:dyDescent="0.25">
      <c r="B122" s="5"/>
      <c r="C122" s="13"/>
      <c r="D122" s="13"/>
      <c r="E122" s="13"/>
      <c r="F122" s="28"/>
      <c r="G122" s="16"/>
      <c r="H122" s="13"/>
      <c r="I122" s="13"/>
      <c r="J122" s="28"/>
    </row>
    <row r="123" spans="2:10" x14ac:dyDescent="0.25">
      <c r="B123" s="5"/>
      <c r="C123" s="13"/>
      <c r="D123" s="13"/>
      <c r="E123" s="13"/>
      <c r="F123" s="28"/>
      <c r="G123" s="16"/>
      <c r="H123" s="13"/>
      <c r="I123" s="13"/>
      <c r="J123" s="28"/>
    </row>
    <row r="124" spans="2:10" x14ac:dyDescent="0.25">
      <c r="B124" s="5"/>
      <c r="C124" s="13"/>
      <c r="D124" s="13"/>
      <c r="E124" s="13"/>
      <c r="F124" s="28"/>
      <c r="G124" s="16"/>
      <c r="H124" s="13"/>
      <c r="I124" s="13"/>
      <c r="J124" s="28"/>
    </row>
    <row r="125" spans="2:10" x14ac:dyDescent="0.25">
      <c r="B125" s="5"/>
      <c r="C125" s="13"/>
      <c r="D125" s="13"/>
      <c r="E125" s="13"/>
      <c r="F125" s="28"/>
      <c r="G125" s="16"/>
      <c r="H125" s="13"/>
      <c r="I125" s="13"/>
      <c r="J125" s="28"/>
    </row>
    <row r="126" spans="2:10" x14ac:dyDescent="0.25">
      <c r="B126" s="5"/>
      <c r="C126" s="13"/>
      <c r="D126" s="13"/>
      <c r="E126" s="13"/>
      <c r="F126" s="28"/>
      <c r="G126" s="16"/>
      <c r="H126" s="13"/>
      <c r="I126" s="13"/>
      <c r="J126" s="28"/>
    </row>
    <row r="127" spans="2:10" x14ac:dyDescent="0.25">
      <c r="B127" s="5"/>
      <c r="C127" s="13"/>
      <c r="D127" s="13"/>
      <c r="E127" s="2"/>
      <c r="F127" s="29"/>
      <c r="G127" s="3"/>
      <c r="H127" s="2"/>
      <c r="I127" s="2"/>
      <c r="J127" s="29"/>
    </row>
    <row r="128" spans="2:10" ht="15.75" thickBot="1" x14ac:dyDescent="0.3">
      <c r="B128" s="5"/>
      <c r="C128" s="13"/>
      <c r="D128" s="13"/>
      <c r="E128" s="2"/>
      <c r="F128" s="29"/>
      <c r="G128" s="3"/>
      <c r="H128" s="2"/>
      <c r="I128" s="2"/>
      <c r="J128" s="29"/>
    </row>
    <row r="129" spans="2:10" ht="15.75" thickBot="1" x14ac:dyDescent="0.3">
      <c r="B129" s="121" t="s">
        <v>145</v>
      </c>
      <c r="C129" s="122"/>
      <c r="D129" s="122"/>
      <c r="E129" s="70"/>
      <c r="F129" s="121" t="s">
        <v>146</v>
      </c>
      <c r="G129" s="122"/>
      <c r="H129" s="122"/>
      <c r="I129" s="122"/>
      <c r="J129" s="122"/>
    </row>
    <row r="130" spans="2:10" x14ac:dyDescent="0.25">
      <c r="B130" s="5"/>
      <c r="C130" s="13"/>
      <c r="D130" s="13"/>
      <c r="E130" s="2"/>
      <c r="F130" s="29"/>
      <c r="G130" s="3"/>
      <c r="H130" s="2"/>
      <c r="I130" s="2"/>
      <c r="J130" s="29"/>
    </row>
    <row r="131" spans="2:10" x14ac:dyDescent="0.25">
      <c r="B131" s="5"/>
      <c r="C131" s="13"/>
      <c r="D131" s="13"/>
      <c r="E131" s="2"/>
      <c r="F131" s="29"/>
      <c r="G131" s="3"/>
      <c r="H131" s="2"/>
      <c r="I131" s="2"/>
      <c r="J131" s="29"/>
    </row>
    <row r="132" spans="2:10" x14ac:dyDescent="0.25">
      <c r="B132" s="5"/>
      <c r="C132" s="13"/>
      <c r="D132" s="13"/>
      <c r="E132" s="2"/>
      <c r="F132" s="29"/>
      <c r="G132" s="3"/>
      <c r="H132" s="2"/>
      <c r="I132" s="2"/>
      <c r="J132" s="29"/>
    </row>
    <row r="133" spans="2:10" x14ac:dyDescent="0.25">
      <c r="B133" s="5"/>
      <c r="C133" s="13"/>
      <c r="D133" s="13"/>
      <c r="E133" s="2"/>
      <c r="F133" s="29"/>
      <c r="G133" s="3"/>
      <c r="H133" s="2"/>
      <c r="I133" s="2"/>
      <c r="J133" s="29"/>
    </row>
    <row r="134" spans="2:10" x14ac:dyDescent="0.25">
      <c r="B134" s="5"/>
      <c r="C134" s="13"/>
      <c r="D134" s="13"/>
      <c r="E134" s="2"/>
      <c r="F134" s="29"/>
      <c r="G134" s="3"/>
      <c r="H134" s="2"/>
      <c r="I134" s="2"/>
      <c r="J134" s="29"/>
    </row>
    <row r="135" spans="2:10" x14ac:dyDescent="0.25">
      <c r="B135" s="5"/>
      <c r="C135" s="13"/>
      <c r="D135" s="13"/>
      <c r="E135" s="2"/>
      <c r="F135" s="29"/>
      <c r="G135" s="3"/>
      <c r="H135" s="2"/>
      <c r="I135" s="2"/>
      <c r="J135" s="29"/>
    </row>
    <row r="136" spans="2:10" x14ac:dyDescent="0.25">
      <c r="B136" s="5"/>
      <c r="C136" s="13"/>
      <c r="D136" s="13"/>
      <c r="E136" s="2"/>
      <c r="F136" s="29"/>
      <c r="G136" s="3"/>
      <c r="H136" s="2"/>
      <c r="I136" s="2"/>
      <c r="J136" s="29"/>
    </row>
    <row r="137" spans="2:10" x14ac:dyDescent="0.25">
      <c r="B137" s="5"/>
      <c r="C137" s="13"/>
      <c r="D137" s="13"/>
      <c r="E137" s="2"/>
      <c r="F137" s="29"/>
      <c r="G137" s="3"/>
      <c r="H137" s="2"/>
      <c r="I137" s="2"/>
      <c r="J137" s="29"/>
    </row>
    <row r="138" spans="2:10" x14ac:dyDescent="0.25">
      <c r="B138" s="5"/>
      <c r="C138" s="13"/>
      <c r="D138" s="13"/>
      <c r="E138" s="2"/>
      <c r="F138" s="29"/>
      <c r="G138" s="3"/>
      <c r="H138" s="2"/>
      <c r="I138" s="2"/>
      <c r="J138" s="29"/>
    </row>
    <row r="139" spans="2:10" x14ac:dyDescent="0.25">
      <c r="B139" s="5"/>
      <c r="C139" s="13"/>
      <c r="D139" s="13"/>
      <c r="E139" s="2"/>
      <c r="F139" s="29"/>
      <c r="G139" s="3"/>
      <c r="H139" s="2"/>
      <c r="I139" s="2"/>
      <c r="J139" s="29"/>
    </row>
    <row r="140" spans="2:10" x14ac:dyDescent="0.25">
      <c r="B140" s="5"/>
      <c r="C140" s="13"/>
      <c r="D140" s="13"/>
      <c r="E140" s="2"/>
      <c r="F140" s="29"/>
      <c r="G140" s="3"/>
      <c r="H140" s="2"/>
      <c r="I140" s="2"/>
      <c r="J140" s="29"/>
    </row>
    <row r="141" spans="2:10" x14ac:dyDescent="0.25">
      <c r="B141" s="5"/>
      <c r="C141" s="13"/>
      <c r="D141" s="13"/>
      <c r="E141" s="2"/>
      <c r="F141" s="29"/>
      <c r="G141" s="3"/>
      <c r="H141" s="2"/>
      <c r="I141" s="2"/>
      <c r="J141" s="29"/>
    </row>
    <row r="142" spans="2:10" x14ac:dyDescent="0.25">
      <c r="B142" s="5"/>
      <c r="C142" s="13"/>
      <c r="D142" s="13"/>
      <c r="E142" s="2"/>
      <c r="F142" s="29"/>
      <c r="G142" s="3"/>
      <c r="H142" s="2"/>
      <c r="I142" s="2"/>
      <c r="J142" s="29"/>
    </row>
    <row r="143" spans="2:10" x14ac:dyDescent="0.25">
      <c r="B143" s="5"/>
      <c r="C143" s="13"/>
      <c r="D143" s="13"/>
      <c r="E143" s="2"/>
      <c r="F143" s="29"/>
      <c r="G143" s="3"/>
      <c r="H143" s="2"/>
      <c r="I143" s="2"/>
      <c r="J143" s="29"/>
    </row>
    <row r="144" spans="2:10" x14ac:dyDescent="0.25">
      <c r="B144" s="5"/>
      <c r="C144" s="13"/>
      <c r="D144" s="13"/>
      <c r="E144" s="2"/>
      <c r="F144" s="29"/>
      <c r="G144" s="3"/>
      <c r="H144" s="2"/>
      <c r="I144" s="2"/>
      <c r="J144" s="29"/>
    </row>
    <row r="145" spans="2:10" x14ac:dyDescent="0.25">
      <c r="B145" s="5"/>
      <c r="C145" s="13"/>
      <c r="D145" s="13"/>
      <c r="E145" s="2"/>
      <c r="F145" s="29"/>
      <c r="G145" s="3"/>
      <c r="H145" s="2"/>
      <c r="I145" s="2"/>
      <c r="J145" s="29"/>
    </row>
    <row r="146" spans="2:10" x14ac:dyDescent="0.25">
      <c r="B146" s="5"/>
      <c r="C146" s="13"/>
      <c r="D146" s="13"/>
      <c r="E146" s="2"/>
      <c r="F146" s="29"/>
      <c r="G146" s="3"/>
      <c r="H146" s="2"/>
      <c r="I146" s="2"/>
      <c r="J146" s="29"/>
    </row>
    <row r="147" spans="2:10" x14ac:dyDescent="0.25">
      <c r="B147" s="5"/>
      <c r="C147" s="13"/>
      <c r="D147" s="13"/>
      <c r="E147" s="2"/>
      <c r="F147" s="29"/>
      <c r="G147" s="3"/>
      <c r="H147" s="2"/>
      <c r="I147" s="2"/>
      <c r="J147" s="29"/>
    </row>
    <row r="148" spans="2:10" x14ac:dyDescent="0.25">
      <c r="B148" s="5"/>
      <c r="C148" s="13"/>
      <c r="D148" s="13"/>
      <c r="E148" s="2"/>
      <c r="F148" s="29"/>
      <c r="G148" s="3"/>
      <c r="H148" s="2"/>
      <c r="I148" s="2"/>
      <c r="J148" s="29"/>
    </row>
    <row r="149" spans="2:10" x14ac:dyDescent="0.25">
      <c r="B149" s="5"/>
      <c r="C149" s="13"/>
      <c r="D149" s="13"/>
      <c r="E149" s="2"/>
      <c r="F149" s="29"/>
      <c r="G149" s="3"/>
      <c r="H149" s="2"/>
      <c r="I149" s="2"/>
      <c r="J149" s="29"/>
    </row>
    <row r="150" spans="2:10" x14ac:dyDescent="0.25">
      <c r="B150" s="5"/>
      <c r="C150" s="13"/>
      <c r="D150" s="13"/>
      <c r="E150" s="2"/>
      <c r="F150" s="29"/>
      <c r="G150" s="3"/>
      <c r="H150" s="2"/>
      <c r="I150" s="2"/>
      <c r="J150" s="29"/>
    </row>
    <row r="151" spans="2:10" x14ac:dyDescent="0.25">
      <c r="B151" s="5"/>
      <c r="C151" s="13"/>
      <c r="D151" s="13"/>
      <c r="E151" s="2"/>
      <c r="F151" s="29"/>
      <c r="G151" s="3"/>
      <c r="H151" s="2"/>
      <c r="I151" s="2"/>
      <c r="J151" s="29"/>
    </row>
    <row r="152" spans="2:10" x14ac:dyDescent="0.25">
      <c r="B152" s="5"/>
      <c r="C152" s="13"/>
      <c r="D152" s="13"/>
      <c r="E152" s="2"/>
      <c r="F152" s="29"/>
      <c r="G152" s="3"/>
      <c r="H152" s="2"/>
      <c r="I152" s="2"/>
      <c r="J152" s="29"/>
    </row>
    <row r="153" spans="2:10" x14ac:dyDescent="0.25">
      <c r="B153" s="5"/>
      <c r="C153" s="13"/>
      <c r="D153" s="13"/>
      <c r="E153" s="2"/>
      <c r="F153" s="29"/>
      <c r="G153" s="3"/>
      <c r="H153" s="2"/>
      <c r="I153" s="2"/>
      <c r="J153" s="29"/>
    </row>
    <row r="154" spans="2:10" x14ac:dyDescent="0.25">
      <c r="B154" s="5"/>
      <c r="C154" s="13"/>
      <c r="D154" s="13"/>
      <c r="E154" s="2"/>
      <c r="F154" s="29"/>
      <c r="G154" s="3"/>
      <c r="H154" s="2"/>
      <c r="I154" s="2"/>
      <c r="J154" s="29"/>
    </row>
    <row r="155" spans="2:10" x14ac:dyDescent="0.25">
      <c r="B155" s="5"/>
      <c r="C155" s="13"/>
      <c r="D155" s="13"/>
      <c r="E155" s="2"/>
      <c r="F155" s="29"/>
      <c r="G155" s="3"/>
      <c r="H155" s="2"/>
      <c r="I155" s="2"/>
      <c r="J155" s="29"/>
    </row>
    <row r="156" spans="2:10" x14ac:dyDescent="0.25">
      <c r="B156" s="5"/>
      <c r="C156" s="13"/>
      <c r="D156" s="13"/>
      <c r="E156" s="2"/>
      <c r="F156" s="29"/>
      <c r="G156" s="3"/>
      <c r="H156" s="2"/>
      <c r="I156" s="2"/>
      <c r="J156" s="29"/>
    </row>
    <row r="157" spans="2:10" x14ac:dyDescent="0.25">
      <c r="B157" s="5"/>
      <c r="C157" s="13"/>
      <c r="D157" s="13"/>
      <c r="E157" s="2"/>
      <c r="F157" s="29"/>
      <c r="G157" s="3"/>
      <c r="H157" s="2"/>
      <c r="I157" s="2"/>
      <c r="J157" s="29"/>
    </row>
    <row r="158" spans="2:10" x14ac:dyDescent="0.25">
      <c r="B158" s="5"/>
      <c r="C158" s="13"/>
      <c r="D158" s="13"/>
      <c r="E158" s="2"/>
      <c r="F158" s="29"/>
      <c r="G158" s="3"/>
      <c r="H158" s="2"/>
      <c r="I158" s="2"/>
      <c r="J158" s="29"/>
    </row>
    <row r="159" spans="2:10" x14ac:dyDescent="0.25">
      <c r="B159" s="5"/>
      <c r="C159" s="13"/>
      <c r="D159" s="13"/>
      <c r="E159" s="2"/>
      <c r="F159" s="29"/>
      <c r="G159" s="3"/>
      <c r="H159" s="2"/>
      <c r="I159" s="2"/>
      <c r="J159" s="29"/>
    </row>
    <row r="160" spans="2:10" x14ac:dyDescent="0.25">
      <c r="B160" s="5"/>
      <c r="C160" s="13"/>
      <c r="D160" s="13"/>
      <c r="E160" s="2"/>
      <c r="F160" s="29"/>
      <c r="G160" s="3"/>
      <c r="H160" s="2"/>
      <c r="I160" s="2"/>
      <c r="J160" s="29"/>
    </row>
    <row r="161" spans="2:10" x14ac:dyDescent="0.25">
      <c r="B161" s="5"/>
      <c r="C161" s="13"/>
      <c r="D161" s="13"/>
      <c r="E161" s="2"/>
      <c r="F161" s="29"/>
      <c r="G161" s="3"/>
      <c r="H161" s="2"/>
      <c r="I161" s="2"/>
      <c r="J161" s="29"/>
    </row>
    <row r="162" spans="2:10" x14ac:dyDescent="0.25">
      <c r="B162" s="5"/>
      <c r="C162" s="13"/>
      <c r="D162" s="13"/>
      <c r="E162" s="2"/>
      <c r="F162" s="29"/>
      <c r="G162" s="3"/>
      <c r="H162" s="2"/>
      <c r="I162" s="2"/>
      <c r="J162" s="29"/>
    </row>
    <row r="163" spans="2:10" x14ac:dyDescent="0.25">
      <c r="B163" s="5"/>
      <c r="C163" s="13"/>
      <c r="D163" s="13"/>
      <c r="E163" s="2"/>
      <c r="F163" s="29"/>
      <c r="G163" s="3"/>
      <c r="H163" s="2"/>
      <c r="I163" s="2"/>
      <c r="J163" s="29"/>
    </row>
    <row r="164" spans="2:10" x14ac:dyDescent="0.25">
      <c r="B164" s="5"/>
      <c r="C164" s="13"/>
      <c r="D164" s="13"/>
      <c r="E164" s="2"/>
      <c r="F164" s="29"/>
      <c r="G164" s="3"/>
      <c r="H164" s="2"/>
      <c r="I164" s="2"/>
      <c r="J164" s="29"/>
    </row>
    <row r="165" spans="2:10" x14ac:dyDescent="0.25">
      <c r="B165" s="5"/>
      <c r="C165" s="13"/>
      <c r="D165" s="13"/>
      <c r="E165" s="2"/>
      <c r="F165" s="29"/>
      <c r="G165" s="3"/>
      <c r="H165" s="2"/>
      <c r="I165" s="2"/>
      <c r="J165" s="29"/>
    </row>
    <row r="166" spans="2:10" x14ac:dyDescent="0.25">
      <c r="B166" s="5"/>
      <c r="C166" s="13"/>
      <c r="D166" s="13"/>
      <c r="E166" s="2"/>
      <c r="F166" s="29"/>
      <c r="G166" s="3"/>
      <c r="H166" s="2"/>
      <c r="I166" s="2"/>
      <c r="J166" s="29"/>
    </row>
    <row r="167" spans="2:10" x14ac:dyDescent="0.25">
      <c r="B167" s="5"/>
      <c r="C167" s="13"/>
      <c r="D167" s="13"/>
      <c r="E167" s="2"/>
      <c r="F167" s="29"/>
      <c r="G167" s="3"/>
      <c r="H167" s="2"/>
      <c r="I167" s="2"/>
      <c r="J167" s="29"/>
    </row>
    <row r="168" spans="2:10" x14ac:dyDescent="0.25">
      <c r="B168" s="5"/>
      <c r="C168" s="13"/>
      <c r="D168" s="13"/>
      <c r="E168" s="2"/>
      <c r="F168" s="29"/>
      <c r="G168" s="3"/>
      <c r="H168" s="2"/>
      <c r="I168" s="2"/>
      <c r="J168" s="29"/>
    </row>
    <row r="169" spans="2:10" x14ac:dyDescent="0.25">
      <c r="B169" s="5"/>
      <c r="C169" s="13"/>
      <c r="D169" s="13"/>
      <c r="E169" s="2"/>
      <c r="F169" s="29"/>
      <c r="G169" s="3"/>
      <c r="H169" s="2"/>
      <c r="I169" s="2"/>
      <c r="J169" s="29"/>
    </row>
    <row r="170" spans="2:10" x14ac:dyDescent="0.25">
      <c r="B170" s="5"/>
      <c r="C170" s="13"/>
      <c r="D170" s="13"/>
      <c r="E170" s="2"/>
      <c r="F170" s="29"/>
      <c r="G170" s="3"/>
      <c r="H170" s="2"/>
      <c r="I170" s="2"/>
      <c r="J170" s="29"/>
    </row>
    <row r="171" spans="2:10" x14ac:dyDescent="0.25">
      <c r="B171" s="5"/>
      <c r="C171" s="13"/>
      <c r="D171" s="13"/>
      <c r="E171" s="2"/>
      <c r="F171" s="29"/>
      <c r="G171" s="3"/>
      <c r="H171" s="2"/>
      <c r="I171" s="2"/>
      <c r="J171" s="29"/>
    </row>
    <row r="172" spans="2:10" x14ac:dyDescent="0.25">
      <c r="B172" s="5"/>
      <c r="C172" s="13"/>
      <c r="D172" s="13"/>
      <c r="E172" s="2"/>
      <c r="F172" s="29"/>
      <c r="G172" s="3"/>
      <c r="H172" s="2"/>
      <c r="I172" s="2"/>
      <c r="J172" s="29"/>
    </row>
    <row r="173" spans="2:10" x14ac:dyDescent="0.25">
      <c r="B173" s="5"/>
      <c r="C173" s="13"/>
      <c r="D173" s="13"/>
      <c r="E173" s="2"/>
      <c r="F173" s="29"/>
      <c r="G173" s="3"/>
      <c r="H173" s="2"/>
      <c r="I173" s="2"/>
      <c r="J173" s="29"/>
    </row>
    <row r="174" spans="2:10" x14ac:dyDescent="0.25">
      <c r="B174" s="5"/>
      <c r="C174" s="13"/>
      <c r="D174" s="13"/>
      <c r="E174" s="2"/>
      <c r="F174" s="29"/>
      <c r="G174" s="3"/>
      <c r="H174" s="2"/>
      <c r="I174" s="2"/>
      <c r="J174" s="29"/>
    </row>
    <row r="175" spans="2:10" x14ac:dyDescent="0.25">
      <c r="B175" s="5"/>
      <c r="C175" s="13"/>
      <c r="D175" s="13"/>
      <c r="E175" s="2"/>
      <c r="F175" s="29"/>
      <c r="G175" s="3"/>
      <c r="H175" s="2"/>
      <c r="I175" s="2"/>
      <c r="J175" s="29"/>
    </row>
    <row r="176" spans="2:10" x14ac:dyDescent="0.25">
      <c r="B176" s="5"/>
      <c r="C176" s="13"/>
      <c r="D176" s="13"/>
      <c r="E176" s="2"/>
      <c r="F176" s="29"/>
      <c r="G176" s="3"/>
      <c r="H176" s="2"/>
      <c r="I176" s="2"/>
      <c r="J176" s="29"/>
    </row>
    <row r="177" spans="2:10" x14ac:dyDescent="0.25">
      <c r="B177" s="5"/>
      <c r="C177" s="13"/>
      <c r="D177" s="13"/>
      <c r="E177" s="2"/>
      <c r="F177" s="29"/>
      <c r="G177" s="3"/>
      <c r="H177" s="2"/>
      <c r="I177" s="2"/>
      <c r="J177" s="29"/>
    </row>
    <row r="178" spans="2:10" x14ac:dyDescent="0.25">
      <c r="B178" s="5"/>
      <c r="C178" s="13"/>
      <c r="D178" s="13"/>
      <c r="E178" s="2"/>
      <c r="F178" s="29"/>
      <c r="G178" s="3"/>
      <c r="H178" s="2"/>
      <c r="I178" s="2"/>
      <c r="J178" s="29"/>
    </row>
    <row r="179" spans="2:10" x14ac:dyDescent="0.25">
      <c r="B179" s="5"/>
      <c r="C179" s="13"/>
      <c r="D179" s="13"/>
      <c r="E179" s="2"/>
      <c r="F179" s="29"/>
      <c r="G179" s="3"/>
      <c r="H179" s="2"/>
      <c r="I179" s="2"/>
      <c r="J179" s="29"/>
    </row>
    <row r="180" spans="2:10" x14ac:dyDescent="0.25">
      <c r="B180" s="5"/>
      <c r="C180" s="13"/>
      <c r="D180" s="13"/>
      <c r="E180" s="2"/>
      <c r="F180" s="29"/>
      <c r="G180" s="3"/>
      <c r="H180" s="2"/>
      <c r="I180" s="2"/>
      <c r="J180" s="29"/>
    </row>
    <row r="181" spans="2:10" x14ac:dyDescent="0.25">
      <c r="B181" s="5"/>
      <c r="C181" s="13"/>
      <c r="D181" s="13"/>
      <c r="E181" s="2"/>
      <c r="F181" s="29"/>
      <c r="G181" s="3"/>
      <c r="H181" s="2"/>
      <c r="I181" s="2"/>
      <c r="J181" s="29"/>
    </row>
    <row r="182" spans="2:10" x14ac:dyDescent="0.25">
      <c r="B182" s="5"/>
      <c r="C182" s="13"/>
      <c r="D182" s="13"/>
      <c r="E182" s="2"/>
      <c r="F182" s="29"/>
      <c r="G182" s="3"/>
      <c r="H182" s="2"/>
      <c r="I182" s="2"/>
      <c r="J182" s="29"/>
    </row>
    <row r="183" spans="2:10" x14ac:dyDescent="0.25">
      <c r="B183" s="5"/>
      <c r="C183" s="13"/>
      <c r="D183" s="13"/>
      <c r="E183" s="2"/>
      <c r="F183" s="29"/>
      <c r="G183" s="3"/>
      <c r="H183" s="2"/>
      <c r="I183" s="2"/>
      <c r="J183" s="29"/>
    </row>
    <row r="184" spans="2:10" x14ac:dyDescent="0.25">
      <c r="B184" s="5"/>
      <c r="C184" s="13"/>
      <c r="D184" s="13"/>
      <c r="E184" s="2"/>
      <c r="F184" s="29"/>
      <c r="G184" s="3"/>
      <c r="H184" s="2"/>
      <c r="I184" s="2"/>
      <c r="J184" s="29"/>
    </row>
    <row r="185" spans="2:10" x14ac:dyDescent="0.25">
      <c r="B185" s="5"/>
      <c r="C185" s="13"/>
      <c r="D185" s="13"/>
      <c r="E185" s="2"/>
      <c r="F185" s="29"/>
      <c r="G185" s="3"/>
      <c r="H185" s="2"/>
      <c r="I185" s="2"/>
      <c r="J185" s="29"/>
    </row>
    <row r="186" spans="2:10" x14ac:dyDescent="0.25">
      <c r="B186" s="5"/>
      <c r="C186" s="13"/>
      <c r="D186" s="13"/>
      <c r="E186" s="2"/>
      <c r="F186" s="29"/>
      <c r="G186" s="3"/>
      <c r="H186" s="2"/>
      <c r="I186" s="2"/>
      <c r="J186" s="29"/>
    </row>
    <row r="187" spans="2:10" x14ac:dyDescent="0.25">
      <c r="B187" s="5"/>
      <c r="C187" s="13"/>
      <c r="D187" s="13"/>
      <c r="E187" s="2"/>
      <c r="F187" s="29"/>
      <c r="G187" s="3"/>
      <c r="H187" s="2"/>
      <c r="I187" s="2"/>
      <c r="J187" s="29"/>
    </row>
    <row r="188" spans="2:10" x14ac:dyDescent="0.25">
      <c r="B188" s="5"/>
      <c r="C188" s="13"/>
      <c r="D188" s="13"/>
      <c r="E188" s="2"/>
      <c r="F188" s="29"/>
      <c r="G188" s="3"/>
      <c r="H188" s="2"/>
      <c r="I188" s="2"/>
      <c r="J188" s="29"/>
    </row>
    <row r="189" spans="2:10" x14ac:dyDescent="0.25">
      <c r="B189" s="5"/>
      <c r="C189" s="13"/>
      <c r="D189" s="13"/>
      <c r="E189" s="2"/>
      <c r="F189" s="29"/>
      <c r="G189" s="3"/>
      <c r="H189" s="2"/>
      <c r="I189" s="2"/>
      <c r="J189" s="29"/>
    </row>
    <row r="190" spans="2:10" x14ac:dyDescent="0.25">
      <c r="B190" s="5"/>
      <c r="C190" s="13"/>
      <c r="D190" s="13"/>
      <c r="E190" s="2"/>
      <c r="F190" s="29"/>
      <c r="G190" s="3"/>
      <c r="H190" s="2"/>
      <c r="I190" s="2"/>
      <c r="J190" s="29"/>
    </row>
    <row r="191" spans="2:10" x14ac:dyDescent="0.25">
      <c r="B191" s="5"/>
      <c r="C191" s="13"/>
      <c r="D191" s="13"/>
      <c r="E191" s="2"/>
      <c r="F191" s="29"/>
      <c r="G191" s="3"/>
      <c r="H191" s="2"/>
      <c r="I191" s="2"/>
      <c r="J191" s="29"/>
    </row>
    <row r="192" spans="2:10" x14ac:dyDescent="0.25">
      <c r="B192" s="5"/>
      <c r="C192" s="13"/>
      <c r="D192" s="13"/>
      <c r="E192" s="2"/>
      <c r="F192" s="29"/>
      <c r="G192" s="3"/>
      <c r="H192" s="2"/>
      <c r="I192" s="2"/>
      <c r="J192" s="29"/>
    </row>
    <row r="193" spans="2:10" x14ac:dyDescent="0.25">
      <c r="B193" s="5"/>
      <c r="C193" s="13"/>
      <c r="D193" s="13"/>
      <c r="E193" s="2"/>
      <c r="F193" s="29"/>
      <c r="G193" s="3"/>
      <c r="H193" s="2"/>
      <c r="I193" s="2"/>
      <c r="J193" s="29"/>
    </row>
    <row r="194" spans="2:10" x14ac:dyDescent="0.25">
      <c r="B194" s="5"/>
      <c r="C194" s="13"/>
      <c r="D194" s="13"/>
      <c r="E194" s="2"/>
      <c r="F194" s="29"/>
      <c r="G194" s="3"/>
      <c r="H194" s="2"/>
      <c r="I194" s="2"/>
      <c r="J194" s="29"/>
    </row>
    <row r="195" spans="2:10" x14ac:dyDescent="0.25">
      <c r="B195" s="5"/>
      <c r="C195" s="13"/>
      <c r="D195" s="13"/>
      <c r="E195" s="2"/>
      <c r="F195" s="29"/>
      <c r="G195" s="2"/>
      <c r="H195" s="2"/>
      <c r="I195" s="2"/>
      <c r="J195" s="29"/>
    </row>
    <row r="196" spans="2:10" x14ac:dyDescent="0.25">
      <c r="B196" s="5"/>
      <c r="C196" s="13"/>
      <c r="D196" s="13"/>
      <c r="E196" s="2"/>
      <c r="F196" s="29"/>
      <c r="G196" s="2"/>
      <c r="H196" s="2"/>
      <c r="I196" s="2"/>
      <c r="J196" s="29"/>
    </row>
    <row r="197" spans="2:10" x14ac:dyDescent="0.25">
      <c r="B197" s="5"/>
      <c r="C197" s="13"/>
      <c r="D197" s="13"/>
      <c r="E197" s="2"/>
      <c r="F197" s="29"/>
      <c r="G197" s="2"/>
      <c r="H197" s="2"/>
      <c r="I197" s="2"/>
      <c r="J197" s="29"/>
    </row>
    <row r="198" spans="2:10" x14ac:dyDescent="0.25">
      <c r="B198" s="5"/>
      <c r="C198" s="13"/>
      <c r="D198" s="13"/>
      <c r="E198" s="2"/>
      <c r="F198" s="29"/>
      <c r="G198" s="2"/>
      <c r="H198" s="2"/>
      <c r="I198" s="2"/>
      <c r="J198" s="29"/>
    </row>
    <row r="199" spans="2:10" x14ac:dyDescent="0.25">
      <c r="B199" s="5"/>
      <c r="C199" s="13"/>
      <c r="D199" s="13"/>
      <c r="E199" s="2"/>
      <c r="F199" s="29"/>
      <c r="G199" s="2"/>
      <c r="H199" s="2"/>
      <c r="I199" s="2"/>
      <c r="J199" s="29"/>
    </row>
    <row r="200" spans="2:10" x14ac:dyDescent="0.25">
      <c r="B200" s="5"/>
      <c r="C200" s="13"/>
      <c r="D200" s="13"/>
      <c r="E200" s="2"/>
      <c r="F200" s="29"/>
      <c r="G200" s="2"/>
      <c r="H200" s="2"/>
      <c r="I200" s="2"/>
      <c r="J200" s="29"/>
    </row>
    <row r="201" spans="2:10" x14ac:dyDescent="0.25">
      <c r="B201" s="5"/>
      <c r="C201" s="13"/>
      <c r="D201" s="13"/>
      <c r="E201" s="2"/>
      <c r="F201" s="29"/>
      <c r="G201" s="2"/>
      <c r="H201" s="2"/>
      <c r="I201" s="2"/>
      <c r="J201" s="29"/>
    </row>
    <row r="202" spans="2:10" x14ac:dyDescent="0.25">
      <c r="B202" s="5"/>
      <c r="C202" s="13"/>
      <c r="D202" s="13"/>
      <c r="E202" s="2"/>
      <c r="F202" s="29"/>
      <c r="G202" s="2"/>
      <c r="H202" s="2"/>
      <c r="I202" s="2"/>
      <c r="J202" s="29"/>
    </row>
    <row r="203" spans="2:10" x14ac:dyDescent="0.25">
      <c r="B203" s="5"/>
      <c r="C203" s="13"/>
      <c r="D203" s="13"/>
      <c r="E203" s="2"/>
      <c r="F203" s="29"/>
      <c r="G203" s="2"/>
      <c r="H203" s="2"/>
      <c r="I203" s="2"/>
      <c r="J203" s="29"/>
    </row>
    <row r="204" spans="2:10" x14ac:dyDescent="0.25">
      <c r="B204" s="5"/>
      <c r="C204" s="13"/>
      <c r="D204" s="13"/>
      <c r="E204" s="2"/>
      <c r="F204" s="29"/>
      <c r="G204" s="2"/>
      <c r="H204" s="2"/>
      <c r="I204" s="2"/>
      <c r="J204" s="29"/>
    </row>
    <row r="205" spans="2:10" x14ac:dyDescent="0.25">
      <c r="B205" s="5"/>
      <c r="C205" s="13"/>
      <c r="D205" s="13"/>
      <c r="E205" s="2"/>
      <c r="F205" s="29"/>
      <c r="G205" s="2"/>
      <c r="H205" s="2"/>
      <c r="I205" s="2"/>
      <c r="J205" s="29"/>
    </row>
    <row r="206" spans="2:10" x14ac:dyDescent="0.25">
      <c r="B206" s="5"/>
      <c r="C206" s="13"/>
      <c r="D206" s="13"/>
      <c r="E206" s="2"/>
      <c r="F206" s="29"/>
      <c r="G206" s="2"/>
      <c r="H206" s="2"/>
      <c r="I206" s="2"/>
      <c r="J206" s="29"/>
    </row>
    <row r="207" spans="2:10" x14ac:dyDescent="0.25">
      <c r="B207" s="5"/>
      <c r="C207" s="13"/>
      <c r="D207" s="13"/>
      <c r="E207" s="2"/>
      <c r="F207" s="29"/>
      <c r="G207" s="2"/>
      <c r="H207" s="2"/>
      <c r="I207" s="2"/>
      <c r="J207" s="29"/>
    </row>
    <row r="208" spans="2:10" x14ac:dyDescent="0.25">
      <c r="B208" s="5"/>
      <c r="C208" s="13"/>
      <c r="D208" s="13"/>
      <c r="E208" s="2"/>
      <c r="F208" s="29"/>
      <c r="G208" s="2"/>
      <c r="H208" s="2"/>
      <c r="I208" s="2"/>
      <c r="J208" s="29"/>
    </row>
    <row r="209" spans="2:10" x14ac:dyDescent="0.25">
      <c r="B209" s="5"/>
      <c r="C209" s="13"/>
      <c r="D209" s="13"/>
      <c r="E209" s="2"/>
      <c r="F209" s="29"/>
      <c r="G209" s="2"/>
      <c r="H209" s="2"/>
      <c r="I209" s="2"/>
      <c r="J209" s="29"/>
    </row>
    <row r="210" spans="2:10" x14ac:dyDescent="0.25">
      <c r="B210" s="5"/>
      <c r="C210" s="13"/>
      <c r="D210" s="13"/>
      <c r="E210" s="2"/>
      <c r="F210" s="29"/>
      <c r="G210" s="2"/>
      <c r="H210" s="2"/>
      <c r="I210" s="2"/>
      <c r="J210" s="29"/>
    </row>
    <row r="211" spans="2:10" x14ac:dyDescent="0.25">
      <c r="B211" s="5"/>
      <c r="C211" s="13"/>
      <c r="D211" s="13"/>
      <c r="E211" s="2"/>
      <c r="F211" s="29"/>
      <c r="G211" s="2"/>
      <c r="H211" s="2"/>
      <c r="I211" s="2"/>
      <c r="J211" s="29"/>
    </row>
    <row r="212" spans="2:10" x14ac:dyDescent="0.25">
      <c r="B212" s="5"/>
      <c r="C212" s="13"/>
      <c r="D212" s="13"/>
      <c r="E212" s="2"/>
      <c r="F212" s="29"/>
      <c r="G212" s="2"/>
      <c r="H212" s="2"/>
      <c r="I212" s="2"/>
      <c r="J212" s="29"/>
    </row>
    <row r="213" spans="2:10" x14ac:dyDescent="0.25">
      <c r="B213" s="5"/>
      <c r="C213" s="13"/>
      <c r="D213" s="13"/>
      <c r="E213" s="2"/>
      <c r="F213" s="29"/>
      <c r="G213" s="2"/>
      <c r="H213" s="2"/>
      <c r="I213" s="2"/>
      <c r="J213" s="29"/>
    </row>
    <row r="214" spans="2:10" x14ac:dyDescent="0.25">
      <c r="B214" s="5"/>
      <c r="C214" s="13"/>
      <c r="D214" s="13"/>
      <c r="E214" s="2"/>
      <c r="F214" s="29"/>
      <c r="G214" s="2"/>
      <c r="H214" s="2"/>
      <c r="I214" s="2"/>
      <c r="J214" s="29"/>
    </row>
    <row r="215" spans="2:10" x14ac:dyDescent="0.25">
      <c r="B215" s="5"/>
      <c r="C215" s="13"/>
      <c r="D215" s="13"/>
      <c r="E215" s="2"/>
      <c r="F215" s="29"/>
      <c r="G215" s="2"/>
      <c r="H215" s="2"/>
      <c r="I215" s="2"/>
      <c r="J215" s="29"/>
    </row>
    <row r="216" spans="2:10" x14ac:dyDescent="0.25">
      <c r="B216" s="5"/>
      <c r="C216" s="13"/>
      <c r="D216" s="13"/>
      <c r="E216" s="2"/>
      <c r="F216" s="29"/>
      <c r="G216" s="2"/>
      <c r="H216" s="2"/>
      <c r="I216" s="2"/>
      <c r="J216" s="29"/>
    </row>
    <row r="217" spans="2:10" x14ac:dyDescent="0.25">
      <c r="B217" s="5"/>
      <c r="C217" s="13"/>
      <c r="D217" s="13"/>
      <c r="E217" s="2"/>
      <c r="F217" s="29"/>
      <c r="G217" s="2"/>
      <c r="H217" s="2"/>
      <c r="I217" s="2"/>
      <c r="J217" s="29"/>
    </row>
    <row r="218" spans="2:10" x14ac:dyDescent="0.25">
      <c r="B218" s="5"/>
      <c r="C218" s="13"/>
      <c r="D218" s="13"/>
      <c r="E218" s="2"/>
      <c r="F218" s="29"/>
      <c r="G218" s="2"/>
      <c r="H218" s="2"/>
      <c r="I218" s="2"/>
      <c r="J218" s="29"/>
    </row>
    <row r="219" spans="2:10" x14ac:dyDescent="0.25">
      <c r="B219" s="5"/>
      <c r="C219" s="13"/>
      <c r="D219" s="13"/>
      <c r="E219" s="2"/>
      <c r="F219" s="29"/>
      <c r="G219" s="2"/>
      <c r="H219" s="2"/>
      <c r="I219" s="2"/>
      <c r="J219" s="29"/>
    </row>
    <row r="220" spans="2:10" x14ac:dyDescent="0.25">
      <c r="B220" s="5"/>
      <c r="C220" s="13"/>
      <c r="D220" s="13"/>
      <c r="E220" s="2"/>
      <c r="F220" s="29"/>
      <c r="G220" s="2"/>
      <c r="H220" s="2"/>
      <c r="I220" s="2"/>
      <c r="J220" s="29"/>
    </row>
    <row r="221" spans="2:10" x14ac:dyDescent="0.25">
      <c r="B221" s="5"/>
      <c r="C221" s="13"/>
      <c r="D221" s="13"/>
      <c r="E221" s="2"/>
      <c r="F221" s="29"/>
      <c r="G221" s="2"/>
      <c r="H221" s="2"/>
      <c r="I221" s="2"/>
      <c r="J221" s="29"/>
    </row>
    <row r="222" spans="2:10" x14ac:dyDescent="0.25">
      <c r="B222" s="5"/>
      <c r="C222" s="13"/>
      <c r="D222" s="13"/>
      <c r="E222" s="2"/>
      <c r="F222" s="29"/>
      <c r="G222" s="2"/>
      <c r="H222" s="2"/>
      <c r="I222" s="2"/>
      <c r="J222" s="29"/>
    </row>
    <row r="223" spans="2:10" x14ac:dyDescent="0.25">
      <c r="B223" s="5"/>
      <c r="C223" s="13"/>
      <c r="D223" s="13"/>
      <c r="E223" s="2"/>
      <c r="F223" s="29"/>
      <c r="G223" s="2"/>
      <c r="H223" s="2"/>
      <c r="I223" s="2"/>
      <c r="J223" s="29"/>
    </row>
    <row r="224" spans="2:10" x14ac:dyDescent="0.25">
      <c r="B224" s="5"/>
      <c r="C224" s="2"/>
      <c r="D224" s="2"/>
      <c r="E224" s="2"/>
      <c r="F224" s="29"/>
      <c r="G224" s="2"/>
      <c r="H224" s="2"/>
      <c r="I224" s="2"/>
      <c r="J224" s="29"/>
    </row>
    <row r="225" spans="2:10" x14ac:dyDescent="0.25">
      <c r="B225" s="5"/>
      <c r="C225" s="2"/>
      <c r="D225" s="2"/>
      <c r="E225" s="2"/>
      <c r="F225" s="29"/>
      <c r="G225" s="2"/>
      <c r="H225" s="2"/>
      <c r="I225" s="2"/>
      <c r="J225" s="29"/>
    </row>
    <row r="226" spans="2:10" x14ac:dyDescent="0.25">
      <c r="B226" s="5"/>
      <c r="C226" s="2"/>
      <c r="D226" s="2"/>
      <c r="E226" s="2"/>
      <c r="F226" s="29"/>
      <c r="G226" s="2"/>
      <c r="H226" s="2"/>
      <c r="I226" s="2"/>
      <c r="J226" s="29"/>
    </row>
    <row r="227" spans="2:10" x14ac:dyDescent="0.25">
      <c r="B227" s="5"/>
      <c r="C227" s="2"/>
      <c r="D227" s="2"/>
      <c r="E227" s="2"/>
      <c r="F227" s="29"/>
      <c r="G227" s="2"/>
      <c r="H227" s="2"/>
      <c r="I227" s="2"/>
      <c r="J227" s="29"/>
    </row>
    <row r="228" spans="2:10" x14ac:dyDescent="0.25">
      <c r="B228" s="5"/>
      <c r="C228" s="2"/>
      <c r="D228" s="2"/>
      <c r="E228" s="2"/>
      <c r="F228" s="29"/>
      <c r="G228" s="2"/>
      <c r="H228" s="2"/>
      <c r="I228" s="2"/>
      <c r="J228" s="29"/>
    </row>
    <row r="229" spans="2:10" x14ac:dyDescent="0.25">
      <c r="B229" s="5"/>
      <c r="C229" s="2"/>
      <c r="D229" s="2"/>
      <c r="E229" s="2"/>
      <c r="F229" s="29"/>
      <c r="G229" s="2"/>
      <c r="H229" s="2"/>
      <c r="I229" s="2"/>
      <c r="J229" s="29"/>
    </row>
    <row r="230" spans="2:10" x14ac:dyDescent="0.25">
      <c r="B230" s="5"/>
      <c r="C230" s="2"/>
      <c r="D230" s="2"/>
      <c r="E230" s="2"/>
      <c r="F230" s="29"/>
      <c r="G230" s="2"/>
      <c r="H230" s="2"/>
      <c r="I230" s="2"/>
      <c r="J230" s="29"/>
    </row>
    <row r="231" spans="2:10" x14ac:dyDescent="0.25">
      <c r="B231" s="5"/>
      <c r="C231" s="2"/>
      <c r="D231" s="2"/>
      <c r="E231" s="2"/>
      <c r="F231" s="29"/>
      <c r="G231" s="2"/>
      <c r="H231" s="2"/>
      <c r="I231" s="2"/>
      <c r="J231" s="29"/>
    </row>
    <row r="232" spans="2:10" x14ac:dyDescent="0.25">
      <c r="B232" s="5"/>
      <c r="C232" s="2"/>
      <c r="D232" s="2"/>
      <c r="E232" s="2"/>
      <c r="F232" s="29"/>
      <c r="G232" s="2"/>
      <c r="H232" s="2"/>
      <c r="I232" s="2"/>
      <c r="J232" s="29"/>
    </row>
    <row r="233" spans="2:10" x14ac:dyDescent="0.25">
      <c r="B233" s="5"/>
      <c r="C233" s="2"/>
      <c r="D233" s="2"/>
      <c r="E233" s="2"/>
      <c r="F233" s="29"/>
      <c r="G233" s="2"/>
      <c r="H233" s="2"/>
      <c r="I233" s="2"/>
      <c r="J233" s="29"/>
    </row>
    <row r="234" spans="2:10" x14ac:dyDescent="0.25">
      <c r="B234" s="5"/>
      <c r="C234" s="2"/>
      <c r="D234" s="2"/>
      <c r="E234" s="2"/>
      <c r="F234" s="29"/>
      <c r="G234" s="2"/>
      <c r="H234" s="2"/>
      <c r="I234" s="2"/>
      <c r="J234" s="29"/>
    </row>
    <row r="235" spans="2:10" x14ac:dyDescent="0.25">
      <c r="B235" s="5"/>
      <c r="C235" s="2"/>
      <c r="D235" s="2"/>
      <c r="E235" s="2"/>
      <c r="F235" s="29"/>
      <c r="G235" s="2"/>
      <c r="H235" s="2"/>
      <c r="I235" s="2"/>
      <c r="J235" s="29"/>
    </row>
    <row r="236" spans="2:10" x14ac:dyDescent="0.25">
      <c r="B236" s="5"/>
      <c r="C236" s="2"/>
      <c r="D236" s="2"/>
      <c r="E236" s="2"/>
      <c r="F236" s="29"/>
      <c r="G236" s="2"/>
      <c r="H236" s="2"/>
      <c r="I236" s="2"/>
      <c r="J236" s="29"/>
    </row>
    <row r="237" spans="2:10" x14ac:dyDescent="0.25">
      <c r="B237" s="5"/>
      <c r="C237" s="2"/>
      <c r="D237" s="2"/>
      <c r="E237" s="2"/>
      <c r="F237" s="29"/>
      <c r="G237" s="2"/>
      <c r="H237" s="2"/>
      <c r="I237" s="2"/>
      <c r="J237" s="29"/>
    </row>
    <row r="238" spans="2:10" x14ac:dyDescent="0.25">
      <c r="B238" s="5"/>
      <c r="C238" s="2"/>
      <c r="D238" s="2"/>
      <c r="E238" s="2"/>
      <c r="F238" s="29"/>
      <c r="G238" s="2"/>
      <c r="H238" s="2"/>
      <c r="I238" s="2"/>
      <c r="J238" s="29"/>
    </row>
    <row r="239" spans="2:10" x14ac:dyDescent="0.25">
      <c r="B239" s="5"/>
      <c r="C239" s="2"/>
      <c r="D239" s="2"/>
      <c r="E239" s="2"/>
      <c r="F239" s="29"/>
      <c r="G239" s="2"/>
      <c r="H239" s="2"/>
      <c r="I239" s="2"/>
      <c r="J239" s="29"/>
    </row>
    <row r="240" spans="2:10" x14ac:dyDescent="0.25">
      <c r="B240" s="5"/>
      <c r="C240" s="2"/>
      <c r="D240" s="2"/>
      <c r="E240" s="2"/>
      <c r="F240" s="29"/>
      <c r="G240" s="2"/>
      <c r="H240" s="2"/>
      <c r="I240" s="2"/>
      <c r="J240" s="29"/>
    </row>
    <row r="241" spans="2:10" x14ac:dyDescent="0.25">
      <c r="B241" s="5"/>
      <c r="C241" s="2"/>
      <c r="D241" s="2"/>
      <c r="E241" s="2"/>
      <c r="F241" s="29"/>
      <c r="G241" s="2"/>
      <c r="H241" s="2"/>
      <c r="I241" s="2"/>
      <c r="J241" s="29"/>
    </row>
    <row r="242" spans="2:10" x14ac:dyDescent="0.25">
      <c r="B242" s="5"/>
      <c r="C242" s="2"/>
      <c r="D242" s="2"/>
      <c r="E242" s="2"/>
      <c r="F242" s="29"/>
      <c r="G242" s="2"/>
      <c r="H242" s="2"/>
      <c r="I242" s="2"/>
      <c r="J242" s="29"/>
    </row>
    <row r="243" spans="2:10" x14ac:dyDescent="0.25">
      <c r="B243" s="5"/>
      <c r="C243" s="2"/>
      <c r="D243" s="2"/>
      <c r="E243" s="2"/>
      <c r="F243" s="29"/>
      <c r="G243" s="2"/>
      <c r="H243" s="2"/>
      <c r="I243" s="2"/>
      <c r="J243" s="29"/>
    </row>
    <row r="244" spans="2:10" x14ac:dyDescent="0.25">
      <c r="B244" s="5"/>
      <c r="C244" s="2"/>
      <c r="D244" s="2"/>
      <c r="E244" s="2"/>
      <c r="F244" s="29"/>
      <c r="G244" s="2"/>
      <c r="H244" s="2"/>
      <c r="I244" s="2"/>
      <c r="J244" s="29"/>
    </row>
    <row r="245" spans="2:10" x14ac:dyDescent="0.25">
      <c r="B245" s="5"/>
      <c r="C245" s="2"/>
      <c r="D245" s="2"/>
      <c r="E245" s="2"/>
      <c r="F245" s="29"/>
      <c r="G245" s="2"/>
      <c r="H245" s="2"/>
      <c r="I245" s="2"/>
      <c r="J245" s="29"/>
    </row>
    <row r="246" spans="2:10" x14ac:dyDescent="0.25">
      <c r="B246" s="5"/>
      <c r="C246" s="2"/>
      <c r="D246" s="2"/>
      <c r="E246" s="2"/>
      <c r="F246" s="29"/>
      <c r="G246" s="2"/>
      <c r="H246" s="2"/>
      <c r="I246" s="2"/>
      <c r="J246" s="29"/>
    </row>
    <row r="247" spans="2:10" x14ac:dyDescent="0.25">
      <c r="B247" s="5"/>
      <c r="C247" s="2"/>
      <c r="D247" s="2"/>
      <c r="E247" s="2"/>
      <c r="F247" s="29"/>
      <c r="G247" s="2"/>
      <c r="H247" s="2"/>
      <c r="I247" s="2"/>
      <c r="J247" s="29"/>
    </row>
    <row r="248" spans="2:10" x14ac:dyDescent="0.25">
      <c r="B248" s="5"/>
      <c r="C248" s="2"/>
      <c r="D248" s="2"/>
      <c r="E248" s="2"/>
      <c r="F248" s="29"/>
      <c r="G248" s="2"/>
      <c r="H248" s="2"/>
      <c r="I248" s="2"/>
      <c r="J248" s="29"/>
    </row>
    <row r="249" spans="2:10" x14ac:dyDescent="0.25">
      <c r="B249" s="5"/>
      <c r="C249" s="2"/>
      <c r="D249" s="2"/>
      <c r="E249" s="2"/>
      <c r="F249" s="29"/>
      <c r="G249" s="2"/>
      <c r="H249" s="2"/>
      <c r="I249" s="2"/>
      <c r="J249" s="29"/>
    </row>
    <row r="250" spans="2:10" x14ac:dyDescent="0.25">
      <c r="B250" s="5"/>
      <c r="C250" s="2"/>
      <c r="D250" s="2"/>
      <c r="E250" s="2"/>
      <c r="F250" s="29"/>
      <c r="G250" s="2"/>
      <c r="H250" s="2"/>
      <c r="I250" s="2"/>
      <c r="J250" s="29"/>
    </row>
    <row r="251" spans="2:10" x14ac:dyDescent="0.25">
      <c r="B251" s="5"/>
      <c r="C251" s="2"/>
      <c r="D251" s="2"/>
      <c r="E251" s="2"/>
      <c r="F251" s="29"/>
      <c r="G251" s="2"/>
      <c r="H251" s="2"/>
      <c r="I251" s="2"/>
      <c r="J251" s="29"/>
    </row>
    <row r="252" spans="2:10" x14ac:dyDescent="0.25">
      <c r="B252" s="5"/>
      <c r="C252" s="2"/>
      <c r="D252" s="2"/>
      <c r="E252" s="2"/>
      <c r="F252" s="29"/>
      <c r="G252" s="2"/>
      <c r="H252" s="2"/>
      <c r="I252" s="2"/>
      <c r="J252" s="29"/>
    </row>
    <row r="253" spans="2:10" x14ac:dyDescent="0.25">
      <c r="B253" s="5"/>
      <c r="C253" s="2"/>
      <c r="D253" s="2"/>
      <c r="E253" s="2"/>
      <c r="F253" s="29"/>
      <c r="G253" s="2"/>
      <c r="H253" s="2"/>
      <c r="I253" s="2"/>
      <c r="J253" s="29"/>
    </row>
    <row r="254" spans="2:10" x14ac:dyDescent="0.25">
      <c r="B254" s="5"/>
      <c r="C254" s="2"/>
      <c r="D254" s="2"/>
      <c r="E254" s="2"/>
      <c r="F254" s="29"/>
      <c r="G254" s="2"/>
      <c r="H254" s="2"/>
      <c r="I254" s="2"/>
      <c r="J254" s="29"/>
    </row>
    <row r="255" spans="2:10" x14ac:dyDescent="0.25">
      <c r="B255" s="5"/>
      <c r="C255" s="2"/>
      <c r="D255" s="2"/>
      <c r="E255" s="2"/>
      <c r="F255" s="29"/>
      <c r="G255" s="2"/>
      <c r="H255" s="2"/>
      <c r="I255" s="2"/>
      <c r="J255" s="29"/>
    </row>
    <row r="256" spans="2:10" x14ac:dyDescent="0.25">
      <c r="B256" s="5"/>
      <c r="C256" s="2"/>
      <c r="D256" s="2"/>
      <c r="E256" s="2"/>
      <c r="F256" s="29"/>
      <c r="G256" s="2"/>
      <c r="H256" s="2"/>
      <c r="I256" s="2"/>
      <c r="J256" s="29"/>
    </row>
    <row r="257" spans="2:10" x14ac:dyDescent="0.25">
      <c r="B257" s="5"/>
      <c r="C257" s="2"/>
      <c r="D257" s="2"/>
      <c r="E257" s="2"/>
      <c r="F257" s="29"/>
      <c r="G257" s="2"/>
      <c r="H257" s="2"/>
      <c r="I257" s="2"/>
      <c r="J257" s="29"/>
    </row>
    <row r="258" spans="2:10" x14ac:dyDescent="0.25">
      <c r="B258" s="5"/>
      <c r="C258" s="2"/>
      <c r="D258" s="2"/>
      <c r="E258" s="2"/>
      <c r="F258" s="29"/>
      <c r="G258" s="2"/>
      <c r="H258" s="2"/>
      <c r="I258" s="2"/>
      <c r="J258" s="29"/>
    </row>
    <row r="259" spans="2:10" x14ac:dyDescent="0.25">
      <c r="B259" s="5"/>
      <c r="C259" s="2"/>
      <c r="D259" s="2"/>
      <c r="E259" s="2"/>
      <c r="F259" s="29"/>
      <c r="G259" s="2"/>
      <c r="H259" s="2"/>
      <c r="I259" s="2"/>
      <c r="J259" s="29"/>
    </row>
    <row r="260" spans="2:10" x14ac:dyDescent="0.25">
      <c r="B260" s="5"/>
      <c r="C260" s="2"/>
      <c r="D260" s="2"/>
      <c r="E260" s="2"/>
      <c r="F260" s="29"/>
      <c r="G260" s="2"/>
      <c r="H260" s="2"/>
      <c r="I260" s="2"/>
      <c r="J260" s="29"/>
    </row>
    <row r="261" spans="2:10" x14ac:dyDescent="0.25">
      <c r="B261" s="5"/>
      <c r="C261" s="2"/>
      <c r="D261" s="2"/>
      <c r="E261" s="2"/>
      <c r="F261" s="29"/>
      <c r="G261" s="2"/>
      <c r="H261" s="2"/>
      <c r="I261" s="2"/>
      <c r="J261" s="29"/>
    </row>
    <row r="262" spans="2:10" x14ac:dyDescent="0.25">
      <c r="B262" s="5"/>
      <c r="C262" s="2"/>
      <c r="D262" s="2"/>
      <c r="E262" s="2"/>
      <c r="F262" s="29"/>
      <c r="G262" s="2"/>
      <c r="H262" s="2"/>
      <c r="I262" s="2"/>
      <c r="J262" s="29"/>
    </row>
    <row r="263" spans="2:10" x14ac:dyDescent="0.25">
      <c r="B263" s="5"/>
      <c r="C263" s="2"/>
      <c r="D263" s="2"/>
      <c r="E263" s="2"/>
      <c r="F263" s="29"/>
      <c r="G263" s="2"/>
      <c r="H263" s="2"/>
      <c r="I263" s="2"/>
      <c r="J263" s="29"/>
    </row>
    <row r="264" spans="2:10" x14ac:dyDescent="0.25">
      <c r="B264" s="5"/>
      <c r="C264" s="2"/>
      <c r="D264" s="2"/>
      <c r="E264" s="2"/>
      <c r="F264" s="29"/>
      <c r="G264" s="2"/>
      <c r="H264" s="2"/>
      <c r="I264" s="2"/>
      <c r="J264" s="29"/>
    </row>
    <row r="265" spans="2:10" x14ac:dyDescent="0.25">
      <c r="B265" s="5"/>
      <c r="C265" s="2"/>
      <c r="D265" s="2"/>
      <c r="E265" s="2"/>
      <c r="F265" s="29"/>
      <c r="G265" s="2"/>
      <c r="H265" s="2"/>
      <c r="I265" s="2"/>
      <c r="J265" s="29"/>
    </row>
    <row r="266" spans="2:10" x14ac:dyDescent="0.25">
      <c r="B266" s="5"/>
      <c r="C266" s="2"/>
      <c r="D266" s="2"/>
      <c r="E266" s="2"/>
      <c r="F266" s="29"/>
      <c r="G266" s="2"/>
      <c r="H266" s="2"/>
      <c r="I266" s="2"/>
      <c r="J266" s="29"/>
    </row>
    <row r="267" spans="2:10" x14ac:dyDescent="0.25">
      <c r="B267" s="5"/>
      <c r="C267" s="2"/>
      <c r="D267" s="2"/>
      <c r="E267" s="2"/>
      <c r="F267" s="29"/>
      <c r="G267" s="2"/>
      <c r="H267" s="2"/>
      <c r="I267" s="2"/>
      <c r="J267" s="29"/>
    </row>
    <row r="268" spans="2:10" x14ac:dyDescent="0.25">
      <c r="B268" s="5"/>
      <c r="C268" s="2"/>
      <c r="D268" s="2"/>
      <c r="E268" s="2"/>
      <c r="F268" s="29"/>
      <c r="G268" s="2"/>
      <c r="H268" s="2"/>
      <c r="I268" s="2"/>
      <c r="J268" s="29"/>
    </row>
    <row r="269" spans="2:10" x14ac:dyDescent="0.25">
      <c r="B269" s="5"/>
      <c r="C269" s="2"/>
      <c r="D269" s="2"/>
      <c r="E269" s="2"/>
      <c r="F269" s="29"/>
      <c r="G269" s="2"/>
      <c r="H269" s="2"/>
      <c r="I269" s="2"/>
      <c r="J269" s="29"/>
    </row>
    <row r="270" spans="2:10" x14ac:dyDescent="0.25">
      <c r="B270" s="5"/>
      <c r="C270" s="2"/>
      <c r="D270" s="2"/>
      <c r="E270" s="2"/>
      <c r="F270" s="29"/>
      <c r="G270" s="2"/>
      <c r="H270" s="2"/>
      <c r="I270" s="2"/>
      <c r="J270" s="29"/>
    </row>
    <row r="271" spans="2:10" x14ac:dyDescent="0.25">
      <c r="B271" s="5"/>
      <c r="C271" s="2"/>
      <c r="D271" s="2"/>
      <c r="E271" s="2"/>
      <c r="F271" s="29"/>
      <c r="G271" s="2"/>
      <c r="H271" s="2"/>
      <c r="I271" s="2"/>
      <c r="J271" s="29"/>
    </row>
    <row r="272" spans="2:10" x14ac:dyDescent="0.25">
      <c r="B272" s="5"/>
      <c r="C272" s="2"/>
      <c r="D272" s="2"/>
      <c r="E272" s="2"/>
      <c r="F272" s="29"/>
      <c r="G272" s="2"/>
      <c r="H272" s="2"/>
      <c r="I272" s="2"/>
      <c r="J272" s="29"/>
    </row>
    <row r="273" spans="2:10" x14ac:dyDescent="0.25">
      <c r="B273" s="5"/>
      <c r="C273" s="2"/>
      <c r="D273" s="2"/>
      <c r="E273" s="2"/>
      <c r="F273" s="29"/>
      <c r="G273" s="2"/>
      <c r="H273" s="2"/>
      <c r="I273" s="2"/>
      <c r="J273" s="29"/>
    </row>
    <row r="274" spans="2:10" x14ac:dyDescent="0.25">
      <c r="B274" s="5"/>
      <c r="C274" s="2"/>
      <c r="D274" s="2"/>
      <c r="E274" s="2"/>
      <c r="F274" s="29"/>
      <c r="G274" s="2"/>
      <c r="H274" s="2"/>
      <c r="I274" s="2"/>
      <c r="J274" s="29"/>
    </row>
    <row r="275" spans="2:10" x14ac:dyDescent="0.25">
      <c r="B275" s="5"/>
      <c r="C275" s="2"/>
      <c r="D275" s="2"/>
      <c r="E275" s="2"/>
      <c r="F275" s="29"/>
      <c r="G275" s="2"/>
      <c r="H275" s="2"/>
      <c r="I275" s="2"/>
      <c r="J275" s="29"/>
    </row>
    <row r="276" spans="2:10" x14ac:dyDescent="0.25">
      <c r="B276" s="5"/>
      <c r="C276" s="2"/>
      <c r="D276" s="2"/>
      <c r="E276" s="2"/>
      <c r="F276" s="29"/>
      <c r="G276" s="2"/>
      <c r="H276" s="2"/>
      <c r="I276" s="2"/>
      <c r="J276" s="29"/>
    </row>
    <row r="277" spans="2:10" x14ac:dyDescent="0.25">
      <c r="B277" s="5"/>
      <c r="C277" s="2"/>
      <c r="D277" s="2"/>
      <c r="E277" s="2"/>
      <c r="F277" s="29"/>
      <c r="G277" s="2"/>
      <c r="H277" s="2"/>
      <c r="I277" s="2"/>
      <c r="J277" s="29"/>
    </row>
    <row r="278" spans="2:10" x14ac:dyDescent="0.25">
      <c r="B278" s="5"/>
      <c r="C278" s="2"/>
      <c r="D278" s="2"/>
      <c r="E278" s="2"/>
      <c r="F278" s="29"/>
      <c r="G278" s="2"/>
      <c r="H278" s="2"/>
      <c r="I278" s="2"/>
      <c r="J278" s="29"/>
    </row>
    <row r="279" spans="2:10" x14ac:dyDescent="0.25">
      <c r="B279" s="5"/>
      <c r="C279" s="2"/>
      <c r="D279" s="2"/>
      <c r="E279" s="2"/>
      <c r="F279" s="29"/>
      <c r="G279" s="2"/>
      <c r="H279" s="2"/>
      <c r="I279" s="2"/>
      <c r="J279" s="29"/>
    </row>
    <row r="280" spans="2:10" x14ac:dyDescent="0.25">
      <c r="B280" s="5"/>
      <c r="C280" s="2"/>
      <c r="D280" s="2"/>
      <c r="E280" s="2"/>
      <c r="F280" s="29"/>
      <c r="G280" s="2"/>
      <c r="H280" s="2"/>
      <c r="I280" s="2"/>
      <c r="J280" s="29"/>
    </row>
    <row r="281" spans="2:10" x14ac:dyDescent="0.25">
      <c r="B281" s="5"/>
      <c r="C281" s="2"/>
      <c r="D281" s="2"/>
      <c r="E281" s="2"/>
      <c r="F281" s="29"/>
      <c r="G281" s="2"/>
      <c r="H281" s="2"/>
      <c r="I281" s="2"/>
      <c r="J281" s="29"/>
    </row>
    <row r="282" spans="2:10" x14ac:dyDescent="0.25">
      <c r="B282" s="5"/>
      <c r="C282" s="2"/>
      <c r="D282" s="2"/>
      <c r="E282" s="2"/>
      <c r="F282" s="29"/>
      <c r="G282" s="2"/>
      <c r="H282" s="2"/>
      <c r="I282" s="2"/>
      <c r="J282" s="29"/>
    </row>
    <row r="283" spans="2:10" x14ac:dyDescent="0.25">
      <c r="B283" s="5"/>
      <c r="C283" s="2"/>
      <c r="D283" s="2"/>
      <c r="E283" s="2"/>
      <c r="F283" s="29"/>
      <c r="G283" s="2"/>
      <c r="H283" s="2"/>
      <c r="I283" s="2"/>
      <c r="J283" s="29"/>
    </row>
    <row r="284" spans="2:10" x14ac:dyDescent="0.25">
      <c r="B284" s="5"/>
      <c r="C284" s="2"/>
      <c r="D284" s="2"/>
      <c r="E284" s="2"/>
      <c r="F284" s="29"/>
      <c r="G284" s="2"/>
      <c r="H284" s="2"/>
      <c r="I284" s="2"/>
      <c r="J284" s="29"/>
    </row>
    <row r="285" spans="2:10" x14ac:dyDescent="0.25">
      <c r="B285" s="5"/>
      <c r="C285" s="2"/>
      <c r="D285" s="2"/>
      <c r="E285" s="2"/>
      <c r="F285" s="29"/>
      <c r="G285" s="2"/>
      <c r="H285" s="2"/>
      <c r="I285" s="2"/>
      <c r="J285" s="29"/>
    </row>
    <row r="286" spans="2:10" x14ac:dyDescent="0.25">
      <c r="B286" s="5"/>
      <c r="C286" s="2"/>
      <c r="D286" s="2"/>
      <c r="E286" s="2"/>
      <c r="F286" s="29"/>
      <c r="G286" s="2"/>
      <c r="H286" s="2"/>
      <c r="I286" s="2"/>
      <c r="J286" s="29"/>
    </row>
    <row r="287" spans="2:10" x14ac:dyDescent="0.25">
      <c r="B287" s="5"/>
      <c r="C287" s="2"/>
      <c r="D287" s="2"/>
      <c r="E287" s="2"/>
      <c r="F287" s="29"/>
      <c r="G287" s="2"/>
      <c r="H287" s="2"/>
      <c r="I287" s="2"/>
      <c r="J287" s="29"/>
    </row>
    <row r="288" spans="2:10" x14ac:dyDescent="0.25">
      <c r="B288" s="5"/>
      <c r="C288" s="2"/>
      <c r="D288" s="2"/>
      <c r="E288" s="2"/>
      <c r="F288" s="29"/>
      <c r="G288" s="2"/>
      <c r="H288" s="2"/>
      <c r="I288" s="2"/>
      <c r="J288" s="29"/>
    </row>
    <row r="289" spans="2:10" x14ac:dyDescent="0.25">
      <c r="B289" s="5"/>
      <c r="C289" s="2"/>
      <c r="D289" s="2"/>
      <c r="E289" s="2"/>
      <c r="F289" s="29"/>
      <c r="G289" s="2"/>
      <c r="H289" s="2"/>
      <c r="I289" s="2"/>
      <c r="J289" s="29"/>
    </row>
    <row r="290" spans="2:10" x14ac:dyDescent="0.25">
      <c r="B290" s="5"/>
      <c r="C290" s="2"/>
      <c r="D290" s="2"/>
      <c r="E290" s="2"/>
      <c r="F290" s="29"/>
      <c r="G290" s="2"/>
      <c r="H290" s="2"/>
      <c r="I290" s="2"/>
      <c r="J290" s="29"/>
    </row>
    <row r="291" spans="2:10" x14ac:dyDescent="0.25">
      <c r="B291" s="5"/>
      <c r="C291" s="2"/>
      <c r="D291" s="2"/>
      <c r="E291" s="2"/>
      <c r="F291" s="29"/>
      <c r="G291" s="2"/>
      <c r="H291" s="2"/>
      <c r="I291" s="2"/>
      <c r="J291" s="29"/>
    </row>
    <row r="292" spans="2:10" x14ac:dyDescent="0.25">
      <c r="B292" s="5"/>
      <c r="C292" s="2"/>
      <c r="D292" s="2"/>
      <c r="E292" s="2"/>
      <c r="F292" s="29"/>
      <c r="G292" s="2"/>
      <c r="H292" s="2"/>
      <c r="I292" s="2"/>
      <c r="J292" s="29"/>
    </row>
    <row r="293" spans="2:10" x14ac:dyDescent="0.25">
      <c r="B293" s="5"/>
      <c r="C293" s="2"/>
      <c r="D293" s="2"/>
      <c r="E293" s="2"/>
      <c r="F293" s="29"/>
      <c r="G293" s="2"/>
      <c r="H293" s="2"/>
      <c r="I293" s="2"/>
      <c r="J293" s="29"/>
    </row>
    <row r="294" spans="2:10" x14ac:dyDescent="0.25">
      <c r="B294" s="5"/>
      <c r="C294" s="2"/>
      <c r="D294" s="2"/>
      <c r="E294" s="2"/>
      <c r="F294" s="29"/>
      <c r="G294" s="2"/>
      <c r="H294" s="2"/>
      <c r="I294" s="2"/>
      <c r="J294" s="29"/>
    </row>
    <row r="295" spans="2:10" x14ac:dyDescent="0.25">
      <c r="B295" s="5"/>
      <c r="C295" s="2"/>
      <c r="D295" s="2"/>
      <c r="E295" s="2"/>
      <c r="F295" s="29"/>
      <c r="G295" s="2"/>
      <c r="H295" s="2"/>
      <c r="I295" s="2"/>
      <c r="J295" s="29"/>
    </row>
    <row r="296" spans="2:10" x14ac:dyDescent="0.25">
      <c r="B296" s="5"/>
      <c r="C296" s="2"/>
      <c r="D296" s="2"/>
      <c r="E296" s="2"/>
      <c r="F296" s="29"/>
      <c r="G296" s="2"/>
      <c r="H296" s="2"/>
      <c r="I296" s="2"/>
      <c r="J296" s="29"/>
    </row>
    <row r="297" spans="2:10" x14ac:dyDescent="0.25">
      <c r="B297" s="5"/>
      <c r="C297" s="2"/>
      <c r="D297" s="2"/>
      <c r="E297" s="2"/>
      <c r="F297" s="29"/>
      <c r="G297" s="2"/>
      <c r="H297" s="2"/>
      <c r="I297" s="2"/>
      <c r="J297" s="29"/>
    </row>
    <row r="298" spans="2:10" x14ac:dyDescent="0.25">
      <c r="B298" s="5"/>
      <c r="C298" s="2"/>
      <c r="D298" s="2"/>
      <c r="E298" s="2"/>
      <c r="F298" s="29"/>
      <c r="G298" s="2"/>
      <c r="H298" s="2"/>
      <c r="I298" s="2"/>
      <c r="J298" s="29"/>
    </row>
    <row r="299" spans="2:10" x14ac:dyDescent="0.25">
      <c r="B299" s="5"/>
      <c r="C299" s="2"/>
      <c r="D299" s="2"/>
      <c r="E299" s="2"/>
      <c r="F299" s="29"/>
      <c r="G299" s="2"/>
      <c r="H299" s="2"/>
      <c r="I299" s="2"/>
      <c r="J299" s="29"/>
    </row>
    <row r="300" spans="2:10" x14ac:dyDescent="0.25">
      <c r="B300" s="5"/>
      <c r="C300" s="2"/>
      <c r="D300" s="2"/>
      <c r="E300" s="2"/>
      <c r="F300" s="29"/>
      <c r="G300" s="2"/>
      <c r="H300" s="2"/>
      <c r="I300" s="2"/>
      <c r="J300" s="29"/>
    </row>
    <row r="301" spans="2:10" x14ac:dyDescent="0.25">
      <c r="B301" s="5"/>
      <c r="C301" s="2"/>
      <c r="D301" s="2"/>
      <c r="E301" s="2"/>
      <c r="F301" s="29"/>
      <c r="G301" s="2"/>
      <c r="H301" s="2"/>
      <c r="I301" s="2"/>
      <c r="J301" s="29"/>
    </row>
    <row r="302" spans="2:10" x14ac:dyDescent="0.25">
      <c r="B302" s="5"/>
      <c r="C302" s="2"/>
      <c r="D302" s="2"/>
      <c r="E302" s="2"/>
      <c r="F302" s="29"/>
      <c r="G302" s="2"/>
      <c r="H302" s="2"/>
      <c r="I302" s="2"/>
      <c r="J302" s="29"/>
    </row>
    <row r="303" spans="2:10" x14ac:dyDescent="0.25">
      <c r="B303" s="5"/>
      <c r="C303" s="2"/>
      <c r="D303" s="2"/>
      <c r="E303" s="2"/>
      <c r="F303" s="29"/>
      <c r="G303" s="2"/>
      <c r="H303" s="2"/>
      <c r="I303" s="2"/>
      <c r="J303" s="29"/>
    </row>
    <row r="304" spans="2:10" x14ac:dyDescent="0.25">
      <c r="B304" s="5"/>
      <c r="C304" s="2"/>
      <c r="D304" s="2"/>
      <c r="E304" s="2"/>
      <c r="F304" s="29"/>
      <c r="G304" s="2"/>
      <c r="H304" s="2"/>
      <c r="I304" s="2"/>
      <c r="J304" s="29"/>
    </row>
    <row r="305" spans="2:10" x14ac:dyDescent="0.25">
      <c r="B305" s="5"/>
      <c r="C305" s="2"/>
      <c r="D305" s="2"/>
      <c r="E305" s="2"/>
      <c r="F305" s="29"/>
      <c r="G305" s="2"/>
      <c r="H305" s="2"/>
      <c r="I305" s="2"/>
      <c r="J305" s="29"/>
    </row>
    <row r="306" spans="2:10" x14ac:dyDescent="0.25">
      <c r="B306" s="5"/>
      <c r="C306" s="2"/>
      <c r="D306" s="2"/>
      <c r="E306" s="2"/>
      <c r="F306" s="29"/>
      <c r="G306" s="2"/>
      <c r="H306" s="2"/>
      <c r="I306" s="2"/>
      <c r="J306" s="29"/>
    </row>
    <row r="307" spans="2:10" x14ac:dyDescent="0.25">
      <c r="B307" s="5"/>
      <c r="C307" s="2"/>
      <c r="D307" s="2"/>
      <c r="E307" s="2"/>
      <c r="F307" s="29"/>
      <c r="G307" s="2"/>
      <c r="H307" s="2"/>
      <c r="I307" s="2"/>
      <c r="J307" s="29"/>
    </row>
    <row r="308" spans="2:10" x14ac:dyDescent="0.25">
      <c r="B308" s="5"/>
      <c r="C308" s="2"/>
      <c r="D308" s="2"/>
      <c r="E308" s="2"/>
      <c r="F308" s="29"/>
      <c r="G308" s="2"/>
      <c r="H308" s="2"/>
      <c r="I308" s="2"/>
      <c r="J308" s="29"/>
    </row>
    <row r="309" spans="2:10" x14ac:dyDescent="0.25">
      <c r="B309" s="5"/>
      <c r="C309" s="2"/>
      <c r="D309" s="2"/>
      <c r="E309" s="2"/>
      <c r="F309" s="29"/>
      <c r="G309" s="2"/>
      <c r="H309" s="2"/>
      <c r="I309" s="2"/>
      <c r="J309" s="29"/>
    </row>
    <row r="310" spans="2:10" x14ac:dyDescent="0.25">
      <c r="B310" s="5"/>
      <c r="C310" s="2"/>
      <c r="D310" s="2"/>
      <c r="E310" s="2"/>
      <c r="F310" s="29"/>
      <c r="G310" s="2"/>
      <c r="H310" s="2"/>
      <c r="I310" s="2"/>
      <c r="J310" s="29"/>
    </row>
    <row r="311" spans="2:10" x14ac:dyDescent="0.25">
      <c r="B311" s="5"/>
      <c r="C311" s="2"/>
      <c r="D311" s="2"/>
      <c r="E311" s="2"/>
      <c r="F311" s="29"/>
      <c r="G311" s="2"/>
      <c r="H311" s="2"/>
      <c r="I311" s="2"/>
      <c r="J311" s="29"/>
    </row>
    <row r="312" spans="2:10" x14ac:dyDescent="0.25">
      <c r="B312" s="5"/>
      <c r="C312" s="2"/>
      <c r="D312" s="2"/>
      <c r="E312" s="2"/>
      <c r="F312" s="29"/>
      <c r="G312" s="2"/>
      <c r="H312" s="2"/>
      <c r="I312" s="2"/>
      <c r="J312" s="29"/>
    </row>
    <row r="313" spans="2:10" x14ac:dyDescent="0.25">
      <c r="B313" s="5"/>
      <c r="C313" s="2"/>
      <c r="D313" s="2"/>
      <c r="E313" s="2"/>
      <c r="F313" s="29"/>
      <c r="G313" s="2"/>
      <c r="H313" s="2"/>
      <c r="I313" s="2"/>
      <c r="J313" s="29"/>
    </row>
    <row r="314" spans="2:10" x14ac:dyDescent="0.25">
      <c r="B314" s="5"/>
      <c r="C314" s="2"/>
      <c r="D314" s="2"/>
      <c r="E314" s="2"/>
      <c r="F314" s="29"/>
      <c r="G314" s="2"/>
      <c r="H314" s="2"/>
      <c r="I314" s="2"/>
      <c r="J314" s="29"/>
    </row>
    <row r="315" spans="2:10" x14ac:dyDescent="0.25">
      <c r="B315" s="5"/>
      <c r="C315" s="2"/>
      <c r="D315" s="2"/>
      <c r="E315" s="2"/>
      <c r="F315" s="29"/>
      <c r="G315" s="2"/>
      <c r="H315" s="2"/>
      <c r="I315" s="2"/>
      <c r="J315" s="29"/>
    </row>
    <row r="316" spans="2:10" x14ac:dyDescent="0.25">
      <c r="B316" s="5"/>
      <c r="C316" s="2"/>
      <c r="D316" s="2"/>
      <c r="E316" s="2"/>
      <c r="F316" s="29"/>
      <c r="G316" s="2"/>
      <c r="H316" s="2"/>
      <c r="I316" s="2"/>
      <c r="J316" s="29"/>
    </row>
    <row r="317" spans="2:10" x14ac:dyDescent="0.25">
      <c r="B317" s="5"/>
      <c r="C317" s="2"/>
      <c r="D317" s="2"/>
      <c r="E317" s="2"/>
      <c r="F317" s="29"/>
      <c r="G317" s="2"/>
      <c r="H317" s="2"/>
      <c r="I317" s="2"/>
      <c r="J317" s="29"/>
    </row>
    <row r="318" spans="2:10" x14ac:dyDescent="0.25">
      <c r="B318" s="5"/>
      <c r="C318" s="2"/>
      <c r="D318" s="2"/>
      <c r="E318" s="2"/>
      <c r="F318" s="29"/>
      <c r="G318" s="2"/>
      <c r="H318" s="2"/>
      <c r="I318" s="2"/>
      <c r="J318" s="29"/>
    </row>
    <row r="319" spans="2:10" x14ac:dyDescent="0.25">
      <c r="B319" s="5"/>
      <c r="C319" s="2"/>
      <c r="D319" s="2"/>
      <c r="E319" s="2"/>
      <c r="F319" s="29"/>
      <c r="G319" s="2"/>
      <c r="H319" s="2"/>
      <c r="I319" s="2"/>
      <c r="J319" s="29"/>
    </row>
    <row r="320" spans="2:10" x14ac:dyDescent="0.25">
      <c r="B320" s="5"/>
      <c r="C320" s="2"/>
      <c r="D320" s="2"/>
      <c r="E320" s="2"/>
      <c r="F320" s="29"/>
      <c r="G320" s="2"/>
      <c r="H320" s="2"/>
      <c r="I320" s="2"/>
      <c r="J320" s="29"/>
    </row>
    <row r="321" spans="2:10" x14ac:dyDescent="0.25">
      <c r="B321" s="5"/>
      <c r="C321" s="2"/>
      <c r="D321" s="2"/>
      <c r="E321" s="2"/>
      <c r="F321" s="29"/>
      <c r="G321" s="2"/>
      <c r="H321" s="2"/>
      <c r="I321" s="2"/>
      <c r="J321" s="29"/>
    </row>
    <row r="322" spans="2:10" x14ac:dyDescent="0.25">
      <c r="B322" s="5"/>
      <c r="C322" s="2"/>
      <c r="D322" s="2"/>
      <c r="E322" s="2"/>
      <c r="F322" s="29"/>
      <c r="G322" s="2"/>
      <c r="H322" s="2"/>
      <c r="I322" s="2"/>
      <c r="J322" s="29"/>
    </row>
    <row r="323" spans="2:10" x14ac:dyDescent="0.25">
      <c r="B323" s="5"/>
      <c r="C323" s="2"/>
      <c r="D323" s="2"/>
      <c r="E323" s="2"/>
      <c r="F323" s="29"/>
      <c r="G323" s="2"/>
      <c r="H323" s="2"/>
      <c r="I323" s="2"/>
      <c r="J323" s="29"/>
    </row>
    <row r="324" spans="2:10" x14ac:dyDescent="0.25">
      <c r="B324" s="5"/>
      <c r="C324" s="2"/>
      <c r="D324" s="2"/>
      <c r="E324" s="2"/>
      <c r="F324" s="29"/>
      <c r="G324" s="2"/>
      <c r="H324" s="2"/>
      <c r="I324" s="2"/>
      <c r="J324" s="29"/>
    </row>
    <row r="325" spans="2:10" x14ac:dyDescent="0.25">
      <c r="B325" s="5"/>
      <c r="C325" s="2"/>
      <c r="D325" s="2"/>
      <c r="E325" s="2"/>
      <c r="F325" s="29"/>
      <c r="G325" s="2"/>
      <c r="H325" s="2"/>
      <c r="I325" s="2"/>
      <c r="J325" s="29"/>
    </row>
    <row r="326" spans="2:10" x14ac:dyDescent="0.25">
      <c r="B326" s="5"/>
      <c r="C326" s="2"/>
      <c r="D326" s="2"/>
      <c r="E326" s="2"/>
      <c r="F326" s="29"/>
      <c r="G326" s="2"/>
      <c r="H326" s="2"/>
      <c r="I326" s="2"/>
      <c r="J326" s="29"/>
    </row>
    <row r="327" spans="2:10" x14ac:dyDescent="0.25">
      <c r="B327" s="5"/>
      <c r="C327" s="2"/>
      <c r="D327" s="2"/>
      <c r="E327" s="2"/>
      <c r="F327" s="29"/>
      <c r="G327" s="2"/>
      <c r="H327" s="2"/>
      <c r="I327" s="2"/>
      <c r="J327" s="29"/>
    </row>
    <row r="328" spans="2:10" x14ac:dyDescent="0.25">
      <c r="B328" s="5"/>
      <c r="C328" s="2"/>
      <c r="D328" s="2"/>
      <c r="E328" s="2"/>
      <c r="F328" s="29"/>
      <c r="G328" s="2"/>
      <c r="H328" s="2"/>
      <c r="I328" s="2"/>
      <c r="J328" s="29"/>
    </row>
    <row r="329" spans="2:10" x14ac:dyDescent="0.25">
      <c r="B329" s="5"/>
      <c r="C329" s="2"/>
      <c r="D329" s="2"/>
      <c r="E329" s="2"/>
      <c r="F329" s="29"/>
      <c r="G329" s="2"/>
      <c r="H329" s="2"/>
      <c r="I329" s="2"/>
      <c r="J329" s="29"/>
    </row>
    <row r="330" spans="2:10" x14ac:dyDescent="0.25">
      <c r="B330" s="5"/>
      <c r="C330" s="2"/>
      <c r="D330" s="2"/>
      <c r="E330" s="2"/>
      <c r="F330" s="29"/>
      <c r="G330" s="2"/>
      <c r="H330" s="2"/>
      <c r="I330" s="2"/>
      <c r="J330" s="29"/>
    </row>
    <row r="331" spans="2:10" x14ac:dyDescent="0.25">
      <c r="B331" s="5"/>
      <c r="C331" s="2"/>
      <c r="D331" s="2"/>
      <c r="E331" s="2"/>
      <c r="F331" s="29"/>
      <c r="G331" s="2"/>
      <c r="H331" s="2"/>
      <c r="I331" s="2"/>
      <c r="J331" s="29"/>
    </row>
    <row r="332" spans="2:10" x14ac:dyDescent="0.25">
      <c r="B332" s="5"/>
      <c r="C332" s="2"/>
      <c r="D332" s="2"/>
      <c r="E332" s="2"/>
      <c r="F332" s="29"/>
      <c r="G332" s="2"/>
      <c r="H332" s="2"/>
      <c r="I332" s="2"/>
      <c r="J332" s="29"/>
    </row>
    <row r="333" spans="2:10" x14ac:dyDescent="0.25">
      <c r="B333" s="5"/>
      <c r="C333" s="2"/>
      <c r="D333" s="2"/>
      <c r="E333" s="2"/>
      <c r="F333" s="29"/>
      <c r="G333" s="2"/>
      <c r="H333" s="2"/>
      <c r="I333" s="2"/>
      <c r="J333" s="29"/>
    </row>
    <row r="334" spans="2:10" x14ac:dyDescent="0.25">
      <c r="B334" s="5"/>
      <c r="C334" s="2"/>
      <c r="D334" s="2"/>
      <c r="E334" s="2"/>
      <c r="F334" s="29"/>
      <c r="G334" s="2"/>
      <c r="H334" s="2"/>
      <c r="I334" s="2"/>
      <c r="J334" s="29"/>
    </row>
    <row r="335" spans="2:10" x14ac:dyDescent="0.25">
      <c r="B335" s="5"/>
      <c r="C335" s="2"/>
      <c r="D335" s="2"/>
      <c r="E335" s="2"/>
      <c r="F335" s="29"/>
      <c r="G335" s="2"/>
      <c r="H335" s="2"/>
      <c r="I335" s="2"/>
      <c r="J335" s="29"/>
    </row>
    <row r="336" spans="2:10" x14ac:dyDescent="0.25">
      <c r="B336" s="5"/>
      <c r="C336" s="2"/>
      <c r="D336" s="2"/>
      <c r="E336" s="2"/>
      <c r="F336" s="29"/>
      <c r="G336" s="2"/>
      <c r="H336" s="2"/>
      <c r="I336" s="2"/>
      <c r="J336" s="29"/>
    </row>
    <row r="337" spans="2:10" x14ac:dyDescent="0.25">
      <c r="B337" s="5"/>
      <c r="C337" s="2"/>
      <c r="D337" s="2"/>
      <c r="E337" s="2"/>
      <c r="F337" s="29"/>
      <c r="G337" s="2"/>
      <c r="H337" s="2"/>
      <c r="I337" s="2"/>
      <c r="J337" s="29"/>
    </row>
    <row r="338" spans="2:10" x14ac:dyDescent="0.25">
      <c r="B338" s="5"/>
      <c r="C338" s="2"/>
      <c r="D338" s="2"/>
      <c r="E338" s="2"/>
      <c r="F338" s="29"/>
      <c r="G338" s="2"/>
      <c r="H338" s="2"/>
      <c r="I338" s="2"/>
      <c r="J338" s="29"/>
    </row>
    <row r="339" spans="2:10" x14ac:dyDescent="0.25">
      <c r="B339" s="5"/>
      <c r="C339" s="2"/>
      <c r="D339" s="2"/>
      <c r="E339" s="2"/>
      <c r="F339" s="29"/>
      <c r="G339" s="2"/>
      <c r="H339" s="2"/>
      <c r="I339" s="2"/>
      <c r="J339" s="29"/>
    </row>
    <row r="340" spans="2:10" x14ac:dyDescent="0.25">
      <c r="B340" s="5"/>
      <c r="C340" s="2"/>
      <c r="D340" s="2"/>
      <c r="E340" s="2"/>
      <c r="F340" s="29"/>
      <c r="G340" s="2"/>
      <c r="H340" s="2"/>
      <c r="I340" s="2"/>
      <c r="J340" s="29"/>
    </row>
    <row r="341" spans="2:10" x14ac:dyDescent="0.25">
      <c r="B341" s="5"/>
      <c r="C341" s="2"/>
      <c r="D341" s="2"/>
      <c r="E341" s="2"/>
      <c r="F341" s="29"/>
      <c r="G341" s="2"/>
      <c r="H341" s="2"/>
      <c r="I341" s="2"/>
      <c r="J341" s="29"/>
    </row>
    <row r="342" spans="2:10" x14ac:dyDescent="0.25">
      <c r="B342" s="5"/>
      <c r="C342" s="2"/>
      <c r="D342" s="2"/>
      <c r="E342" s="2"/>
      <c r="F342" s="29"/>
      <c r="G342" s="2"/>
      <c r="H342" s="2"/>
      <c r="I342" s="2"/>
      <c r="J342" s="29"/>
    </row>
    <row r="343" spans="2:10" x14ac:dyDescent="0.25">
      <c r="B343" s="5"/>
      <c r="C343" s="2"/>
      <c r="D343" s="2"/>
      <c r="E343" s="2"/>
      <c r="F343" s="29"/>
      <c r="G343" s="2"/>
      <c r="H343" s="2"/>
      <c r="I343" s="2"/>
      <c r="J343" s="29"/>
    </row>
    <row r="344" spans="2:10" x14ac:dyDescent="0.25">
      <c r="B344" s="5"/>
      <c r="C344" s="2"/>
      <c r="D344" s="2"/>
      <c r="E344" s="2"/>
      <c r="F344" s="29"/>
      <c r="G344" s="2"/>
      <c r="H344" s="2"/>
      <c r="I344" s="2"/>
      <c r="J344" s="29"/>
    </row>
    <row r="345" spans="2:10" x14ac:dyDescent="0.25">
      <c r="B345" s="5"/>
      <c r="C345" s="2"/>
      <c r="D345" s="2"/>
      <c r="E345" s="2"/>
      <c r="F345" s="29"/>
      <c r="G345" s="2"/>
      <c r="H345" s="2"/>
      <c r="I345" s="2"/>
      <c r="J345" s="29"/>
    </row>
    <row r="346" spans="2:10" x14ac:dyDescent="0.25">
      <c r="B346" s="5"/>
      <c r="C346" s="2"/>
      <c r="D346" s="2"/>
      <c r="E346" s="2"/>
      <c r="F346" s="29"/>
      <c r="G346" s="2"/>
      <c r="H346" s="2"/>
      <c r="I346" s="2"/>
      <c r="J346" s="29"/>
    </row>
    <row r="347" spans="2:10" x14ac:dyDescent="0.25">
      <c r="B347" s="5"/>
      <c r="C347" s="2"/>
      <c r="D347" s="2"/>
      <c r="E347" s="2"/>
      <c r="F347" s="29"/>
      <c r="G347" s="2"/>
      <c r="H347" s="2"/>
      <c r="I347" s="2"/>
      <c r="J347" s="29"/>
    </row>
    <row r="348" spans="2:10" x14ac:dyDescent="0.25">
      <c r="B348" s="5"/>
      <c r="C348" s="2"/>
      <c r="D348" s="2"/>
      <c r="E348" s="2"/>
      <c r="F348" s="29"/>
      <c r="G348" s="2"/>
      <c r="H348" s="2"/>
      <c r="I348" s="2"/>
      <c r="J348" s="29"/>
    </row>
    <row r="349" spans="2:10" x14ac:dyDescent="0.25">
      <c r="B349" s="5"/>
      <c r="C349" s="2"/>
      <c r="D349" s="2"/>
      <c r="E349" s="2"/>
      <c r="F349" s="29"/>
      <c r="G349" s="2"/>
      <c r="H349" s="2"/>
      <c r="I349" s="2"/>
      <c r="J349" s="29"/>
    </row>
    <row r="350" spans="2:10" x14ac:dyDescent="0.25">
      <c r="B350" s="5"/>
      <c r="C350" s="2"/>
      <c r="D350" s="2"/>
      <c r="E350" s="2"/>
      <c r="F350" s="29"/>
      <c r="G350" s="2"/>
      <c r="H350" s="2"/>
      <c r="I350" s="2"/>
      <c r="J350" s="29"/>
    </row>
    <row r="351" spans="2:10" x14ac:dyDescent="0.25">
      <c r="B351" s="5"/>
      <c r="C351" s="2"/>
      <c r="D351" s="2"/>
      <c r="E351" s="2"/>
      <c r="F351" s="29"/>
      <c r="G351" s="2"/>
      <c r="H351" s="2"/>
      <c r="I351" s="2"/>
      <c r="J351" s="29"/>
    </row>
    <row r="352" spans="2:10" x14ac:dyDescent="0.25">
      <c r="B352" s="5"/>
      <c r="C352" s="2"/>
      <c r="D352" s="2"/>
      <c r="E352" s="2"/>
      <c r="F352" s="29"/>
      <c r="G352" s="2"/>
      <c r="H352" s="2"/>
      <c r="I352" s="2"/>
      <c r="J352" s="29"/>
    </row>
    <row r="353" spans="2:10" x14ac:dyDescent="0.25">
      <c r="B353" s="5"/>
      <c r="C353" s="2"/>
      <c r="D353" s="2"/>
      <c r="E353" s="2"/>
      <c r="F353" s="29"/>
      <c r="G353" s="2"/>
      <c r="H353" s="2"/>
      <c r="I353" s="2"/>
      <c r="J353" s="29"/>
    </row>
    <row r="354" spans="2:10" x14ac:dyDescent="0.25">
      <c r="B354" s="5"/>
      <c r="C354" s="2"/>
      <c r="D354" s="2"/>
      <c r="E354" s="2"/>
      <c r="F354" s="29"/>
      <c r="G354" s="2"/>
      <c r="H354" s="2"/>
      <c r="I354" s="2"/>
      <c r="J354" s="29"/>
    </row>
    <row r="355" spans="2:10" x14ac:dyDescent="0.25">
      <c r="B355" s="5"/>
      <c r="C355" s="2"/>
      <c r="D355" s="2"/>
      <c r="E355" s="2"/>
      <c r="F355" s="29"/>
      <c r="G355" s="2"/>
      <c r="H355" s="2"/>
      <c r="I355" s="2"/>
      <c r="J355" s="29"/>
    </row>
    <row r="356" spans="2:10" x14ac:dyDescent="0.25">
      <c r="B356" s="5"/>
      <c r="C356" s="2"/>
      <c r="D356" s="2"/>
      <c r="E356" s="2"/>
      <c r="F356" s="29"/>
      <c r="G356" s="2"/>
      <c r="H356" s="2"/>
      <c r="I356" s="2"/>
      <c r="J356" s="29"/>
    </row>
    <row r="357" spans="2:10" x14ac:dyDescent="0.25">
      <c r="B357" s="5"/>
      <c r="C357" s="2"/>
      <c r="D357" s="2"/>
      <c r="E357" s="2"/>
      <c r="F357" s="29"/>
      <c r="G357" s="2"/>
      <c r="H357" s="2"/>
      <c r="I357" s="2"/>
      <c r="J357" s="29"/>
    </row>
    <row r="358" spans="2:10" x14ac:dyDescent="0.25">
      <c r="B358" s="5"/>
      <c r="C358" s="2"/>
      <c r="D358" s="2"/>
      <c r="E358" s="2"/>
      <c r="F358" s="29"/>
      <c r="G358" s="2"/>
      <c r="H358" s="2"/>
      <c r="I358" s="2"/>
      <c r="J358" s="29"/>
    </row>
    <row r="359" spans="2:10" x14ac:dyDescent="0.25">
      <c r="B359" s="5"/>
      <c r="C359" s="2"/>
      <c r="D359" s="2"/>
      <c r="E359" s="2"/>
      <c r="F359" s="29"/>
      <c r="G359" s="2"/>
      <c r="H359" s="2"/>
      <c r="I359" s="2"/>
      <c r="J359" s="29"/>
    </row>
    <row r="360" spans="2:10" x14ac:dyDescent="0.25">
      <c r="B360" s="5"/>
      <c r="C360" s="2"/>
      <c r="D360" s="2"/>
      <c r="E360" s="2"/>
      <c r="F360" s="29"/>
      <c r="G360" s="2"/>
      <c r="H360" s="2"/>
      <c r="I360" s="2"/>
      <c r="J360" s="29"/>
    </row>
    <row r="361" spans="2:10" x14ac:dyDescent="0.25">
      <c r="B361" s="5"/>
      <c r="C361" s="2"/>
      <c r="D361" s="2"/>
      <c r="E361" s="2"/>
      <c r="F361" s="29"/>
      <c r="G361" s="2"/>
      <c r="H361" s="2"/>
      <c r="I361" s="2"/>
      <c r="J361" s="29"/>
    </row>
    <row r="362" spans="2:10" x14ac:dyDescent="0.25">
      <c r="B362" s="5"/>
      <c r="C362" s="2"/>
      <c r="D362" s="2"/>
      <c r="E362" s="2"/>
      <c r="F362" s="29"/>
      <c r="G362" s="2"/>
      <c r="H362" s="2"/>
      <c r="I362" s="2"/>
      <c r="J362" s="29"/>
    </row>
    <row r="363" spans="2:10" x14ac:dyDescent="0.25">
      <c r="B363" s="5"/>
      <c r="C363" s="2"/>
      <c r="D363" s="2"/>
      <c r="E363" s="2"/>
      <c r="F363" s="29"/>
      <c r="G363" s="2"/>
      <c r="H363" s="2"/>
      <c r="I363" s="2"/>
      <c r="J363" s="29"/>
    </row>
    <row r="364" spans="2:10" x14ac:dyDescent="0.25">
      <c r="B364" s="5"/>
      <c r="C364" s="2"/>
      <c r="D364" s="2"/>
      <c r="E364" s="2"/>
      <c r="F364" s="29"/>
      <c r="G364" s="2"/>
      <c r="H364" s="2"/>
      <c r="I364" s="2"/>
      <c r="J364" s="29"/>
    </row>
    <row r="365" spans="2:10" x14ac:dyDescent="0.25">
      <c r="B365" s="5"/>
      <c r="C365" s="2"/>
      <c r="D365" s="2"/>
      <c r="E365" s="2"/>
      <c r="F365" s="29"/>
      <c r="G365" s="2"/>
      <c r="H365" s="2"/>
      <c r="I365" s="2"/>
      <c r="J365" s="29"/>
    </row>
    <row r="366" spans="2:10" x14ac:dyDescent="0.25">
      <c r="B366" s="5"/>
      <c r="C366" s="2"/>
      <c r="D366" s="2"/>
      <c r="E366" s="2"/>
      <c r="F366" s="29"/>
      <c r="G366" s="2"/>
      <c r="H366" s="2"/>
      <c r="I366" s="2"/>
      <c r="J366" s="29"/>
    </row>
    <row r="367" spans="2:10" x14ac:dyDescent="0.25">
      <c r="B367" s="5"/>
      <c r="C367" s="2"/>
      <c r="D367" s="2"/>
      <c r="E367" s="2"/>
      <c r="F367" s="29"/>
      <c r="G367" s="2"/>
      <c r="H367" s="2"/>
      <c r="I367" s="2"/>
      <c r="J367" s="29"/>
    </row>
    <row r="368" spans="2:10" x14ac:dyDescent="0.25">
      <c r="B368" s="5"/>
      <c r="C368" s="2"/>
      <c r="D368" s="2"/>
      <c r="E368" s="2"/>
      <c r="F368" s="29"/>
      <c r="G368" s="2"/>
      <c r="H368" s="2"/>
      <c r="I368" s="2"/>
      <c r="J368" s="29"/>
    </row>
    <row r="369" spans="2:10" x14ac:dyDescent="0.25">
      <c r="B369" s="5"/>
      <c r="C369" s="2"/>
      <c r="D369" s="2"/>
      <c r="E369" s="2"/>
      <c r="F369" s="29"/>
      <c r="G369" s="2"/>
      <c r="H369" s="2"/>
      <c r="I369" s="2"/>
      <c r="J369" s="29"/>
    </row>
    <row r="370" spans="2:10" x14ac:dyDescent="0.25">
      <c r="B370" s="5"/>
      <c r="C370" s="2"/>
      <c r="D370" s="2"/>
      <c r="E370" s="2"/>
      <c r="F370" s="29"/>
      <c r="G370" s="2"/>
      <c r="H370" s="2"/>
      <c r="I370" s="2"/>
      <c r="J370" s="29"/>
    </row>
    <row r="371" spans="2:10" x14ac:dyDescent="0.25">
      <c r="B371" s="5"/>
      <c r="C371" s="2"/>
      <c r="D371" s="2"/>
      <c r="E371" s="2"/>
      <c r="F371" s="29"/>
      <c r="G371" s="2"/>
      <c r="H371" s="2"/>
      <c r="I371" s="2"/>
      <c r="J371" s="29"/>
    </row>
    <row r="372" spans="2:10" x14ac:dyDescent="0.25">
      <c r="B372" s="5"/>
      <c r="C372" s="2"/>
      <c r="D372" s="2"/>
      <c r="E372" s="2"/>
      <c r="F372" s="29"/>
      <c r="G372" s="2"/>
      <c r="H372" s="2"/>
      <c r="I372" s="2"/>
      <c r="J372" s="29"/>
    </row>
    <row r="373" spans="2:10" x14ac:dyDescent="0.25">
      <c r="B373" s="5"/>
      <c r="C373" s="2"/>
      <c r="D373" s="2"/>
      <c r="E373" s="2"/>
      <c r="F373" s="29"/>
      <c r="G373" s="2"/>
      <c r="H373" s="2"/>
      <c r="I373" s="2"/>
      <c r="J373" s="29"/>
    </row>
    <row r="374" spans="2:10" x14ac:dyDescent="0.25">
      <c r="B374" s="5"/>
      <c r="C374" s="2"/>
      <c r="D374" s="2"/>
      <c r="E374" s="2"/>
      <c r="F374" s="29"/>
      <c r="G374" s="2"/>
      <c r="H374" s="2"/>
      <c r="I374" s="2"/>
      <c r="J374" s="29"/>
    </row>
    <row r="375" spans="2:10" x14ac:dyDescent="0.25">
      <c r="B375" s="5"/>
      <c r="C375" s="2"/>
      <c r="D375" s="2"/>
      <c r="E375" s="2"/>
      <c r="F375" s="29"/>
      <c r="G375" s="2"/>
      <c r="H375" s="2"/>
      <c r="I375" s="2"/>
      <c r="J375" s="29"/>
    </row>
    <row r="376" spans="2:10" x14ac:dyDescent="0.25">
      <c r="B376" s="5"/>
      <c r="C376" s="2"/>
      <c r="D376" s="2"/>
      <c r="E376" s="2"/>
      <c r="F376" s="29"/>
      <c r="G376" s="2"/>
      <c r="H376" s="2"/>
      <c r="I376" s="2"/>
      <c r="J376" s="29"/>
    </row>
    <row r="377" spans="2:10" x14ac:dyDescent="0.25">
      <c r="B377" s="5"/>
      <c r="C377" s="2"/>
      <c r="D377" s="2"/>
      <c r="E377" s="2"/>
      <c r="F377" s="29"/>
      <c r="G377" s="2"/>
      <c r="H377" s="2"/>
      <c r="I377" s="2"/>
      <c r="J377" s="29"/>
    </row>
    <row r="378" spans="2:10" x14ac:dyDescent="0.25">
      <c r="B378" s="5"/>
      <c r="C378" s="2"/>
      <c r="D378" s="2"/>
      <c r="E378" s="2"/>
      <c r="F378" s="29"/>
      <c r="G378" s="2"/>
      <c r="H378" s="2"/>
      <c r="I378" s="2"/>
      <c r="J378" s="29"/>
    </row>
    <row r="379" spans="2:10" x14ac:dyDescent="0.25">
      <c r="B379" s="5"/>
      <c r="C379" s="2"/>
      <c r="D379" s="2"/>
      <c r="E379" s="2"/>
      <c r="F379" s="29"/>
      <c r="G379" s="2"/>
      <c r="H379" s="2"/>
      <c r="I379" s="2"/>
      <c r="J379" s="29"/>
    </row>
    <row r="380" spans="2:10" x14ac:dyDescent="0.25">
      <c r="B380" s="5"/>
      <c r="C380" s="2"/>
      <c r="D380" s="2"/>
      <c r="E380" s="2"/>
      <c r="F380" s="29"/>
      <c r="G380" s="2"/>
      <c r="H380" s="2"/>
      <c r="I380" s="2"/>
      <c r="J380" s="29"/>
    </row>
    <row r="381" spans="2:10" x14ac:dyDescent="0.25">
      <c r="B381" s="5"/>
      <c r="C381" s="2"/>
      <c r="D381" s="2"/>
      <c r="E381" s="2"/>
      <c r="F381" s="29"/>
      <c r="G381" s="2"/>
      <c r="H381" s="2"/>
      <c r="I381" s="2"/>
      <c r="J381" s="29"/>
    </row>
    <row r="382" spans="2:10" x14ac:dyDescent="0.25">
      <c r="B382" s="5"/>
      <c r="C382" s="2"/>
      <c r="D382" s="2"/>
      <c r="E382" s="2"/>
      <c r="F382" s="29"/>
      <c r="G382" s="2"/>
      <c r="H382" s="2"/>
      <c r="I382" s="2"/>
      <c r="J382" s="29"/>
    </row>
    <row r="383" spans="2:10" x14ac:dyDescent="0.25">
      <c r="B383" s="5"/>
      <c r="C383" s="2"/>
      <c r="D383" s="2"/>
      <c r="E383" s="2"/>
      <c r="F383" s="29"/>
      <c r="G383" s="2"/>
      <c r="H383" s="2"/>
      <c r="I383" s="2"/>
      <c r="J383" s="29"/>
    </row>
    <row r="384" spans="2:10" x14ac:dyDescent="0.25">
      <c r="B384" s="5"/>
      <c r="C384" s="2"/>
      <c r="D384" s="2"/>
      <c r="E384" s="2"/>
      <c r="F384" s="29"/>
      <c r="G384" s="2"/>
      <c r="H384" s="2"/>
      <c r="I384" s="2"/>
      <c r="J384" s="29"/>
    </row>
    <row r="385" spans="2:10" x14ac:dyDescent="0.25">
      <c r="B385" s="5"/>
      <c r="C385" s="2"/>
      <c r="D385" s="2"/>
      <c r="E385" s="2"/>
      <c r="F385" s="29"/>
      <c r="G385" s="2"/>
      <c r="H385" s="2"/>
      <c r="I385" s="2"/>
      <c r="J385" s="29"/>
    </row>
    <row r="386" spans="2:10" x14ac:dyDescent="0.25">
      <c r="B386" s="5"/>
      <c r="C386" s="2"/>
      <c r="D386" s="2"/>
      <c r="E386" s="2"/>
      <c r="F386" s="29"/>
      <c r="G386" s="2"/>
      <c r="H386" s="2"/>
      <c r="I386" s="2"/>
      <c r="J386" s="29"/>
    </row>
    <row r="387" spans="2:10" x14ac:dyDescent="0.25">
      <c r="B387" s="5"/>
      <c r="C387" s="2"/>
      <c r="D387" s="2"/>
      <c r="E387" s="2"/>
      <c r="F387" s="29"/>
      <c r="G387" s="2"/>
      <c r="H387" s="2"/>
      <c r="I387" s="2"/>
      <c r="J387" s="29"/>
    </row>
    <row r="388" spans="2:10" x14ac:dyDescent="0.25">
      <c r="B388" s="5"/>
      <c r="C388" s="2"/>
      <c r="D388" s="2"/>
      <c r="E388" s="2"/>
      <c r="F388" s="29"/>
      <c r="G388" s="2"/>
      <c r="H388" s="2"/>
      <c r="I388" s="2"/>
      <c r="J388" s="29"/>
    </row>
    <row r="389" spans="2:10" x14ac:dyDescent="0.25">
      <c r="B389" s="5"/>
      <c r="C389" s="2"/>
      <c r="D389" s="2"/>
      <c r="E389" s="2"/>
      <c r="F389" s="29"/>
      <c r="G389" s="2"/>
      <c r="H389" s="2"/>
      <c r="I389" s="2"/>
      <c r="J389" s="29"/>
    </row>
    <row r="390" spans="2:10" x14ac:dyDescent="0.25">
      <c r="B390" s="5"/>
      <c r="C390" s="2"/>
      <c r="D390" s="2"/>
      <c r="E390" s="2"/>
      <c r="F390" s="29"/>
      <c r="G390" s="2"/>
      <c r="H390" s="2"/>
      <c r="I390" s="2"/>
      <c r="J390" s="29"/>
    </row>
    <row r="391" spans="2:10" x14ac:dyDescent="0.25">
      <c r="B391" s="5"/>
      <c r="C391" s="2"/>
      <c r="D391" s="2"/>
      <c r="E391" s="2"/>
      <c r="F391" s="29"/>
      <c r="G391" s="2"/>
      <c r="H391" s="2"/>
      <c r="I391" s="2"/>
      <c r="J391" s="29"/>
    </row>
    <row r="392" spans="2:10" x14ac:dyDescent="0.25">
      <c r="B392" s="5"/>
      <c r="C392" s="2"/>
      <c r="D392" s="2"/>
      <c r="E392" s="2"/>
      <c r="F392" s="29"/>
      <c r="G392" s="2"/>
      <c r="H392" s="2"/>
      <c r="I392" s="2"/>
      <c r="J392" s="29"/>
    </row>
    <row r="393" spans="2:10" x14ac:dyDescent="0.25">
      <c r="B393" s="5"/>
      <c r="C393" s="2"/>
      <c r="D393" s="2"/>
      <c r="E393" s="2"/>
      <c r="F393" s="29"/>
      <c r="G393" s="2"/>
      <c r="H393" s="2"/>
      <c r="I393" s="2"/>
      <c r="J393" s="29"/>
    </row>
    <row r="394" spans="2:10" x14ac:dyDescent="0.25">
      <c r="B394" s="5"/>
      <c r="C394" s="2"/>
      <c r="D394" s="2"/>
      <c r="E394" s="2"/>
      <c r="F394" s="29"/>
      <c r="G394" s="2"/>
      <c r="H394" s="2"/>
      <c r="I394" s="2"/>
      <c r="J394" s="29"/>
    </row>
    <row r="395" spans="2:10" x14ac:dyDescent="0.25">
      <c r="B395" s="5"/>
      <c r="C395" s="2"/>
      <c r="D395" s="2"/>
      <c r="E395" s="2"/>
      <c r="F395" s="29"/>
      <c r="G395" s="2"/>
      <c r="H395" s="2"/>
      <c r="I395" s="2"/>
      <c r="J395" s="29"/>
    </row>
    <row r="396" spans="2:10" x14ac:dyDescent="0.25">
      <c r="B396" s="5"/>
      <c r="C396" s="2"/>
      <c r="D396" s="2"/>
      <c r="E396" s="2"/>
      <c r="F396" s="29"/>
      <c r="G396" s="2"/>
      <c r="H396" s="2"/>
      <c r="I396" s="2"/>
      <c r="J396" s="29"/>
    </row>
    <row r="397" spans="2:10" x14ac:dyDescent="0.25">
      <c r="B397" s="5"/>
      <c r="C397" s="2"/>
      <c r="D397" s="2"/>
      <c r="E397" s="2"/>
      <c r="F397" s="29"/>
      <c r="G397" s="2"/>
      <c r="H397" s="2"/>
      <c r="I397" s="2"/>
      <c r="J397" s="29"/>
    </row>
    <row r="398" spans="2:10" x14ac:dyDescent="0.25">
      <c r="B398" s="5"/>
      <c r="C398" s="2"/>
      <c r="D398" s="2"/>
      <c r="E398" s="2"/>
      <c r="F398" s="29"/>
      <c r="G398" s="2"/>
      <c r="H398" s="2"/>
      <c r="I398" s="2"/>
      <c r="J398" s="29"/>
    </row>
    <row r="399" spans="2:10" x14ac:dyDescent="0.25">
      <c r="B399" s="5"/>
      <c r="C399" s="2"/>
      <c r="D399" s="2"/>
      <c r="E399" s="2"/>
      <c r="F399" s="29"/>
      <c r="G399" s="2"/>
      <c r="H399" s="2"/>
      <c r="I399" s="2"/>
      <c r="J399" s="29"/>
    </row>
    <row r="400" spans="2:10" x14ac:dyDescent="0.25">
      <c r="B400" s="5"/>
      <c r="C400" s="2"/>
      <c r="D400" s="2"/>
      <c r="E400" s="2"/>
      <c r="F400" s="29"/>
      <c r="G400" s="2"/>
      <c r="H400" s="2"/>
      <c r="I400" s="2"/>
      <c r="J400" s="29"/>
    </row>
    <row r="401" spans="2:10" x14ac:dyDescent="0.25">
      <c r="B401" s="5"/>
      <c r="C401" s="2"/>
      <c r="D401" s="2"/>
      <c r="E401" s="2"/>
      <c r="F401" s="29"/>
      <c r="G401" s="2"/>
      <c r="H401" s="2"/>
      <c r="I401" s="2"/>
      <c r="J401" s="29"/>
    </row>
    <row r="402" spans="2:10" x14ac:dyDescent="0.25">
      <c r="B402" s="5"/>
      <c r="C402" s="2"/>
      <c r="D402" s="2"/>
      <c r="E402" s="2"/>
      <c r="F402" s="29"/>
      <c r="G402" s="2"/>
      <c r="H402" s="2"/>
      <c r="I402" s="2"/>
      <c r="J402" s="29"/>
    </row>
    <row r="403" spans="2:10" x14ac:dyDescent="0.25">
      <c r="B403" s="5"/>
      <c r="C403" s="2"/>
      <c r="D403" s="2"/>
      <c r="E403" s="2"/>
      <c r="F403" s="29"/>
      <c r="G403" s="2"/>
      <c r="H403" s="2"/>
      <c r="I403" s="2"/>
      <c r="J403" s="29"/>
    </row>
    <row r="404" spans="2:10" x14ac:dyDescent="0.25">
      <c r="B404" s="5"/>
      <c r="C404" s="2"/>
      <c r="D404" s="2"/>
      <c r="E404" s="2"/>
      <c r="F404" s="29"/>
      <c r="G404" s="2"/>
      <c r="H404" s="2"/>
      <c r="I404" s="2"/>
      <c r="J404" s="29"/>
    </row>
    <row r="405" spans="2:10" x14ac:dyDescent="0.25">
      <c r="B405" s="5"/>
      <c r="C405" s="2"/>
      <c r="D405" s="2"/>
      <c r="E405" s="2"/>
      <c r="F405" s="29"/>
      <c r="G405" s="2"/>
      <c r="H405" s="2"/>
      <c r="I405" s="2"/>
      <c r="J405" s="29"/>
    </row>
    <row r="406" spans="2:10" x14ac:dyDescent="0.25">
      <c r="B406" s="5"/>
      <c r="C406" s="2"/>
      <c r="D406" s="2"/>
      <c r="E406" s="2"/>
      <c r="F406" s="29"/>
      <c r="G406" s="2"/>
      <c r="H406" s="2"/>
      <c r="I406" s="2"/>
      <c r="J406" s="29"/>
    </row>
    <row r="407" spans="2:10" x14ac:dyDescent="0.25">
      <c r="B407" s="5"/>
      <c r="C407" s="2"/>
      <c r="D407" s="2"/>
      <c r="E407" s="2"/>
      <c r="F407" s="29"/>
      <c r="G407" s="2"/>
      <c r="H407" s="2"/>
      <c r="I407" s="2"/>
      <c r="J407" s="29"/>
    </row>
    <row r="408" spans="2:10" x14ac:dyDescent="0.25">
      <c r="B408" s="5"/>
      <c r="C408" s="2"/>
      <c r="D408" s="2"/>
      <c r="E408" s="2"/>
      <c r="F408" s="29"/>
      <c r="G408" s="2"/>
      <c r="H408" s="2"/>
      <c r="I408" s="2"/>
      <c r="J408" s="29"/>
    </row>
    <row r="409" spans="2:10" x14ac:dyDescent="0.25">
      <c r="B409" s="5"/>
      <c r="C409" s="2"/>
      <c r="D409" s="2"/>
      <c r="E409" s="2"/>
      <c r="F409" s="29"/>
      <c r="G409" s="2"/>
      <c r="H409" s="2"/>
      <c r="I409" s="2"/>
      <c r="J409" s="29"/>
    </row>
    <row r="410" spans="2:10" x14ac:dyDescent="0.25">
      <c r="B410" s="5"/>
      <c r="C410" s="2"/>
      <c r="D410" s="2"/>
      <c r="E410" s="2"/>
      <c r="F410" s="29"/>
      <c r="G410" s="2"/>
      <c r="H410" s="2"/>
      <c r="I410" s="2"/>
      <c r="J410" s="29"/>
    </row>
    <row r="411" spans="2:10" x14ac:dyDescent="0.25">
      <c r="B411" s="5"/>
      <c r="C411" s="2"/>
      <c r="D411" s="2"/>
      <c r="E411" s="2"/>
      <c r="F411" s="29"/>
      <c r="G411" s="2"/>
      <c r="H411" s="2"/>
      <c r="I411" s="2"/>
      <c r="J411" s="29"/>
    </row>
    <row r="412" spans="2:10" x14ac:dyDescent="0.25">
      <c r="B412" s="5"/>
      <c r="C412" s="2"/>
      <c r="D412" s="2"/>
      <c r="E412" s="2"/>
      <c r="F412" s="29"/>
      <c r="G412" s="2"/>
      <c r="H412" s="2"/>
      <c r="I412" s="2"/>
      <c r="J412" s="29"/>
    </row>
    <row r="413" spans="2:10" x14ac:dyDescent="0.25">
      <c r="B413" s="5"/>
      <c r="C413" s="2"/>
      <c r="D413" s="2"/>
      <c r="E413" s="2"/>
      <c r="F413" s="29"/>
      <c r="G413" s="2"/>
      <c r="H413" s="2"/>
      <c r="I413" s="2"/>
      <c r="J413" s="29"/>
    </row>
    <row r="414" spans="2:10" x14ac:dyDescent="0.25">
      <c r="B414" s="5"/>
      <c r="C414" s="2"/>
      <c r="D414" s="2"/>
      <c r="E414" s="2"/>
      <c r="F414" s="29"/>
      <c r="G414" s="2"/>
      <c r="H414" s="2"/>
      <c r="I414" s="2"/>
      <c r="J414" s="29"/>
    </row>
    <row r="415" spans="2:10" x14ac:dyDescent="0.25">
      <c r="B415" s="5"/>
      <c r="C415" s="2"/>
      <c r="D415" s="2"/>
      <c r="E415" s="2"/>
      <c r="F415" s="29"/>
      <c r="G415" s="2"/>
      <c r="H415" s="2"/>
      <c r="I415" s="2"/>
      <c r="J415" s="29"/>
    </row>
    <row r="416" spans="2:10" x14ac:dyDescent="0.25">
      <c r="B416" s="5"/>
      <c r="C416" s="2"/>
      <c r="D416" s="2"/>
      <c r="E416" s="2"/>
      <c r="F416" s="29"/>
      <c r="G416" s="2"/>
      <c r="H416" s="2"/>
      <c r="I416" s="2"/>
      <c r="J416" s="29"/>
    </row>
    <row r="417" spans="2:10" x14ac:dyDescent="0.25">
      <c r="B417" s="5"/>
      <c r="C417" s="2"/>
      <c r="D417" s="2"/>
      <c r="E417" s="2"/>
      <c r="F417" s="29"/>
      <c r="G417" s="2"/>
      <c r="H417" s="2"/>
      <c r="I417" s="2"/>
      <c r="J417" s="29"/>
    </row>
    <row r="418" spans="2:10" x14ac:dyDescent="0.25">
      <c r="B418" s="5"/>
      <c r="C418" s="2"/>
      <c r="D418" s="2"/>
      <c r="E418" s="2"/>
      <c r="F418" s="29"/>
      <c r="G418" s="2"/>
      <c r="H418" s="2"/>
      <c r="I418" s="2"/>
      <c r="J418" s="29"/>
    </row>
    <row r="419" spans="2:10" x14ac:dyDescent="0.25">
      <c r="B419" s="5"/>
      <c r="C419" s="2"/>
      <c r="D419" s="2"/>
      <c r="E419" s="2"/>
      <c r="F419" s="29"/>
      <c r="G419" s="2"/>
      <c r="H419" s="2"/>
      <c r="I419" s="2"/>
      <c r="J419" s="29"/>
    </row>
    <row r="420" spans="2:10" x14ac:dyDescent="0.25">
      <c r="B420" s="5"/>
      <c r="C420" s="2"/>
      <c r="D420" s="2"/>
      <c r="E420" s="2"/>
      <c r="F420" s="29"/>
      <c r="G420" s="2"/>
      <c r="H420" s="2"/>
      <c r="I420" s="2"/>
      <c r="J420" s="29"/>
    </row>
    <row r="421" spans="2:10" x14ac:dyDescent="0.25">
      <c r="B421" s="5"/>
      <c r="C421" s="2"/>
      <c r="D421" s="2"/>
      <c r="E421" s="2"/>
      <c r="F421" s="29"/>
      <c r="G421" s="2"/>
      <c r="H421" s="2"/>
      <c r="I421" s="2"/>
      <c r="J421" s="29"/>
    </row>
    <row r="422" spans="2:10" x14ac:dyDescent="0.25">
      <c r="B422" s="5"/>
      <c r="C422" s="2"/>
      <c r="D422" s="2"/>
      <c r="E422" s="2"/>
      <c r="F422" s="29"/>
      <c r="G422" s="2"/>
      <c r="H422" s="2"/>
      <c r="I422" s="2"/>
      <c r="J422" s="29"/>
    </row>
    <row r="423" spans="2:10" x14ac:dyDescent="0.25">
      <c r="B423" s="5"/>
      <c r="C423" s="2"/>
      <c r="D423" s="2"/>
      <c r="E423" s="2"/>
      <c r="F423" s="29"/>
      <c r="G423" s="2"/>
      <c r="H423" s="2"/>
      <c r="I423" s="2"/>
      <c r="J423" s="29"/>
    </row>
    <row r="424" spans="2:10" x14ac:dyDescent="0.25">
      <c r="B424" s="5"/>
      <c r="C424" s="2"/>
      <c r="D424" s="2"/>
      <c r="E424" s="2"/>
      <c r="F424" s="29"/>
      <c r="G424" s="2"/>
      <c r="H424" s="2"/>
      <c r="I424" s="2"/>
      <c r="J424" s="29"/>
    </row>
    <row r="425" spans="2:10" x14ac:dyDescent="0.25">
      <c r="B425" s="5"/>
      <c r="C425" s="2"/>
      <c r="D425" s="2"/>
      <c r="E425" s="2"/>
      <c r="F425" s="29"/>
      <c r="G425" s="2"/>
      <c r="H425" s="2"/>
      <c r="I425" s="2"/>
      <c r="J425" s="29"/>
    </row>
    <row r="426" spans="2:10" x14ac:dyDescent="0.25">
      <c r="B426" s="5"/>
      <c r="C426" s="2"/>
      <c r="D426" s="2"/>
      <c r="E426" s="2"/>
      <c r="F426" s="29"/>
      <c r="G426" s="2"/>
      <c r="H426" s="2"/>
      <c r="I426" s="2"/>
      <c r="J426" s="29"/>
    </row>
    <row r="427" spans="2:10" x14ac:dyDescent="0.25">
      <c r="B427" s="5"/>
      <c r="C427" s="2"/>
      <c r="D427" s="2"/>
      <c r="E427" s="2"/>
      <c r="F427" s="29"/>
      <c r="G427" s="2"/>
      <c r="H427" s="2"/>
      <c r="I427" s="2"/>
      <c r="J427" s="29"/>
    </row>
    <row r="428" spans="2:10" x14ac:dyDescent="0.25">
      <c r="B428" s="5"/>
      <c r="C428" s="2"/>
      <c r="D428" s="2"/>
      <c r="E428" s="2"/>
      <c r="F428" s="29"/>
      <c r="G428" s="2"/>
      <c r="H428" s="2"/>
      <c r="I428" s="2"/>
      <c r="J428" s="29"/>
    </row>
    <row r="429" spans="2:10" x14ac:dyDescent="0.25">
      <c r="B429" s="5"/>
      <c r="C429" s="2"/>
      <c r="D429" s="2"/>
      <c r="E429" s="2"/>
      <c r="F429" s="29"/>
      <c r="G429" s="2"/>
      <c r="H429" s="2"/>
      <c r="I429" s="2"/>
      <c r="J429" s="29"/>
    </row>
    <row r="430" spans="2:10" x14ac:dyDescent="0.25">
      <c r="B430" s="5"/>
      <c r="C430" s="2"/>
      <c r="D430" s="2"/>
      <c r="E430" s="2"/>
      <c r="F430" s="29"/>
      <c r="G430" s="2"/>
      <c r="H430" s="2"/>
      <c r="I430" s="2"/>
      <c r="J430" s="29"/>
    </row>
    <row r="431" spans="2:10" x14ac:dyDescent="0.25">
      <c r="B431" s="5"/>
      <c r="C431" s="2"/>
      <c r="D431" s="2"/>
      <c r="E431" s="2"/>
      <c r="F431" s="29"/>
      <c r="G431" s="2"/>
      <c r="H431" s="2"/>
      <c r="I431" s="2"/>
      <c r="J431" s="29"/>
    </row>
    <row r="432" spans="2:10" x14ac:dyDescent="0.25">
      <c r="B432" s="5"/>
      <c r="C432" s="2"/>
      <c r="D432" s="2"/>
      <c r="E432" s="2"/>
      <c r="F432" s="29"/>
      <c r="G432" s="2"/>
      <c r="H432" s="2"/>
      <c r="I432" s="2"/>
      <c r="J432" s="29"/>
    </row>
    <row r="433" spans="2:10" x14ac:dyDescent="0.25">
      <c r="B433" s="5"/>
      <c r="C433" s="2"/>
      <c r="D433" s="2"/>
      <c r="E433" s="2"/>
      <c r="F433" s="29"/>
      <c r="G433" s="2"/>
      <c r="H433" s="2"/>
      <c r="I433" s="2"/>
      <c r="J433" s="29"/>
    </row>
    <row r="434" spans="2:10" x14ac:dyDescent="0.25">
      <c r="B434" s="5"/>
      <c r="C434" s="2"/>
      <c r="D434" s="2"/>
      <c r="E434" s="2"/>
      <c r="F434" s="29"/>
      <c r="G434" s="2"/>
      <c r="H434" s="2"/>
      <c r="I434" s="2"/>
      <c r="J434" s="29"/>
    </row>
    <row r="435" spans="2:10" x14ac:dyDescent="0.25">
      <c r="B435" s="5"/>
      <c r="C435" s="2"/>
      <c r="D435" s="2"/>
      <c r="E435" s="2"/>
      <c r="F435" s="29"/>
      <c r="G435" s="2"/>
      <c r="H435" s="2"/>
      <c r="I435" s="2"/>
      <c r="J435" s="29"/>
    </row>
    <row r="436" spans="2:10" x14ac:dyDescent="0.25">
      <c r="B436" s="5"/>
      <c r="C436" s="2"/>
      <c r="D436" s="2"/>
      <c r="E436" s="2"/>
      <c r="F436" s="29"/>
      <c r="G436" s="2"/>
      <c r="H436" s="2"/>
      <c r="I436" s="2"/>
      <c r="J436" s="29"/>
    </row>
    <row r="437" spans="2:10" x14ac:dyDescent="0.25">
      <c r="B437" s="5"/>
      <c r="C437" s="2"/>
      <c r="D437" s="2"/>
      <c r="E437" s="2"/>
      <c r="F437" s="29"/>
      <c r="G437" s="2"/>
      <c r="H437" s="2"/>
      <c r="I437" s="2"/>
      <c r="J437" s="29"/>
    </row>
    <row r="438" spans="2:10" x14ac:dyDescent="0.25">
      <c r="B438" s="5"/>
      <c r="C438" s="2"/>
      <c r="D438" s="2"/>
      <c r="E438" s="2"/>
      <c r="F438" s="29"/>
      <c r="G438" s="2"/>
      <c r="H438" s="2"/>
      <c r="I438" s="2"/>
      <c r="J438" s="29"/>
    </row>
    <row r="439" spans="2:10" x14ac:dyDescent="0.25">
      <c r="B439" s="5"/>
      <c r="C439" s="2"/>
      <c r="D439" s="2"/>
      <c r="E439" s="2"/>
      <c r="F439" s="29"/>
      <c r="G439" s="2"/>
      <c r="H439" s="2"/>
      <c r="I439" s="2"/>
      <c r="J439" s="29"/>
    </row>
    <row r="440" spans="2:10" x14ac:dyDescent="0.25">
      <c r="B440" s="5"/>
      <c r="C440" s="2"/>
      <c r="D440" s="2"/>
      <c r="E440" s="2"/>
      <c r="F440" s="29"/>
      <c r="G440" s="2"/>
      <c r="H440" s="2"/>
      <c r="I440" s="2"/>
      <c r="J440" s="29"/>
    </row>
    <row r="441" spans="2:10" x14ac:dyDescent="0.25">
      <c r="B441" s="5"/>
      <c r="C441" s="2"/>
      <c r="D441" s="2"/>
      <c r="E441" s="2"/>
      <c r="F441" s="29"/>
      <c r="G441" s="2"/>
      <c r="H441" s="2"/>
      <c r="I441" s="2"/>
      <c r="J441" s="29"/>
    </row>
    <row r="442" spans="2:10" x14ac:dyDescent="0.25">
      <c r="B442" s="5"/>
      <c r="C442" s="2"/>
      <c r="D442" s="2"/>
      <c r="E442" s="2"/>
      <c r="F442" s="29"/>
      <c r="G442" s="2"/>
      <c r="H442" s="2"/>
      <c r="I442" s="2"/>
      <c r="J442" s="29"/>
    </row>
    <row r="443" spans="2:10" x14ac:dyDescent="0.25">
      <c r="B443" s="5"/>
      <c r="C443" s="2"/>
      <c r="D443" s="2"/>
      <c r="E443" s="2"/>
      <c r="F443" s="29"/>
      <c r="G443" s="2"/>
      <c r="H443" s="2"/>
      <c r="I443" s="2"/>
      <c r="J443" s="29"/>
    </row>
    <row r="444" spans="2:10" x14ac:dyDescent="0.25">
      <c r="B444" s="5"/>
      <c r="C444" s="2"/>
      <c r="D444" s="2"/>
      <c r="E444" s="2"/>
      <c r="F444" s="29"/>
      <c r="G444" s="2"/>
      <c r="H444" s="2"/>
      <c r="I444" s="2"/>
      <c r="J444" s="29"/>
    </row>
    <row r="445" spans="2:10" x14ac:dyDescent="0.25">
      <c r="B445" s="5"/>
      <c r="C445" s="2"/>
      <c r="D445" s="2"/>
      <c r="E445" s="2"/>
      <c r="F445" s="29"/>
      <c r="G445" s="2"/>
      <c r="H445" s="2"/>
      <c r="I445" s="2"/>
      <c r="J445" s="29"/>
    </row>
    <row r="446" spans="2:10" x14ac:dyDescent="0.25">
      <c r="B446" s="5"/>
      <c r="C446" s="2"/>
      <c r="D446" s="2"/>
      <c r="E446" s="2"/>
      <c r="F446" s="29"/>
      <c r="G446" s="2"/>
      <c r="H446" s="2"/>
      <c r="I446" s="2"/>
      <c r="J446" s="29"/>
    </row>
    <row r="447" spans="2:10" x14ac:dyDescent="0.25">
      <c r="B447" s="5"/>
      <c r="C447" s="2"/>
      <c r="D447" s="2"/>
      <c r="E447" s="2"/>
      <c r="F447" s="29"/>
      <c r="G447" s="2"/>
      <c r="H447" s="2"/>
      <c r="I447" s="2"/>
      <c r="J447" s="29"/>
    </row>
    <row r="448" spans="2:10" x14ac:dyDescent="0.25">
      <c r="B448" s="5"/>
      <c r="C448" s="2"/>
      <c r="D448" s="2"/>
      <c r="E448" s="2"/>
      <c r="F448" s="29"/>
      <c r="G448" s="2"/>
      <c r="H448" s="2"/>
      <c r="I448" s="2"/>
      <c r="J448" s="29"/>
    </row>
    <row r="449" spans="2:10" x14ac:dyDescent="0.25">
      <c r="B449" s="5"/>
      <c r="C449" s="2"/>
      <c r="D449" s="2"/>
      <c r="E449" s="2"/>
      <c r="F449" s="29"/>
      <c r="G449" s="2"/>
      <c r="H449" s="2"/>
      <c r="I449" s="2"/>
      <c r="J449" s="29"/>
    </row>
    <row r="450" spans="2:10" x14ac:dyDescent="0.25">
      <c r="B450" s="5"/>
      <c r="C450" s="2"/>
      <c r="D450" s="2"/>
      <c r="E450" s="2"/>
      <c r="F450" s="29"/>
      <c r="G450" s="2"/>
      <c r="H450" s="2"/>
      <c r="I450" s="2"/>
      <c r="J450" s="29"/>
    </row>
    <row r="451" spans="2:10" x14ac:dyDescent="0.25">
      <c r="B451" s="5"/>
      <c r="C451" s="2"/>
      <c r="D451" s="2"/>
      <c r="E451" s="2"/>
      <c r="F451" s="29"/>
      <c r="G451" s="2"/>
      <c r="H451" s="2"/>
      <c r="I451" s="2"/>
      <c r="J451" s="29"/>
    </row>
    <row r="452" spans="2:10" x14ac:dyDescent="0.25">
      <c r="B452" s="5"/>
      <c r="C452" s="2"/>
      <c r="D452" s="2"/>
      <c r="E452" s="2"/>
      <c r="F452" s="29"/>
      <c r="G452" s="2"/>
      <c r="H452" s="2"/>
      <c r="I452" s="2"/>
      <c r="J452" s="29"/>
    </row>
    <row r="453" spans="2:10" x14ac:dyDescent="0.25">
      <c r="B453" s="5"/>
      <c r="C453" s="2"/>
      <c r="D453" s="2"/>
      <c r="E453" s="2"/>
      <c r="F453" s="29"/>
      <c r="G453" s="2"/>
      <c r="H453" s="2"/>
      <c r="I453" s="2"/>
      <c r="J453" s="29"/>
    </row>
    <row r="454" spans="2:10" x14ac:dyDescent="0.25">
      <c r="B454" s="5"/>
      <c r="C454" s="2"/>
      <c r="D454" s="2"/>
      <c r="E454" s="2"/>
      <c r="F454" s="29"/>
      <c r="G454" s="2"/>
      <c r="H454" s="2"/>
      <c r="I454" s="2"/>
      <c r="J454" s="29"/>
    </row>
    <row r="455" spans="2:10" x14ac:dyDescent="0.25">
      <c r="B455" s="5"/>
      <c r="C455" s="2"/>
      <c r="D455" s="2"/>
      <c r="E455" s="2"/>
      <c r="F455" s="29"/>
      <c r="G455" s="2"/>
      <c r="H455" s="2"/>
      <c r="I455" s="2"/>
      <c r="J455" s="29"/>
    </row>
    <row r="456" spans="2:10" x14ac:dyDescent="0.25">
      <c r="B456" s="5"/>
      <c r="C456" s="2"/>
      <c r="D456" s="2"/>
      <c r="E456" s="2"/>
      <c r="F456" s="29"/>
      <c r="G456" s="2"/>
      <c r="H456" s="2"/>
      <c r="I456" s="2"/>
      <c r="J456" s="29"/>
    </row>
    <row r="457" spans="2:10" x14ac:dyDescent="0.25">
      <c r="B457" s="5"/>
      <c r="C457" s="2"/>
      <c r="D457" s="2"/>
      <c r="E457" s="2"/>
      <c r="F457" s="29"/>
      <c r="G457" s="2"/>
      <c r="H457" s="2"/>
      <c r="I457" s="2"/>
      <c r="J457" s="29"/>
    </row>
    <row r="458" spans="2:10" x14ac:dyDescent="0.25">
      <c r="B458" s="5"/>
      <c r="C458" s="2"/>
      <c r="D458" s="2"/>
      <c r="E458" s="2"/>
      <c r="F458" s="29"/>
      <c r="G458" s="2"/>
      <c r="H458" s="2"/>
      <c r="I458" s="2"/>
      <c r="J458" s="29"/>
    </row>
    <row r="459" spans="2:10" x14ac:dyDescent="0.25">
      <c r="B459" s="5"/>
      <c r="C459" s="2"/>
      <c r="D459" s="2"/>
      <c r="E459" s="2"/>
      <c r="F459" s="29"/>
      <c r="G459" s="2"/>
      <c r="H459" s="2"/>
      <c r="I459" s="2"/>
      <c r="J459" s="29"/>
    </row>
    <row r="460" spans="2:10" x14ac:dyDescent="0.25">
      <c r="B460" s="5"/>
      <c r="C460" s="2"/>
      <c r="D460" s="2"/>
      <c r="E460" s="2"/>
      <c r="F460" s="29"/>
      <c r="G460" s="2"/>
      <c r="H460" s="2"/>
      <c r="I460" s="2"/>
      <c r="J460" s="29"/>
    </row>
    <row r="461" spans="2:10" x14ac:dyDescent="0.25">
      <c r="B461" s="5"/>
      <c r="C461" s="2"/>
      <c r="D461" s="2"/>
      <c r="E461" s="2"/>
      <c r="F461" s="29"/>
      <c r="G461" s="2"/>
      <c r="H461" s="2"/>
      <c r="I461" s="2"/>
      <c r="J461" s="29"/>
    </row>
    <row r="462" spans="2:10" x14ac:dyDescent="0.25">
      <c r="B462" s="5"/>
      <c r="C462" s="2"/>
      <c r="D462" s="2"/>
      <c r="E462" s="2"/>
      <c r="F462" s="29"/>
      <c r="G462" s="2"/>
      <c r="H462" s="2"/>
      <c r="I462" s="2"/>
      <c r="J462" s="29"/>
    </row>
    <row r="463" spans="2:10" x14ac:dyDescent="0.25">
      <c r="B463" s="5"/>
      <c r="C463" s="2"/>
      <c r="D463" s="2"/>
      <c r="E463" s="2"/>
      <c r="F463" s="29"/>
      <c r="G463" s="2"/>
      <c r="H463" s="2"/>
      <c r="I463" s="2"/>
      <c r="J463" s="29"/>
    </row>
    <row r="464" spans="2:10" x14ac:dyDescent="0.25">
      <c r="B464" s="5"/>
      <c r="C464" s="2"/>
      <c r="D464" s="2"/>
      <c r="E464" s="2"/>
      <c r="F464" s="29"/>
      <c r="G464" s="2"/>
      <c r="H464" s="2"/>
      <c r="I464" s="2"/>
      <c r="J464" s="29"/>
    </row>
    <row r="465" spans="2:10" x14ac:dyDescent="0.25">
      <c r="B465" s="5"/>
      <c r="C465" s="2"/>
      <c r="D465" s="2"/>
      <c r="E465" s="2"/>
      <c r="F465" s="29"/>
      <c r="G465" s="2"/>
      <c r="H465" s="2"/>
      <c r="I465" s="2"/>
      <c r="J465" s="29"/>
    </row>
    <row r="466" spans="2:10" x14ac:dyDescent="0.25">
      <c r="B466" s="5"/>
      <c r="C466" s="2"/>
      <c r="D466" s="2"/>
      <c r="E466" s="2"/>
      <c r="F466" s="29"/>
      <c r="G466" s="2"/>
      <c r="H466" s="2"/>
      <c r="I466" s="2"/>
      <c r="J466" s="29"/>
    </row>
    <row r="467" spans="2:10" x14ac:dyDescent="0.25">
      <c r="B467" s="5"/>
      <c r="C467" s="2"/>
      <c r="D467" s="2"/>
      <c r="E467" s="2"/>
      <c r="F467" s="29"/>
      <c r="G467" s="2"/>
      <c r="H467" s="2"/>
      <c r="I467" s="2"/>
      <c r="J467" s="29"/>
    </row>
    <row r="468" spans="2:10" x14ac:dyDescent="0.25">
      <c r="B468" s="5"/>
      <c r="C468" s="2"/>
      <c r="D468" s="2"/>
      <c r="E468" s="2"/>
      <c r="F468" s="29"/>
      <c r="G468" s="2"/>
      <c r="H468" s="2"/>
      <c r="I468" s="2"/>
      <c r="J468" s="29"/>
    </row>
    <row r="469" spans="2:10" x14ac:dyDescent="0.25">
      <c r="B469" s="5"/>
      <c r="C469" s="2"/>
      <c r="D469" s="2"/>
      <c r="E469" s="2"/>
      <c r="F469" s="29"/>
      <c r="G469" s="2"/>
      <c r="H469" s="2"/>
      <c r="I469" s="2"/>
      <c r="J469" s="29"/>
    </row>
    <row r="470" spans="2:10" x14ac:dyDescent="0.25">
      <c r="B470" s="5"/>
      <c r="C470" s="2"/>
      <c r="D470" s="2"/>
      <c r="E470" s="2"/>
      <c r="F470" s="29"/>
      <c r="G470" s="2"/>
      <c r="H470" s="2"/>
      <c r="I470" s="2"/>
      <c r="J470" s="29"/>
    </row>
    <row r="471" spans="2:10" x14ac:dyDescent="0.25">
      <c r="B471" s="5"/>
      <c r="C471" s="2"/>
      <c r="D471" s="2"/>
      <c r="E471" s="2"/>
      <c r="F471" s="29"/>
      <c r="G471" s="2"/>
      <c r="H471" s="2"/>
      <c r="I471" s="2"/>
      <c r="J471" s="29"/>
    </row>
    <row r="472" spans="2:10" x14ac:dyDescent="0.25">
      <c r="B472" s="5"/>
      <c r="C472" s="2"/>
      <c r="D472" s="2"/>
      <c r="E472" s="2"/>
      <c r="F472" s="29"/>
      <c r="G472" s="2"/>
      <c r="H472" s="2"/>
      <c r="I472" s="2"/>
      <c r="J472" s="29"/>
    </row>
    <row r="473" spans="2:10" x14ac:dyDescent="0.25">
      <c r="B473" s="5"/>
      <c r="C473" s="2"/>
      <c r="D473" s="2"/>
      <c r="E473" s="2"/>
      <c r="F473" s="29"/>
      <c r="G473" s="2"/>
      <c r="H473" s="2"/>
      <c r="I473" s="2"/>
      <c r="J473" s="29"/>
    </row>
    <row r="474" spans="2:10" x14ac:dyDescent="0.25">
      <c r="B474" s="5"/>
      <c r="C474" s="2"/>
      <c r="D474" s="2"/>
      <c r="E474" s="2"/>
      <c r="F474" s="29"/>
      <c r="G474" s="2"/>
      <c r="H474" s="2"/>
      <c r="I474" s="2"/>
      <c r="J474" s="29"/>
    </row>
    <row r="475" spans="2:10" x14ac:dyDescent="0.25">
      <c r="B475" s="5"/>
      <c r="C475" s="2"/>
      <c r="D475" s="2"/>
      <c r="E475" s="2"/>
      <c r="F475" s="29"/>
      <c r="G475" s="2"/>
      <c r="H475" s="2"/>
      <c r="I475" s="2"/>
      <c r="J475" s="29"/>
    </row>
    <row r="476" spans="2:10" x14ac:dyDescent="0.25">
      <c r="B476" s="5"/>
      <c r="C476" s="2"/>
      <c r="D476" s="2"/>
      <c r="E476" s="2"/>
      <c r="F476" s="29"/>
      <c r="G476" s="2"/>
      <c r="H476" s="2"/>
      <c r="I476" s="2"/>
      <c r="J476" s="29"/>
    </row>
    <row r="477" spans="2:10" x14ac:dyDescent="0.25">
      <c r="B477" s="5"/>
      <c r="C477" s="2"/>
      <c r="D477" s="2"/>
      <c r="E477" s="2"/>
      <c r="F477" s="29"/>
      <c r="G477" s="2"/>
      <c r="H477" s="2"/>
      <c r="I477" s="2"/>
      <c r="J477" s="29"/>
    </row>
    <row r="478" spans="2:10" x14ac:dyDescent="0.25">
      <c r="B478" s="5"/>
      <c r="C478" s="2"/>
      <c r="D478" s="2"/>
      <c r="E478" s="2"/>
      <c r="F478" s="29"/>
      <c r="G478" s="2"/>
      <c r="H478" s="2"/>
      <c r="I478" s="2"/>
      <c r="J478" s="29"/>
    </row>
    <row r="479" spans="2:10" x14ac:dyDescent="0.25">
      <c r="B479" s="5"/>
      <c r="C479" s="2"/>
      <c r="D479" s="2"/>
      <c r="E479" s="2"/>
      <c r="F479" s="29"/>
      <c r="G479" s="2"/>
      <c r="H479" s="2"/>
      <c r="I479" s="2"/>
      <c r="J479" s="29"/>
    </row>
    <row r="480" spans="2:10" x14ac:dyDescent="0.25">
      <c r="B480" s="5"/>
      <c r="C480" s="2"/>
      <c r="D480" s="2"/>
      <c r="E480" s="2"/>
      <c r="F480" s="29"/>
      <c r="G480" s="2"/>
      <c r="H480" s="2"/>
      <c r="I480" s="2"/>
      <c r="J480" s="29"/>
    </row>
    <row r="481" spans="2:10" x14ac:dyDescent="0.25">
      <c r="B481" s="5"/>
      <c r="C481" s="2"/>
      <c r="D481" s="2"/>
      <c r="E481" s="2"/>
      <c r="F481" s="29"/>
      <c r="G481" s="2"/>
      <c r="H481" s="2"/>
      <c r="I481" s="2"/>
      <c r="J481" s="29"/>
    </row>
    <row r="482" spans="2:10" x14ac:dyDescent="0.25">
      <c r="B482" s="5"/>
      <c r="C482" s="2"/>
      <c r="D482" s="2"/>
      <c r="E482" s="2"/>
      <c r="F482" s="29"/>
      <c r="G482" s="2"/>
      <c r="H482" s="2"/>
      <c r="I482" s="2"/>
      <c r="J482" s="29"/>
    </row>
    <row r="483" spans="2:10" x14ac:dyDescent="0.25">
      <c r="B483" s="5"/>
      <c r="C483" s="2"/>
      <c r="D483" s="2"/>
      <c r="E483" s="2"/>
      <c r="F483" s="29"/>
      <c r="G483" s="2"/>
      <c r="H483" s="2"/>
      <c r="I483" s="2"/>
      <c r="J483" s="29"/>
    </row>
    <row r="484" spans="2:10" x14ac:dyDescent="0.25">
      <c r="B484" s="5"/>
      <c r="C484" s="2"/>
      <c r="D484" s="2"/>
      <c r="E484" s="2"/>
      <c r="F484" s="29"/>
      <c r="G484" s="2"/>
      <c r="H484" s="2"/>
      <c r="I484" s="2"/>
      <c r="J484" s="29"/>
    </row>
    <row r="485" spans="2:10" x14ac:dyDescent="0.25">
      <c r="B485" s="5"/>
      <c r="C485" s="2"/>
      <c r="D485" s="2"/>
      <c r="E485" s="2"/>
      <c r="F485" s="29"/>
      <c r="G485" s="2"/>
      <c r="H485" s="2"/>
      <c r="I485" s="2"/>
      <c r="J485" s="29"/>
    </row>
    <row r="486" spans="2:10" x14ac:dyDescent="0.25">
      <c r="B486" s="5"/>
      <c r="C486" s="2"/>
      <c r="D486" s="2"/>
      <c r="E486" s="2"/>
      <c r="F486" s="29"/>
      <c r="G486" s="2"/>
      <c r="H486" s="2"/>
      <c r="I486" s="2"/>
      <c r="J486" s="29"/>
    </row>
    <row r="487" spans="2:10" x14ac:dyDescent="0.25">
      <c r="B487" s="5"/>
      <c r="C487" s="2"/>
      <c r="D487" s="2"/>
      <c r="E487" s="2"/>
      <c r="F487" s="29"/>
      <c r="G487" s="2"/>
      <c r="H487" s="2"/>
      <c r="I487" s="2"/>
      <c r="J487" s="29"/>
    </row>
    <row r="488" spans="2:10" x14ac:dyDescent="0.25">
      <c r="B488" s="5"/>
      <c r="C488" s="2"/>
      <c r="D488" s="2"/>
      <c r="E488" s="2"/>
      <c r="F488" s="29"/>
      <c r="G488" s="2"/>
      <c r="H488" s="2"/>
      <c r="I488" s="2"/>
      <c r="J488" s="29"/>
    </row>
    <row r="489" spans="2:10" x14ac:dyDescent="0.25">
      <c r="B489" s="5"/>
      <c r="C489" s="2"/>
      <c r="D489" s="2"/>
      <c r="E489" s="2"/>
      <c r="F489" s="29"/>
      <c r="G489" s="2"/>
      <c r="H489" s="2"/>
      <c r="I489" s="2"/>
      <c r="J489" s="29"/>
    </row>
    <row r="490" spans="2:10" x14ac:dyDescent="0.25">
      <c r="B490" s="5"/>
      <c r="C490" s="2"/>
      <c r="D490" s="2"/>
      <c r="E490" s="2"/>
      <c r="F490" s="29"/>
      <c r="G490" s="2"/>
      <c r="H490" s="2"/>
      <c r="I490" s="2"/>
      <c r="J490" s="29"/>
    </row>
    <row r="491" spans="2:10" x14ac:dyDescent="0.25">
      <c r="B491" s="5"/>
      <c r="C491" s="2"/>
      <c r="D491" s="2"/>
      <c r="E491" s="2"/>
      <c r="F491" s="29"/>
      <c r="G491" s="2"/>
      <c r="H491" s="2"/>
      <c r="I491" s="2"/>
      <c r="J491" s="29"/>
    </row>
    <row r="492" spans="2:10" x14ac:dyDescent="0.25">
      <c r="B492" s="5"/>
      <c r="C492" s="2"/>
      <c r="D492" s="2"/>
      <c r="E492" s="2"/>
      <c r="F492" s="29"/>
      <c r="G492" s="2"/>
      <c r="H492" s="2"/>
      <c r="I492" s="2"/>
      <c r="J492" s="29"/>
    </row>
    <row r="493" spans="2:10" x14ac:dyDescent="0.25">
      <c r="B493" s="5"/>
      <c r="C493" s="2"/>
      <c r="D493" s="2"/>
      <c r="E493" s="2"/>
      <c r="F493" s="29"/>
      <c r="G493" s="2"/>
      <c r="H493" s="2"/>
      <c r="I493" s="2"/>
      <c r="J493" s="29"/>
    </row>
    <row r="494" spans="2:10" x14ac:dyDescent="0.25">
      <c r="B494" s="5"/>
      <c r="C494" s="2"/>
      <c r="D494" s="2"/>
      <c r="E494" s="2"/>
      <c r="F494" s="29"/>
      <c r="G494" s="2"/>
      <c r="H494" s="2"/>
      <c r="I494" s="2"/>
      <c r="J494" s="29"/>
    </row>
    <row r="495" spans="2:10" x14ac:dyDescent="0.25">
      <c r="B495" s="5"/>
      <c r="C495" s="2"/>
      <c r="D495" s="2"/>
      <c r="E495" s="2"/>
      <c r="F495" s="29"/>
      <c r="G495" s="2"/>
      <c r="H495" s="2"/>
      <c r="I495" s="2"/>
      <c r="J495" s="29"/>
    </row>
    <row r="496" spans="2:10" x14ac:dyDescent="0.25">
      <c r="B496" s="5"/>
      <c r="C496" s="2"/>
      <c r="D496" s="2"/>
      <c r="E496" s="2"/>
      <c r="F496" s="29"/>
      <c r="G496" s="2"/>
      <c r="H496" s="2"/>
      <c r="I496" s="2"/>
      <c r="J496" s="29"/>
    </row>
    <row r="497" spans="2:10" x14ac:dyDescent="0.25">
      <c r="B497" s="5"/>
      <c r="C497" s="2"/>
      <c r="D497" s="2"/>
      <c r="E497" s="2"/>
      <c r="F497" s="29"/>
      <c r="G497" s="2"/>
      <c r="H497" s="2"/>
      <c r="I497" s="2"/>
      <c r="J497" s="29"/>
    </row>
    <row r="498" spans="2:10" x14ac:dyDescent="0.25">
      <c r="B498" s="5"/>
      <c r="C498" s="2"/>
      <c r="D498" s="2"/>
      <c r="E498" s="2"/>
      <c r="F498" s="29"/>
      <c r="G498" s="2"/>
      <c r="H498" s="2"/>
      <c r="I498" s="2"/>
      <c r="J498" s="29"/>
    </row>
    <row r="499" spans="2:10" x14ac:dyDescent="0.25">
      <c r="B499" s="5"/>
      <c r="C499" s="2"/>
      <c r="D499" s="2"/>
      <c r="E499" s="2"/>
      <c r="F499" s="29"/>
      <c r="G499" s="2"/>
      <c r="H499" s="2"/>
      <c r="I499" s="2"/>
      <c r="J499" s="29"/>
    </row>
    <row r="500" spans="2:10" x14ac:dyDescent="0.25">
      <c r="B500" s="5"/>
      <c r="C500" s="2"/>
      <c r="D500" s="2"/>
      <c r="E500" s="2"/>
      <c r="F500" s="29"/>
      <c r="G500" s="2"/>
      <c r="H500" s="2"/>
      <c r="I500" s="2"/>
      <c r="J500" s="29"/>
    </row>
    <row r="501" spans="2:10" x14ac:dyDescent="0.25">
      <c r="B501" s="5"/>
      <c r="C501" s="2"/>
      <c r="D501" s="2"/>
      <c r="E501" s="2"/>
      <c r="F501" s="29"/>
      <c r="G501" s="2"/>
      <c r="H501" s="2"/>
      <c r="I501" s="2"/>
      <c r="J501" s="29"/>
    </row>
    <row r="502" spans="2:10" x14ac:dyDescent="0.25">
      <c r="B502" s="5"/>
      <c r="C502" s="2"/>
      <c r="D502" s="2"/>
      <c r="E502" s="2"/>
      <c r="F502" s="29"/>
      <c r="G502" s="2"/>
      <c r="H502" s="2"/>
      <c r="I502" s="2"/>
      <c r="J502" s="29"/>
    </row>
    <row r="503" spans="2:10" x14ac:dyDescent="0.25">
      <c r="B503" s="5"/>
      <c r="C503" s="2"/>
      <c r="D503" s="2"/>
      <c r="E503" s="2"/>
      <c r="F503" s="29"/>
      <c r="G503" s="2"/>
      <c r="H503" s="2"/>
      <c r="I503" s="2"/>
      <c r="J503" s="29"/>
    </row>
    <row r="504" spans="2:10" x14ac:dyDescent="0.25">
      <c r="B504" s="5"/>
      <c r="C504" s="2"/>
      <c r="D504" s="2"/>
      <c r="E504" s="2"/>
      <c r="F504" s="29"/>
      <c r="G504" s="2"/>
      <c r="H504" s="2"/>
      <c r="I504" s="2"/>
      <c r="J504" s="29"/>
    </row>
    <row r="505" spans="2:10" x14ac:dyDescent="0.25">
      <c r="B505" s="5"/>
      <c r="C505" s="2"/>
      <c r="D505" s="2"/>
      <c r="E505" s="2"/>
      <c r="F505" s="29"/>
      <c r="G505" s="2"/>
      <c r="H505" s="2"/>
      <c r="I505" s="2"/>
      <c r="J505" s="29"/>
    </row>
    <row r="506" spans="2:10" x14ac:dyDescent="0.25">
      <c r="B506" s="5"/>
      <c r="C506" s="2"/>
      <c r="D506" s="2"/>
      <c r="E506" s="2"/>
      <c r="F506" s="29"/>
      <c r="G506" s="2"/>
      <c r="H506" s="2"/>
      <c r="I506" s="2"/>
      <c r="J506" s="29"/>
    </row>
    <row r="507" spans="2:10" x14ac:dyDescent="0.25">
      <c r="B507" s="5"/>
      <c r="C507" s="2"/>
      <c r="D507" s="2"/>
      <c r="E507" s="2"/>
      <c r="F507" s="29"/>
      <c r="G507" s="2"/>
      <c r="H507" s="2"/>
      <c r="I507" s="2"/>
      <c r="J507" s="29"/>
    </row>
    <row r="508" spans="2:10" x14ac:dyDescent="0.25">
      <c r="B508" s="5"/>
      <c r="C508" s="2"/>
      <c r="D508" s="2"/>
      <c r="E508" s="2"/>
      <c r="F508" s="29"/>
      <c r="G508" s="2"/>
      <c r="H508" s="2"/>
      <c r="I508" s="2"/>
      <c r="J508" s="29"/>
    </row>
    <row r="509" spans="2:10" x14ac:dyDescent="0.25">
      <c r="B509" s="5"/>
      <c r="C509" s="2"/>
      <c r="D509" s="2"/>
      <c r="E509" s="2"/>
      <c r="F509" s="29"/>
      <c r="G509" s="2"/>
      <c r="H509" s="2"/>
      <c r="I509" s="2"/>
      <c r="J509" s="29"/>
    </row>
    <row r="510" spans="2:10" x14ac:dyDescent="0.25">
      <c r="B510" s="5"/>
      <c r="C510" s="2"/>
      <c r="D510" s="2"/>
      <c r="E510" s="2"/>
      <c r="F510" s="29"/>
      <c r="G510" s="2"/>
      <c r="H510" s="2"/>
      <c r="I510" s="2"/>
      <c r="J510" s="29"/>
    </row>
    <row r="511" spans="2:10" x14ac:dyDescent="0.25">
      <c r="B511" s="5"/>
      <c r="C511" s="2"/>
      <c r="D511" s="2"/>
      <c r="E511" s="2"/>
      <c r="F511" s="29"/>
      <c r="G511" s="2"/>
      <c r="H511" s="2"/>
      <c r="I511" s="2"/>
      <c r="J511" s="29"/>
    </row>
    <row r="512" spans="2:10" x14ac:dyDescent="0.25">
      <c r="B512" s="5"/>
      <c r="C512" s="2"/>
      <c r="D512" s="2"/>
      <c r="E512" s="2"/>
      <c r="F512" s="29"/>
      <c r="G512" s="2"/>
      <c r="H512" s="2"/>
      <c r="I512" s="2"/>
      <c r="J512" s="29"/>
    </row>
    <row r="513" spans="2:10" x14ac:dyDescent="0.25">
      <c r="B513" s="5"/>
      <c r="C513" s="2"/>
      <c r="D513" s="2"/>
      <c r="E513" s="2"/>
      <c r="F513" s="29"/>
      <c r="G513" s="2"/>
      <c r="H513" s="2"/>
      <c r="I513" s="2"/>
      <c r="J513" s="29"/>
    </row>
    <row r="514" spans="2:10" x14ac:dyDescent="0.25">
      <c r="B514" s="5"/>
      <c r="C514" s="2"/>
      <c r="D514" s="2"/>
      <c r="E514" s="2"/>
      <c r="F514" s="29"/>
      <c r="G514" s="2"/>
      <c r="H514" s="2"/>
      <c r="I514" s="2"/>
      <c r="J514" s="29"/>
    </row>
    <row r="515" spans="2:10" x14ac:dyDescent="0.25">
      <c r="B515" s="5"/>
      <c r="C515" s="2"/>
      <c r="D515" s="2"/>
      <c r="E515" s="2"/>
      <c r="F515" s="29"/>
      <c r="G515" s="2"/>
      <c r="H515" s="2"/>
      <c r="I515" s="2"/>
      <c r="J515" s="29"/>
    </row>
    <row r="516" spans="2:10" x14ac:dyDescent="0.25">
      <c r="B516" s="5"/>
      <c r="C516" s="2"/>
      <c r="D516" s="2"/>
      <c r="E516" s="2"/>
      <c r="F516" s="29"/>
      <c r="G516" s="2"/>
      <c r="H516" s="2"/>
      <c r="I516" s="2"/>
      <c r="J516" s="29"/>
    </row>
    <row r="517" spans="2:10" x14ac:dyDescent="0.25">
      <c r="B517" s="5"/>
      <c r="C517" s="2"/>
      <c r="D517" s="2"/>
      <c r="E517" s="2"/>
      <c r="F517" s="29"/>
      <c r="G517" s="2"/>
      <c r="H517" s="2"/>
      <c r="I517" s="2"/>
      <c r="J517" s="29"/>
    </row>
    <row r="518" spans="2:10" x14ac:dyDescent="0.25">
      <c r="B518" s="5"/>
      <c r="C518" s="2"/>
      <c r="D518" s="2"/>
      <c r="E518" s="2"/>
      <c r="F518" s="29"/>
      <c r="G518" s="2"/>
      <c r="H518" s="2"/>
      <c r="I518" s="2"/>
      <c r="J518" s="29"/>
    </row>
    <row r="519" spans="2:10" x14ac:dyDescent="0.25">
      <c r="B519" s="5"/>
      <c r="C519" s="2"/>
      <c r="D519" s="2"/>
      <c r="E519" s="2"/>
      <c r="F519" s="29"/>
      <c r="G519" s="2"/>
      <c r="H519" s="2"/>
      <c r="I519" s="2"/>
      <c r="J519" s="29"/>
    </row>
    <row r="520" spans="2:10" x14ac:dyDescent="0.25">
      <c r="B520" s="5"/>
      <c r="C520" s="2"/>
      <c r="D520" s="2"/>
      <c r="E520" s="2"/>
      <c r="F520" s="29"/>
      <c r="G520" s="2"/>
      <c r="H520" s="2"/>
      <c r="I520" s="2"/>
      <c r="J520" s="29"/>
    </row>
    <row r="521" spans="2:10" x14ac:dyDescent="0.25">
      <c r="B521" s="5"/>
      <c r="C521" s="2"/>
      <c r="D521" s="2"/>
      <c r="E521" s="2"/>
      <c r="F521" s="29"/>
      <c r="G521" s="2"/>
      <c r="H521" s="2"/>
      <c r="I521" s="2"/>
      <c r="J521" s="29"/>
    </row>
    <row r="522" spans="2:10" x14ac:dyDescent="0.25">
      <c r="B522" s="5"/>
      <c r="C522" s="2"/>
      <c r="D522" s="2"/>
      <c r="E522" s="2"/>
      <c r="F522" s="29"/>
      <c r="G522" s="2"/>
      <c r="H522" s="2"/>
      <c r="I522" s="2"/>
      <c r="J522" s="29"/>
    </row>
    <row r="523" spans="2:10" x14ac:dyDescent="0.25">
      <c r="B523" s="5"/>
      <c r="C523" s="2"/>
      <c r="D523" s="2"/>
      <c r="E523" s="2"/>
      <c r="F523" s="29"/>
      <c r="G523" s="2"/>
      <c r="H523" s="2"/>
      <c r="I523" s="2"/>
      <c r="J523" s="29"/>
    </row>
    <row r="524" spans="2:10" x14ac:dyDescent="0.25">
      <c r="B524" s="5"/>
      <c r="C524" s="2"/>
      <c r="D524" s="2"/>
      <c r="E524" s="2"/>
      <c r="F524" s="29"/>
      <c r="G524" s="2"/>
      <c r="H524" s="2"/>
      <c r="I524" s="2"/>
      <c r="J524" s="29"/>
    </row>
    <row r="525" spans="2:10" x14ac:dyDescent="0.25">
      <c r="B525" s="5"/>
      <c r="C525" s="2"/>
      <c r="D525" s="2"/>
      <c r="E525" s="2"/>
      <c r="F525" s="29"/>
      <c r="G525" s="2"/>
      <c r="H525" s="2"/>
      <c r="I525" s="2"/>
      <c r="J525" s="29"/>
    </row>
    <row r="526" spans="2:10" x14ac:dyDescent="0.25">
      <c r="B526" s="5"/>
      <c r="C526" s="2"/>
      <c r="D526" s="2"/>
      <c r="E526" s="2"/>
      <c r="F526" s="29"/>
      <c r="G526" s="2"/>
      <c r="H526" s="2"/>
      <c r="I526" s="2"/>
      <c r="J526" s="29"/>
    </row>
    <row r="527" spans="2:10" x14ac:dyDescent="0.25">
      <c r="B527" s="5"/>
      <c r="C527" s="2"/>
      <c r="D527" s="2"/>
      <c r="E527" s="2"/>
      <c r="F527" s="29"/>
      <c r="G527" s="2"/>
      <c r="H527" s="2"/>
      <c r="I527" s="2"/>
      <c r="J527" s="29"/>
    </row>
    <row r="528" spans="2:10" x14ac:dyDescent="0.25">
      <c r="B528" s="5"/>
      <c r="C528" s="2"/>
      <c r="D528" s="2"/>
      <c r="E528" s="2"/>
      <c r="F528" s="29"/>
      <c r="G528" s="2"/>
      <c r="H528" s="2"/>
      <c r="I528" s="2"/>
      <c r="J528" s="29"/>
    </row>
    <row r="529" spans="2:10" x14ac:dyDescent="0.25">
      <c r="B529" s="5"/>
      <c r="C529" s="2"/>
      <c r="D529" s="2"/>
      <c r="E529" s="2"/>
      <c r="F529" s="29"/>
      <c r="G529" s="2"/>
      <c r="H529" s="2"/>
      <c r="I529" s="2"/>
      <c r="J529" s="29"/>
    </row>
    <row r="530" spans="2:10" x14ac:dyDescent="0.25">
      <c r="B530" s="5"/>
      <c r="C530" s="2"/>
      <c r="D530" s="2"/>
      <c r="E530" s="2"/>
      <c r="F530" s="29"/>
      <c r="G530" s="2"/>
      <c r="H530" s="2"/>
      <c r="I530" s="2"/>
      <c r="J530" s="29"/>
    </row>
    <row r="531" spans="2:10" x14ac:dyDescent="0.25">
      <c r="B531" s="5"/>
      <c r="C531" s="2"/>
      <c r="D531" s="2"/>
      <c r="E531" s="2"/>
      <c r="F531" s="29"/>
      <c r="G531" s="2"/>
      <c r="H531" s="2"/>
      <c r="I531" s="2"/>
      <c r="J531" s="29"/>
    </row>
    <row r="532" spans="2:10" x14ac:dyDescent="0.25">
      <c r="B532" s="5"/>
      <c r="C532" s="2"/>
      <c r="D532" s="2"/>
      <c r="E532" s="2"/>
      <c r="F532" s="29"/>
      <c r="G532" s="2"/>
      <c r="H532" s="2"/>
      <c r="I532" s="2"/>
      <c r="J532" s="29"/>
    </row>
    <row r="533" spans="2:10" x14ac:dyDescent="0.25">
      <c r="B533" s="5"/>
      <c r="C533" s="2"/>
      <c r="D533" s="2"/>
      <c r="E533" s="2"/>
      <c r="F533" s="29"/>
      <c r="G533" s="2"/>
      <c r="H533" s="2"/>
      <c r="I533" s="2"/>
      <c r="J533" s="29"/>
    </row>
    <row r="534" spans="2:10" x14ac:dyDescent="0.25">
      <c r="B534" s="5"/>
      <c r="C534" s="2"/>
      <c r="D534" s="2"/>
      <c r="E534" s="2"/>
      <c r="F534" s="29"/>
      <c r="G534" s="2"/>
      <c r="H534" s="2"/>
      <c r="I534" s="2"/>
      <c r="J534" s="29"/>
    </row>
    <row r="535" spans="2:10" x14ac:dyDescent="0.25">
      <c r="B535" s="5"/>
      <c r="C535" s="2"/>
      <c r="D535" s="2"/>
      <c r="E535" s="2"/>
      <c r="F535" s="29"/>
      <c r="G535" s="2"/>
      <c r="H535" s="2"/>
      <c r="I535" s="2"/>
      <c r="J535" s="29"/>
    </row>
    <row r="536" spans="2:10" x14ac:dyDescent="0.25">
      <c r="B536" s="5"/>
      <c r="C536" s="2"/>
      <c r="D536" s="2"/>
      <c r="E536" s="2"/>
      <c r="F536" s="29"/>
      <c r="G536" s="2"/>
      <c r="H536" s="2"/>
      <c r="I536" s="2"/>
      <c r="J536" s="29"/>
    </row>
    <row r="537" spans="2:10" x14ac:dyDescent="0.25">
      <c r="B537" s="5"/>
      <c r="C537" s="2"/>
      <c r="D537" s="2"/>
      <c r="E537" s="2"/>
      <c r="F537" s="29"/>
      <c r="G537" s="2"/>
      <c r="H537" s="2"/>
      <c r="I537" s="2"/>
      <c r="J537" s="29"/>
    </row>
    <row r="538" spans="2:10" x14ac:dyDescent="0.25">
      <c r="B538" s="5"/>
      <c r="C538" s="2"/>
      <c r="D538" s="2"/>
      <c r="E538" s="2"/>
      <c r="F538" s="29"/>
      <c r="G538" s="2"/>
      <c r="H538" s="2"/>
      <c r="I538" s="2"/>
      <c r="J538" s="29"/>
    </row>
    <row r="539" spans="2:10" x14ac:dyDescent="0.25">
      <c r="B539" s="5"/>
      <c r="C539" s="2"/>
      <c r="D539" s="2"/>
      <c r="E539" s="2"/>
      <c r="F539" s="29"/>
      <c r="G539" s="2"/>
      <c r="H539" s="2"/>
      <c r="I539" s="2"/>
      <c r="J539" s="29"/>
    </row>
    <row r="540" spans="2:10" x14ac:dyDescent="0.25">
      <c r="B540" s="5"/>
      <c r="C540" s="2"/>
      <c r="D540" s="2"/>
      <c r="E540" s="2"/>
      <c r="F540" s="29"/>
      <c r="G540" s="2"/>
      <c r="H540" s="2"/>
      <c r="I540" s="2"/>
      <c r="J540" s="29"/>
    </row>
    <row r="541" spans="2:10" x14ac:dyDescent="0.25">
      <c r="B541" s="5"/>
      <c r="C541" s="2"/>
      <c r="D541" s="2"/>
      <c r="E541" s="2"/>
      <c r="F541" s="29"/>
      <c r="G541" s="2"/>
      <c r="H541" s="2"/>
      <c r="I541" s="2"/>
      <c r="J541" s="29"/>
    </row>
    <row r="542" spans="2:10" x14ac:dyDescent="0.25">
      <c r="B542" s="5"/>
      <c r="C542" s="2"/>
      <c r="D542" s="2"/>
      <c r="E542" s="2"/>
      <c r="F542" s="29"/>
      <c r="G542" s="2"/>
      <c r="H542" s="2"/>
      <c r="I542" s="2"/>
      <c r="J542" s="29"/>
    </row>
    <row r="543" spans="2:10" x14ac:dyDescent="0.25">
      <c r="B543" s="5"/>
      <c r="C543" s="2"/>
      <c r="D543" s="2"/>
      <c r="E543" s="2"/>
      <c r="F543" s="29"/>
      <c r="G543" s="2"/>
      <c r="H543" s="2"/>
      <c r="I543" s="2"/>
      <c r="J543" s="29"/>
    </row>
    <row r="544" spans="2:10" x14ac:dyDescent="0.25">
      <c r="B544" s="5"/>
      <c r="C544" s="2"/>
      <c r="D544" s="2"/>
      <c r="E544" s="2"/>
      <c r="F544" s="29"/>
      <c r="G544" s="2"/>
      <c r="H544" s="2"/>
      <c r="I544" s="2"/>
      <c r="J544" s="29"/>
    </row>
    <row r="545" spans="2:10" x14ac:dyDescent="0.25">
      <c r="B545" s="5"/>
      <c r="C545" s="2"/>
      <c r="D545" s="2"/>
      <c r="E545" s="2"/>
      <c r="F545" s="29"/>
      <c r="G545" s="2"/>
      <c r="H545" s="2"/>
      <c r="I545" s="2"/>
      <c r="J545" s="29"/>
    </row>
    <row r="546" spans="2:10" x14ac:dyDescent="0.25">
      <c r="B546" s="5"/>
      <c r="C546" s="2"/>
      <c r="D546" s="2"/>
      <c r="E546" s="2"/>
      <c r="F546" s="29"/>
      <c r="G546" s="2"/>
      <c r="H546" s="2"/>
      <c r="I546" s="2"/>
      <c r="J546" s="29"/>
    </row>
    <row r="547" spans="2:10" x14ac:dyDescent="0.25">
      <c r="B547" s="5"/>
      <c r="C547" s="2"/>
      <c r="D547" s="2"/>
      <c r="E547" s="2"/>
      <c r="F547" s="29"/>
      <c r="G547" s="2"/>
      <c r="H547" s="2"/>
      <c r="I547" s="2"/>
      <c r="J547" s="29"/>
    </row>
    <row r="548" spans="2:10" x14ac:dyDescent="0.25">
      <c r="B548" s="5"/>
      <c r="C548" s="2"/>
      <c r="D548" s="2"/>
      <c r="E548" s="2"/>
      <c r="F548" s="29"/>
      <c r="G548" s="2"/>
      <c r="H548" s="2"/>
      <c r="I548" s="2"/>
      <c r="J548" s="29"/>
    </row>
    <row r="549" spans="2:10" x14ac:dyDescent="0.25">
      <c r="B549" s="5"/>
      <c r="C549" s="2"/>
      <c r="D549" s="2"/>
      <c r="E549" s="2"/>
      <c r="F549" s="29"/>
      <c r="G549" s="2"/>
      <c r="H549" s="2"/>
      <c r="I549" s="2"/>
      <c r="J549" s="29"/>
    </row>
    <row r="550" spans="2:10" x14ac:dyDescent="0.25">
      <c r="B550" s="5"/>
      <c r="C550" s="2"/>
      <c r="D550" s="2"/>
      <c r="E550" s="2"/>
      <c r="F550" s="29"/>
      <c r="G550" s="2"/>
      <c r="H550" s="2"/>
      <c r="I550" s="2"/>
      <c r="J550" s="29"/>
    </row>
    <row r="551" spans="2:10" x14ac:dyDescent="0.25">
      <c r="B551" s="5"/>
      <c r="C551" s="2"/>
      <c r="D551" s="2"/>
      <c r="E551" s="2"/>
      <c r="F551" s="29"/>
      <c r="G551" s="2"/>
      <c r="H551" s="2"/>
      <c r="I551" s="2"/>
      <c r="J551" s="29"/>
    </row>
    <row r="552" spans="2:10" x14ac:dyDescent="0.25">
      <c r="B552" s="5"/>
      <c r="C552" s="2"/>
      <c r="D552" s="2"/>
      <c r="E552" s="2"/>
      <c r="F552" s="29"/>
      <c r="G552" s="2"/>
      <c r="H552" s="2"/>
      <c r="I552" s="2"/>
      <c r="J552" s="29"/>
    </row>
    <row r="553" spans="2:10" x14ac:dyDescent="0.25">
      <c r="B553" s="5"/>
      <c r="C553" s="2"/>
      <c r="D553" s="2"/>
      <c r="E553" s="2"/>
      <c r="F553" s="29"/>
      <c r="G553" s="2"/>
      <c r="H553" s="2"/>
      <c r="I553" s="2"/>
      <c r="J553" s="29"/>
    </row>
    <row r="554" spans="2:10" x14ac:dyDescent="0.25">
      <c r="B554" s="5"/>
      <c r="C554" s="2"/>
      <c r="D554" s="2"/>
      <c r="E554" s="2"/>
      <c r="F554" s="29"/>
      <c r="G554" s="2"/>
      <c r="H554" s="2"/>
      <c r="I554" s="2"/>
      <c r="J554" s="29"/>
    </row>
    <row r="555" spans="2:10" x14ac:dyDescent="0.25">
      <c r="B555" s="5"/>
      <c r="C555" s="2"/>
      <c r="D555" s="2"/>
      <c r="E555" s="2"/>
      <c r="F555" s="29"/>
      <c r="G555" s="2"/>
      <c r="H555" s="2"/>
      <c r="I555" s="2"/>
      <c r="J555" s="29"/>
    </row>
    <row r="556" spans="2:10" x14ac:dyDescent="0.25">
      <c r="B556" s="5"/>
      <c r="C556" s="2"/>
      <c r="D556" s="2"/>
      <c r="E556" s="2"/>
      <c r="F556" s="29"/>
      <c r="G556" s="2"/>
      <c r="H556" s="2"/>
      <c r="I556" s="2"/>
      <c r="J556" s="29"/>
    </row>
    <row r="557" spans="2:10" x14ac:dyDescent="0.25">
      <c r="B557" s="5"/>
      <c r="C557" s="2"/>
      <c r="D557" s="2"/>
      <c r="E557" s="2"/>
      <c r="F557" s="29"/>
      <c r="G557" s="2"/>
      <c r="H557" s="2"/>
      <c r="I557" s="2"/>
      <c r="J557" s="29"/>
    </row>
    <row r="558" spans="2:10" x14ac:dyDescent="0.25">
      <c r="B558" s="5"/>
      <c r="C558" s="2"/>
      <c r="D558" s="2"/>
      <c r="E558" s="2"/>
      <c r="F558" s="29"/>
      <c r="G558" s="2"/>
      <c r="H558" s="2"/>
      <c r="I558" s="2"/>
      <c r="J558" s="29"/>
    </row>
    <row r="559" spans="2:10" x14ac:dyDescent="0.25">
      <c r="B559" s="5"/>
      <c r="C559" s="2"/>
      <c r="D559" s="2"/>
      <c r="E559" s="2"/>
      <c r="F559" s="29"/>
      <c r="G559" s="2"/>
      <c r="H559" s="2"/>
      <c r="I559" s="2"/>
      <c r="J559" s="29"/>
    </row>
    <row r="560" spans="2:10" x14ac:dyDescent="0.25">
      <c r="B560" s="5"/>
      <c r="C560" s="2"/>
      <c r="D560" s="2"/>
      <c r="E560" s="2"/>
      <c r="F560" s="29"/>
      <c r="G560" s="2"/>
      <c r="H560" s="2"/>
      <c r="I560" s="2"/>
      <c r="J560" s="29"/>
    </row>
    <row r="561" spans="2:10" x14ac:dyDescent="0.25">
      <c r="B561" s="5"/>
      <c r="C561" s="2"/>
      <c r="D561" s="2"/>
      <c r="E561" s="2"/>
      <c r="F561" s="29"/>
      <c r="G561" s="2"/>
      <c r="H561" s="2"/>
      <c r="I561" s="2"/>
      <c r="J561" s="29"/>
    </row>
    <row r="562" spans="2:10" x14ac:dyDescent="0.25">
      <c r="B562" s="5"/>
      <c r="C562" s="2"/>
      <c r="D562" s="2"/>
      <c r="E562" s="2"/>
      <c r="F562" s="29"/>
      <c r="G562" s="2"/>
      <c r="H562" s="2"/>
      <c r="I562" s="2"/>
      <c r="J562" s="29"/>
    </row>
    <row r="563" spans="2:10" x14ac:dyDescent="0.25">
      <c r="B563" s="5"/>
      <c r="C563" s="2"/>
      <c r="D563" s="2"/>
      <c r="E563" s="2"/>
      <c r="F563" s="29"/>
      <c r="G563" s="2"/>
      <c r="H563" s="2"/>
      <c r="I563" s="2"/>
      <c r="J563" s="29"/>
    </row>
    <row r="564" spans="2:10" x14ac:dyDescent="0.25">
      <c r="B564" s="5"/>
      <c r="C564" s="2"/>
      <c r="D564" s="2"/>
      <c r="E564" s="2"/>
      <c r="F564" s="29"/>
      <c r="G564" s="2"/>
      <c r="H564" s="2"/>
      <c r="I564" s="2"/>
      <c r="J564" s="29"/>
    </row>
    <row r="565" spans="2:10" x14ac:dyDescent="0.25">
      <c r="B565" s="5"/>
      <c r="C565" s="2"/>
      <c r="D565" s="2"/>
      <c r="E565" s="2"/>
      <c r="F565" s="29"/>
      <c r="G565" s="2"/>
      <c r="H565" s="2"/>
      <c r="I565" s="2"/>
      <c r="J565" s="29"/>
    </row>
    <row r="566" spans="2:10" x14ac:dyDescent="0.25">
      <c r="B566" s="5"/>
      <c r="C566" s="2"/>
      <c r="D566" s="2"/>
      <c r="E566" s="2"/>
      <c r="F566" s="29"/>
      <c r="G566" s="2"/>
      <c r="H566" s="2"/>
      <c r="I566" s="2"/>
      <c r="J566" s="29"/>
    </row>
    <row r="567" spans="2:10" x14ac:dyDescent="0.25">
      <c r="B567" s="5"/>
      <c r="C567" s="2"/>
      <c r="D567" s="2"/>
      <c r="E567" s="2"/>
      <c r="F567" s="29"/>
      <c r="G567" s="2"/>
      <c r="H567" s="2"/>
      <c r="I567" s="2"/>
      <c r="J567" s="29"/>
    </row>
    <row r="568" spans="2:10" x14ac:dyDescent="0.25">
      <c r="B568" s="5"/>
      <c r="C568" s="2"/>
      <c r="D568" s="2"/>
      <c r="E568" s="2"/>
      <c r="F568" s="29"/>
      <c r="G568" s="2"/>
      <c r="H568" s="2"/>
      <c r="I568" s="2"/>
      <c r="J568" s="29"/>
    </row>
    <row r="569" spans="2:10" x14ac:dyDescent="0.25">
      <c r="B569" s="5"/>
      <c r="C569" s="2"/>
      <c r="D569" s="2"/>
      <c r="E569" s="2"/>
      <c r="F569" s="29"/>
      <c r="G569" s="2"/>
      <c r="H569" s="2"/>
      <c r="I569" s="2"/>
      <c r="J569" s="29"/>
    </row>
    <row r="570" spans="2:10" x14ac:dyDescent="0.25">
      <c r="B570" s="5"/>
      <c r="C570" s="2"/>
      <c r="D570" s="2"/>
      <c r="E570" s="2"/>
      <c r="F570" s="29"/>
      <c r="G570" s="2"/>
      <c r="H570" s="2"/>
      <c r="I570" s="2"/>
      <c r="J570" s="29"/>
    </row>
    <row r="571" spans="2:10" x14ac:dyDescent="0.25">
      <c r="B571" s="5"/>
      <c r="C571" s="2"/>
      <c r="D571" s="2"/>
      <c r="E571" s="2"/>
      <c r="F571" s="29"/>
      <c r="G571" s="2"/>
      <c r="H571" s="2"/>
      <c r="I571" s="2"/>
      <c r="J571" s="29"/>
    </row>
    <row r="572" spans="2:10" x14ac:dyDescent="0.25">
      <c r="B572" s="5"/>
      <c r="C572" s="2"/>
      <c r="D572" s="2"/>
      <c r="E572" s="2"/>
      <c r="F572" s="29"/>
      <c r="G572" s="2"/>
      <c r="H572" s="2"/>
      <c r="I572" s="2"/>
      <c r="J572" s="29"/>
    </row>
    <row r="573" spans="2:10" x14ac:dyDescent="0.25">
      <c r="B573" s="5"/>
      <c r="C573" s="2"/>
      <c r="D573" s="2"/>
      <c r="E573" s="2"/>
      <c r="F573" s="29"/>
      <c r="G573" s="2"/>
      <c r="H573" s="2"/>
      <c r="I573" s="2"/>
      <c r="J573" s="29"/>
    </row>
    <row r="574" spans="2:10" x14ac:dyDescent="0.25">
      <c r="B574" s="5"/>
      <c r="C574" s="2"/>
      <c r="D574" s="2"/>
      <c r="E574" s="2"/>
      <c r="F574" s="29"/>
      <c r="G574" s="2"/>
      <c r="H574" s="2"/>
      <c r="I574" s="2"/>
      <c r="J574" s="29"/>
    </row>
    <row r="575" spans="2:10" x14ac:dyDescent="0.25">
      <c r="B575" s="5"/>
      <c r="C575" s="2"/>
      <c r="D575" s="2"/>
      <c r="E575" s="2"/>
      <c r="F575" s="29"/>
      <c r="G575" s="2"/>
      <c r="H575" s="2"/>
      <c r="I575" s="2"/>
      <c r="J575" s="29"/>
    </row>
    <row r="576" spans="2:10" x14ac:dyDescent="0.25">
      <c r="B576" s="5"/>
      <c r="C576" s="2"/>
      <c r="D576" s="2"/>
      <c r="E576" s="2"/>
      <c r="F576" s="29"/>
      <c r="G576" s="2"/>
      <c r="H576" s="2"/>
      <c r="I576" s="2"/>
      <c r="J576" s="29"/>
    </row>
    <row r="577" spans="2:10" x14ac:dyDescent="0.25">
      <c r="B577" s="5"/>
      <c r="C577" s="2"/>
      <c r="D577" s="2"/>
      <c r="E577" s="2"/>
      <c r="F577" s="29"/>
      <c r="G577" s="2"/>
      <c r="H577" s="2"/>
      <c r="I577" s="2"/>
      <c r="J577" s="29"/>
    </row>
    <row r="578" spans="2:10" x14ac:dyDescent="0.25">
      <c r="B578" s="5"/>
      <c r="C578" s="2"/>
      <c r="D578" s="2"/>
      <c r="E578" s="2"/>
      <c r="F578" s="29"/>
      <c r="G578" s="2"/>
      <c r="H578" s="2"/>
      <c r="I578" s="2"/>
      <c r="J578" s="29"/>
    </row>
    <row r="579" spans="2:10" x14ac:dyDescent="0.25">
      <c r="B579" s="5"/>
      <c r="C579" s="2"/>
      <c r="D579" s="2"/>
      <c r="E579" s="2"/>
      <c r="F579" s="29"/>
      <c r="G579" s="2"/>
      <c r="H579" s="2"/>
      <c r="I579" s="2"/>
      <c r="J579" s="29"/>
    </row>
    <row r="580" spans="2:10" x14ac:dyDescent="0.25">
      <c r="B580" s="5"/>
      <c r="C580" s="2"/>
      <c r="D580" s="2"/>
      <c r="E580" s="2"/>
      <c r="F580" s="29"/>
      <c r="G580" s="2"/>
      <c r="H580" s="2"/>
      <c r="I580" s="2"/>
      <c r="J580" s="29"/>
    </row>
    <row r="581" spans="2:10" x14ac:dyDescent="0.25">
      <c r="B581" s="5"/>
      <c r="C581" s="2"/>
      <c r="D581" s="2"/>
      <c r="E581" s="2"/>
      <c r="F581" s="29"/>
      <c r="G581" s="2"/>
      <c r="H581" s="2"/>
      <c r="I581" s="2"/>
      <c r="J581" s="29"/>
    </row>
    <row r="582" spans="2:10" x14ac:dyDescent="0.25">
      <c r="B582" s="5"/>
      <c r="C582" s="2"/>
      <c r="D582" s="2"/>
      <c r="E582" s="2"/>
      <c r="F582" s="29"/>
      <c r="G582" s="2"/>
      <c r="H582" s="2"/>
      <c r="I582" s="2"/>
      <c r="J582" s="29"/>
    </row>
    <row r="583" spans="2:10" x14ac:dyDescent="0.25">
      <c r="B583" s="5"/>
      <c r="C583" s="2"/>
      <c r="D583" s="2"/>
      <c r="E583" s="2"/>
      <c r="F583" s="29"/>
      <c r="G583" s="2"/>
      <c r="H583" s="2"/>
      <c r="I583" s="2"/>
      <c r="J583" s="29"/>
    </row>
    <row r="584" spans="2:10" x14ac:dyDescent="0.25">
      <c r="B584" s="5"/>
      <c r="C584" s="2"/>
      <c r="D584" s="2"/>
      <c r="E584" s="2"/>
      <c r="F584" s="29"/>
      <c r="G584" s="2"/>
      <c r="H584" s="2"/>
      <c r="I584" s="2"/>
      <c r="J584" s="29"/>
    </row>
    <row r="585" spans="2:10" x14ac:dyDescent="0.25">
      <c r="B585" s="5"/>
      <c r="C585" s="2"/>
      <c r="D585" s="2"/>
      <c r="E585" s="2"/>
      <c r="F585" s="29"/>
      <c r="G585" s="2"/>
      <c r="H585" s="2"/>
      <c r="I585" s="2"/>
      <c r="J585" s="29"/>
    </row>
    <row r="586" spans="2:10" x14ac:dyDescent="0.25">
      <c r="B586" s="5"/>
      <c r="C586" s="2"/>
      <c r="D586" s="2"/>
      <c r="E586" s="2"/>
      <c r="F586" s="29"/>
      <c r="G586" s="2"/>
      <c r="H586" s="2"/>
      <c r="I586" s="2"/>
      <c r="J586" s="29"/>
    </row>
    <row r="587" spans="2:10" x14ac:dyDescent="0.25">
      <c r="B587" s="5"/>
      <c r="C587" s="2"/>
      <c r="D587" s="2"/>
      <c r="E587" s="2"/>
      <c r="F587" s="29"/>
      <c r="G587" s="2"/>
      <c r="H587" s="2"/>
      <c r="I587" s="2"/>
      <c r="J587" s="29"/>
    </row>
    <row r="588" spans="2:10" x14ac:dyDescent="0.25">
      <c r="B588" s="5"/>
      <c r="C588" s="2"/>
      <c r="D588" s="2"/>
      <c r="E588" s="2"/>
      <c r="F588" s="29"/>
      <c r="G588" s="2"/>
      <c r="H588" s="2"/>
      <c r="I588" s="2"/>
      <c r="J588" s="29"/>
    </row>
    <row r="589" spans="2:10" x14ac:dyDescent="0.25">
      <c r="B589" s="5"/>
      <c r="C589" s="2"/>
      <c r="D589" s="2"/>
      <c r="E589" s="2"/>
      <c r="F589" s="29"/>
      <c r="G589" s="2"/>
      <c r="H589" s="2"/>
      <c r="I589" s="2"/>
      <c r="J589" s="29"/>
    </row>
    <row r="590" spans="2:10" x14ac:dyDescent="0.25">
      <c r="B590" s="5"/>
      <c r="C590" s="2"/>
      <c r="D590" s="2"/>
      <c r="E590" s="2"/>
      <c r="F590" s="29"/>
      <c r="G590" s="2"/>
      <c r="H590" s="2"/>
      <c r="I590" s="2"/>
      <c r="J590" s="29"/>
    </row>
    <row r="591" spans="2:10" x14ac:dyDescent="0.25">
      <c r="B591" s="5"/>
      <c r="C591" s="2"/>
      <c r="D591" s="2"/>
      <c r="E591" s="2"/>
      <c r="F591" s="29"/>
      <c r="G591" s="2"/>
      <c r="H591" s="2"/>
      <c r="I591" s="2"/>
      <c r="J591" s="29"/>
    </row>
    <row r="592" spans="2:10" x14ac:dyDescent="0.25">
      <c r="B592" s="5"/>
      <c r="C592" s="2"/>
      <c r="D592" s="2"/>
      <c r="E592" s="2"/>
      <c r="F592" s="29"/>
      <c r="G592" s="2"/>
      <c r="H592" s="2"/>
      <c r="I592" s="2"/>
      <c r="J592" s="29"/>
    </row>
    <row r="593" spans="2:10" x14ac:dyDescent="0.25">
      <c r="B593" s="5"/>
      <c r="C593" s="2"/>
      <c r="D593" s="2"/>
      <c r="E593" s="2"/>
      <c r="F593" s="29"/>
      <c r="G593" s="2"/>
      <c r="H593" s="2"/>
      <c r="I593" s="2"/>
      <c r="J593" s="29"/>
    </row>
    <row r="594" spans="2:10" x14ac:dyDescent="0.25">
      <c r="B594" s="5"/>
      <c r="C594" s="2"/>
      <c r="D594" s="2"/>
      <c r="E594" s="2"/>
      <c r="F594" s="29"/>
      <c r="G594" s="2"/>
      <c r="H594" s="2"/>
      <c r="I594" s="2"/>
      <c r="J594" s="29"/>
    </row>
    <row r="595" spans="2:10" x14ac:dyDescent="0.25">
      <c r="B595" s="5"/>
      <c r="C595" s="2"/>
      <c r="D595" s="2"/>
      <c r="E595" s="2"/>
      <c r="F595" s="29"/>
      <c r="G595" s="2"/>
      <c r="H595" s="2"/>
      <c r="I595" s="2"/>
      <c r="J595" s="29"/>
    </row>
    <row r="596" spans="2:10" x14ac:dyDescent="0.25">
      <c r="B596" s="5"/>
      <c r="C596" s="2"/>
      <c r="D596" s="2"/>
      <c r="E596" s="2"/>
      <c r="F596" s="29"/>
      <c r="G596" s="2"/>
      <c r="H596" s="2"/>
      <c r="I596" s="2"/>
      <c r="J596" s="29"/>
    </row>
    <row r="597" spans="2:10" x14ac:dyDescent="0.25">
      <c r="B597" s="5"/>
      <c r="C597" s="2"/>
      <c r="D597" s="2"/>
      <c r="E597" s="2"/>
      <c r="F597" s="29"/>
      <c r="G597" s="2"/>
      <c r="H597" s="2"/>
      <c r="I597" s="2"/>
      <c r="J597" s="29"/>
    </row>
    <row r="598" spans="2:10" x14ac:dyDescent="0.25">
      <c r="B598" s="5"/>
      <c r="C598" s="2"/>
      <c r="D598" s="2"/>
      <c r="E598" s="2"/>
      <c r="F598" s="29"/>
      <c r="G598" s="2"/>
      <c r="H598" s="2"/>
      <c r="I598" s="2"/>
      <c r="J598" s="29"/>
    </row>
    <row r="599" spans="2:10" x14ac:dyDescent="0.25">
      <c r="B599" s="5"/>
      <c r="C599" s="2"/>
      <c r="D599" s="2"/>
      <c r="E599" s="2"/>
      <c r="F599" s="29"/>
      <c r="G599" s="2"/>
      <c r="H599" s="2"/>
      <c r="I599" s="2"/>
      <c r="J599" s="29"/>
    </row>
    <row r="600" spans="2:10" x14ac:dyDescent="0.25">
      <c r="B600" s="5"/>
      <c r="C600" s="2"/>
      <c r="D600" s="2"/>
      <c r="E600" s="2"/>
      <c r="F600" s="29"/>
      <c r="G600" s="2"/>
      <c r="H600" s="2"/>
      <c r="I600" s="2"/>
      <c r="J600" s="29"/>
    </row>
    <row r="601" spans="2:10" x14ac:dyDescent="0.25">
      <c r="B601" s="5"/>
      <c r="C601" s="2"/>
      <c r="D601" s="2"/>
      <c r="E601" s="2"/>
      <c r="F601" s="29"/>
      <c r="G601" s="2"/>
      <c r="H601" s="2"/>
      <c r="I601" s="2"/>
      <c r="J601" s="29"/>
    </row>
    <row r="602" spans="2:10" x14ac:dyDescent="0.25">
      <c r="B602" s="5"/>
      <c r="C602" s="2"/>
      <c r="D602" s="2"/>
      <c r="E602" s="2"/>
      <c r="F602" s="29"/>
      <c r="G602" s="2"/>
      <c r="H602" s="2"/>
      <c r="I602" s="2"/>
      <c r="J602" s="29"/>
    </row>
    <row r="603" spans="2:10" x14ac:dyDescent="0.25">
      <c r="B603" s="5"/>
      <c r="C603" s="2"/>
      <c r="D603" s="2"/>
      <c r="E603" s="2"/>
      <c r="F603" s="29"/>
      <c r="G603" s="2"/>
      <c r="H603" s="2"/>
      <c r="I603" s="2"/>
      <c r="J603" s="29"/>
    </row>
    <row r="604" spans="2:10" x14ac:dyDescent="0.25">
      <c r="B604" s="5"/>
      <c r="C604" s="2"/>
      <c r="D604" s="2"/>
      <c r="E604" s="2"/>
      <c r="F604" s="29"/>
      <c r="G604" s="2"/>
      <c r="H604" s="2"/>
      <c r="I604" s="2"/>
      <c r="J604" s="29"/>
    </row>
    <row r="605" spans="2:10" x14ac:dyDescent="0.25">
      <c r="B605" s="5"/>
      <c r="C605" s="2"/>
      <c r="D605" s="2"/>
      <c r="E605" s="2"/>
      <c r="F605" s="29"/>
      <c r="G605" s="2"/>
      <c r="H605" s="2"/>
      <c r="I605" s="2"/>
      <c r="J605" s="29"/>
    </row>
    <row r="606" spans="2:10" x14ac:dyDescent="0.25">
      <c r="B606" s="5"/>
      <c r="C606" s="2"/>
      <c r="D606" s="2"/>
      <c r="E606" s="2"/>
      <c r="F606" s="29"/>
      <c r="G606" s="2"/>
      <c r="H606" s="2"/>
      <c r="I606" s="2"/>
      <c r="J606" s="29"/>
    </row>
    <row r="607" spans="2:10" x14ac:dyDescent="0.25">
      <c r="B607" s="5"/>
      <c r="C607" s="2"/>
      <c r="D607" s="2"/>
      <c r="E607" s="2"/>
      <c r="F607" s="29"/>
      <c r="G607" s="2"/>
      <c r="H607" s="2"/>
      <c r="I607" s="2"/>
      <c r="J607" s="29"/>
    </row>
    <row r="608" spans="2:10" x14ac:dyDescent="0.25">
      <c r="B608" s="5"/>
      <c r="C608" s="2"/>
      <c r="D608" s="2"/>
      <c r="E608" s="2"/>
      <c r="F608" s="29"/>
      <c r="G608" s="2"/>
      <c r="H608" s="2"/>
      <c r="I608" s="2"/>
      <c r="J608" s="29"/>
    </row>
    <row r="609" spans="2:10" x14ac:dyDescent="0.25">
      <c r="B609" s="5"/>
      <c r="C609" s="2"/>
      <c r="D609" s="2"/>
      <c r="E609" s="2"/>
      <c r="F609" s="29"/>
      <c r="G609" s="2"/>
      <c r="H609" s="2"/>
      <c r="I609" s="2"/>
      <c r="J609" s="29"/>
    </row>
    <row r="610" spans="2:10" x14ac:dyDescent="0.25">
      <c r="B610" s="5"/>
      <c r="C610" s="2"/>
      <c r="D610" s="2"/>
      <c r="E610" s="2"/>
      <c r="F610" s="29"/>
      <c r="G610" s="2"/>
      <c r="H610" s="2"/>
      <c r="I610" s="2"/>
      <c r="J610" s="29"/>
    </row>
    <row r="611" spans="2:10" x14ac:dyDescent="0.25">
      <c r="B611" s="5"/>
      <c r="C611" s="2"/>
      <c r="D611" s="2"/>
      <c r="E611" s="2"/>
      <c r="F611" s="29"/>
      <c r="G611" s="2"/>
      <c r="H611" s="2"/>
      <c r="I611" s="2"/>
      <c r="J611" s="29"/>
    </row>
    <row r="612" spans="2:10" x14ac:dyDescent="0.25">
      <c r="B612" s="5"/>
      <c r="C612" s="2"/>
      <c r="D612" s="2"/>
      <c r="E612" s="2"/>
      <c r="F612" s="29"/>
      <c r="G612" s="2"/>
      <c r="H612" s="2"/>
      <c r="I612" s="2"/>
      <c r="J612" s="29"/>
    </row>
    <row r="613" spans="2:10" x14ac:dyDescent="0.25">
      <c r="B613" s="5"/>
      <c r="C613" s="2"/>
      <c r="D613" s="2"/>
      <c r="E613" s="2"/>
      <c r="F613" s="29"/>
      <c r="G613" s="2"/>
      <c r="H613" s="2"/>
      <c r="I613" s="2"/>
      <c r="J613" s="29"/>
    </row>
    <row r="614" spans="2:10" x14ac:dyDescent="0.25">
      <c r="B614" s="5"/>
      <c r="C614" s="2"/>
      <c r="D614" s="2"/>
      <c r="E614" s="2"/>
      <c r="F614" s="29"/>
      <c r="G614" s="2"/>
      <c r="H614" s="2"/>
      <c r="I614" s="2"/>
      <c r="J614" s="29"/>
    </row>
    <row r="615" spans="2:10" x14ac:dyDescent="0.25">
      <c r="B615" s="5"/>
      <c r="C615" s="2"/>
      <c r="D615" s="2"/>
      <c r="E615" s="2"/>
      <c r="F615" s="29"/>
      <c r="G615" s="2"/>
      <c r="H615" s="2"/>
      <c r="I615" s="2"/>
      <c r="J615" s="29"/>
    </row>
    <row r="616" spans="2:10" x14ac:dyDescent="0.25">
      <c r="B616" s="5"/>
      <c r="C616" s="2"/>
      <c r="D616" s="2"/>
      <c r="E616" s="2"/>
      <c r="F616" s="29"/>
      <c r="G616" s="2"/>
      <c r="H616" s="2"/>
      <c r="I616" s="2"/>
      <c r="J616" s="29"/>
    </row>
    <row r="617" spans="2:10" x14ac:dyDescent="0.25">
      <c r="B617" s="5"/>
      <c r="C617" s="2"/>
      <c r="D617" s="2"/>
      <c r="E617" s="2"/>
      <c r="F617" s="29"/>
      <c r="G617" s="2"/>
      <c r="H617" s="2"/>
      <c r="I617" s="2"/>
      <c r="J617" s="29"/>
    </row>
    <row r="618" spans="2:10" x14ac:dyDescent="0.25">
      <c r="B618" s="5"/>
      <c r="C618" s="2"/>
      <c r="D618" s="2"/>
      <c r="E618" s="2"/>
      <c r="F618" s="29"/>
      <c r="G618" s="2"/>
      <c r="H618" s="2"/>
      <c r="I618" s="2"/>
      <c r="J618" s="29"/>
    </row>
    <row r="619" spans="2:10" x14ac:dyDescent="0.25">
      <c r="B619" s="5"/>
      <c r="C619" s="2"/>
      <c r="D619" s="2"/>
      <c r="E619" s="2"/>
      <c r="F619" s="29"/>
      <c r="G619" s="2"/>
      <c r="H619" s="2"/>
      <c r="I619" s="2"/>
      <c r="J619" s="29"/>
    </row>
    <row r="620" spans="2:10" x14ac:dyDescent="0.25">
      <c r="B620" s="5"/>
      <c r="C620" s="2"/>
      <c r="D620" s="2"/>
      <c r="E620" s="2"/>
      <c r="F620" s="29"/>
      <c r="G620" s="2"/>
      <c r="H620" s="2"/>
      <c r="I620" s="2"/>
      <c r="J620" s="29"/>
    </row>
    <row r="621" spans="2:10" x14ac:dyDescent="0.25">
      <c r="B621" s="5"/>
      <c r="C621" s="2"/>
      <c r="D621" s="2"/>
      <c r="E621" s="2"/>
      <c r="F621" s="29"/>
      <c r="G621" s="2"/>
      <c r="H621" s="2"/>
      <c r="I621" s="2"/>
      <c r="J621" s="29"/>
    </row>
    <row r="622" spans="2:10" x14ac:dyDescent="0.25">
      <c r="B622" s="5"/>
      <c r="C622" s="2"/>
      <c r="D622" s="2"/>
      <c r="E622" s="2"/>
      <c r="F622" s="29"/>
      <c r="G622" s="2"/>
      <c r="H622" s="2"/>
      <c r="I622" s="2"/>
      <c r="J622" s="29"/>
    </row>
    <row r="623" spans="2:10" x14ac:dyDescent="0.25">
      <c r="B623" s="5"/>
      <c r="C623" s="2"/>
      <c r="D623" s="2"/>
      <c r="E623" s="2"/>
      <c r="F623" s="29"/>
      <c r="G623" s="2"/>
      <c r="H623" s="2"/>
      <c r="I623" s="2"/>
      <c r="J623" s="29"/>
    </row>
    <row r="624" spans="2:10" x14ac:dyDescent="0.25">
      <c r="B624" s="5"/>
      <c r="C624" s="2"/>
      <c r="D624" s="2"/>
      <c r="E624" s="2"/>
      <c r="F624" s="29"/>
      <c r="G624" s="2"/>
      <c r="H624" s="2"/>
      <c r="I624" s="2"/>
      <c r="J624" s="29"/>
    </row>
    <row r="625" spans="2:10" x14ac:dyDescent="0.25">
      <c r="B625" s="5"/>
      <c r="C625" s="2"/>
      <c r="D625" s="2"/>
      <c r="E625" s="2"/>
      <c r="F625" s="29"/>
      <c r="G625" s="2"/>
      <c r="H625" s="2"/>
      <c r="I625" s="2"/>
      <c r="J625" s="29"/>
    </row>
    <row r="626" spans="2:10" x14ac:dyDescent="0.25">
      <c r="B626" s="5"/>
      <c r="C626" s="2"/>
      <c r="D626" s="2"/>
      <c r="E626" s="2"/>
      <c r="F626" s="29"/>
      <c r="G626" s="2"/>
      <c r="H626" s="2"/>
      <c r="I626" s="2"/>
      <c r="J626" s="29"/>
    </row>
    <row r="627" spans="2:10" x14ac:dyDescent="0.25">
      <c r="B627" s="5"/>
      <c r="C627" s="2"/>
      <c r="D627" s="2"/>
      <c r="E627" s="2"/>
      <c r="F627" s="29"/>
      <c r="G627" s="2"/>
      <c r="H627" s="2"/>
      <c r="I627" s="2"/>
      <c r="J627" s="29"/>
    </row>
    <row r="628" spans="2:10" x14ac:dyDescent="0.25">
      <c r="B628" s="5"/>
      <c r="C628" s="2"/>
      <c r="D628" s="2"/>
      <c r="E628" s="2"/>
      <c r="F628" s="29"/>
      <c r="G628" s="2"/>
      <c r="H628" s="2"/>
      <c r="I628" s="2"/>
      <c r="J628" s="29"/>
    </row>
    <row r="629" spans="2:10" x14ac:dyDescent="0.25">
      <c r="B629" s="5"/>
      <c r="C629" s="2"/>
      <c r="D629" s="2"/>
      <c r="E629" s="2"/>
      <c r="F629" s="29"/>
      <c r="G629" s="2"/>
      <c r="H629" s="2"/>
      <c r="I629" s="2"/>
      <c r="J629" s="29"/>
    </row>
    <row r="630" spans="2:10" x14ac:dyDescent="0.25">
      <c r="B630" s="5"/>
      <c r="C630" s="2"/>
      <c r="D630" s="2"/>
      <c r="E630" s="2"/>
      <c r="F630" s="29"/>
      <c r="G630" s="2"/>
      <c r="H630" s="2"/>
      <c r="I630" s="2"/>
      <c r="J630" s="29"/>
    </row>
    <row r="631" spans="2:10" x14ac:dyDescent="0.25">
      <c r="B631" s="5"/>
      <c r="C631" s="2"/>
      <c r="D631" s="2"/>
      <c r="E631" s="2"/>
      <c r="F631" s="29"/>
      <c r="G631" s="2"/>
      <c r="H631" s="2"/>
      <c r="I631" s="2"/>
      <c r="J631" s="29"/>
    </row>
    <row r="632" spans="2:10" x14ac:dyDescent="0.25">
      <c r="B632" s="5"/>
      <c r="C632" s="2"/>
      <c r="D632" s="2"/>
      <c r="E632" s="2"/>
      <c r="F632" s="29"/>
      <c r="G632" s="2"/>
      <c r="H632" s="2"/>
      <c r="I632" s="2"/>
      <c r="J632" s="29"/>
    </row>
    <row r="633" spans="2:10" x14ac:dyDescent="0.25">
      <c r="B633" s="5"/>
      <c r="C633" s="2"/>
      <c r="D633" s="2"/>
      <c r="E633" s="2"/>
      <c r="F633" s="29"/>
      <c r="G633" s="2"/>
      <c r="H633" s="2"/>
      <c r="I633" s="2"/>
      <c r="J633" s="29"/>
    </row>
    <row r="634" spans="2:10" x14ac:dyDescent="0.25">
      <c r="B634" s="5"/>
      <c r="C634" s="2"/>
      <c r="D634" s="2"/>
      <c r="E634" s="2"/>
      <c r="F634" s="29"/>
      <c r="G634" s="2"/>
      <c r="H634" s="2"/>
      <c r="I634" s="2"/>
      <c r="J634" s="29"/>
    </row>
    <row r="635" spans="2:10" x14ac:dyDescent="0.25">
      <c r="B635" s="5"/>
      <c r="C635" s="2"/>
      <c r="D635" s="2"/>
      <c r="E635" s="2"/>
      <c r="F635" s="29"/>
      <c r="G635" s="2"/>
      <c r="H635" s="2"/>
      <c r="I635" s="2"/>
      <c r="J635" s="29"/>
    </row>
    <row r="636" spans="2:10" x14ac:dyDescent="0.25">
      <c r="B636" s="5"/>
      <c r="C636" s="2"/>
      <c r="D636" s="2"/>
      <c r="E636" s="2"/>
      <c r="F636" s="29"/>
      <c r="G636" s="2"/>
      <c r="H636" s="2"/>
      <c r="I636" s="2"/>
      <c r="J636" s="29"/>
    </row>
    <row r="637" spans="2:10" x14ac:dyDescent="0.25">
      <c r="B637" s="5"/>
      <c r="C637" s="2"/>
      <c r="D637" s="2"/>
      <c r="E637" s="2"/>
      <c r="F637" s="29"/>
      <c r="G637" s="2"/>
      <c r="H637" s="2"/>
      <c r="I637" s="2"/>
      <c r="J637" s="29"/>
    </row>
    <row r="638" spans="2:10" x14ac:dyDescent="0.25">
      <c r="B638" s="5"/>
      <c r="C638" s="2"/>
      <c r="D638" s="2"/>
      <c r="E638" s="2"/>
      <c r="F638" s="29"/>
      <c r="G638" s="2"/>
      <c r="H638" s="2"/>
      <c r="I638" s="2"/>
      <c r="J638" s="29"/>
    </row>
    <row r="639" spans="2:10" x14ac:dyDescent="0.25">
      <c r="B639" s="5"/>
      <c r="C639" s="2"/>
      <c r="D639" s="2"/>
      <c r="E639" s="2"/>
      <c r="F639" s="29"/>
      <c r="G639" s="2"/>
      <c r="H639" s="2"/>
      <c r="I639" s="2"/>
      <c r="J639" s="29"/>
    </row>
    <row r="640" spans="2:10" x14ac:dyDescent="0.25">
      <c r="B640" s="5"/>
      <c r="C640" s="2"/>
      <c r="D640" s="2"/>
      <c r="E640" s="2"/>
      <c r="F640" s="29"/>
      <c r="G640" s="2"/>
      <c r="H640" s="2"/>
      <c r="I640" s="2"/>
      <c r="J640" s="29"/>
    </row>
    <row r="641" spans="2:10" x14ac:dyDescent="0.25">
      <c r="B641" s="5"/>
      <c r="C641" s="2"/>
      <c r="D641" s="2"/>
      <c r="E641" s="2"/>
      <c r="F641" s="29"/>
      <c r="G641" s="2"/>
      <c r="H641" s="2"/>
      <c r="I641" s="2"/>
      <c r="J641" s="29"/>
    </row>
    <row r="642" spans="2:10" x14ac:dyDescent="0.25">
      <c r="B642" s="5"/>
      <c r="C642" s="2"/>
      <c r="D642" s="2"/>
      <c r="E642" s="2"/>
      <c r="F642" s="29"/>
      <c r="G642" s="2"/>
      <c r="H642" s="2"/>
      <c r="I642" s="2"/>
      <c r="J642" s="29"/>
    </row>
    <row r="643" spans="2:10" x14ac:dyDescent="0.25">
      <c r="B643" s="5"/>
      <c r="C643" s="2"/>
      <c r="D643" s="2"/>
      <c r="E643" s="2"/>
      <c r="F643" s="29"/>
      <c r="G643" s="2"/>
      <c r="H643" s="2"/>
      <c r="I643" s="2"/>
      <c r="J643" s="29"/>
    </row>
    <row r="644" spans="2:10" x14ac:dyDescent="0.25">
      <c r="B644" s="5"/>
      <c r="C644" s="2"/>
      <c r="D644" s="2"/>
      <c r="E644" s="2"/>
      <c r="F644" s="29"/>
      <c r="G644" s="2"/>
      <c r="H644" s="2"/>
      <c r="I644" s="2"/>
      <c r="J644" s="29"/>
    </row>
    <row r="645" spans="2:10" x14ac:dyDescent="0.25">
      <c r="B645" s="5"/>
      <c r="C645" s="2"/>
      <c r="D645" s="2"/>
      <c r="E645" s="2"/>
      <c r="F645" s="29"/>
      <c r="G645" s="2"/>
      <c r="H645" s="2"/>
      <c r="I645" s="2"/>
      <c r="J645" s="29"/>
    </row>
    <row r="646" spans="2:10" x14ac:dyDescent="0.25">
      <c r="B646" s="5"/>
      <c r="C646" s="2"/>
      <c r="D646" s="2"/>
      <c r="E646" s="2"/>
      <c r="F646" s="29"/>
      <c r="G646" s="2"/>
      <c r="H646" s="2"/>
      <c r="I646" s="2"/>
      <c r="J646" s="29"/>
    </row>
    <row r="647" spans="2:10" x14ac:dyDescent="0.25">
      <c r="B647" s="5"/>
      <c r="C647" s="2"/>
      <c r="D647" s="2"/>
      <c r="E647" s="2"/>
      <c r="F647" s="29"/>
      <c r="G647" s="2"/>
      <c r="H647" s="2"/>
      <c r="I647" s="2"/>
      <c r="J647" s="29"/>
    </row>
    <row r="648" spans="2:10" x14ac:dyDescent="0.25">
      <c r="B648" s="5"/>
      <c r="C648" s="2"/>
      <c r="D648" s="2"/>
      <c r="E648" s="2"/>
      <c r="F648" s="29"/>
      <c r="G648" s="2"/>
      <c r="H648" s="2"/>
      <c r="I648" s="2"/>
      <c r="J648" s="29"/>
    </row>
    <row r="649" spans="2:10" x14ac:dyDescent="0.25">
      <c r="B649" s="5"/>
      <c r="C649" s="2"/>
      <c r="D649" s="2"/>
      <c r="E649" s="2"/>
      <c r="F649" s="29"/>
      <c r="G649" s="2"/>
      <c r="H649" s="2"/>
      <c r="I649" s="2"/>
      <c r="J649" s="29"/>
    </row>
    <row r="650" spans="2:10" x14ac:dyDescent="0.25">
      <c r="B650" s="5"/>
      <c r="C650" s="2"/>
      <c r="D650" s="2"/>
      <c r="E650" s="2"/>
      <c r="F650" s="29"/>
      <c r="G650" s="2"/>
      <c r="H650" s="2"/>
      <c r="I650" s="2"/>
      <c r="J650" s="29"/>
    </row>
    <row r="651" spans="2:10" x14ac:dyDescent="0.25">
      <c r="B651" s="5"/>
      <c r="C651" s="2"/>
      <c r="D651" s="2"/>
      <c r="E651" s="2"/>
      <c r="F651" s="29"/>
      <c r="G651" s="2"/>
      <c r="H651" s="2"/>
      <c r="I651" s="2"/>
      <c r="J651" s="29"/>
    </row>
    <row r="652" spans="2:10" x14ac:dyDescent="0.25">
      <c r="B652" s="5"/>
      <c r="C652" s="2"/>
      <c r="D652" s="2"/>
      <c r="E652" s="2"/>
      <c r="F652" s="29"/>
      <c r="G652" s="2"/>
      <c r="H652" s="2"/>
      <c r="I652" s="2"/>
      <c r="J652" s="29"/>
    </row>
    <row r="653" spans="2:10" x14ac:dyDescent="0.25">
      <c r="B653" s="5"/>
      <c r="C653" s="2"/>
      <c r="D653" s="2"/>
      <c r="E653" s="2"/>
      <c r="F653" s="29"/>
      <c r="G653" s="2"/>
      <c r="H653" s="2"/>
      <c r="I653" s="2"/>
      <c r="J653" s="29"/>
    </row>
    <row r="654" spans="2:10" x14ac:dyDescent="0.25">
      <c r="B654" s="5"/>
      <c r="C654" s="2"/>
      <c r="D654" s="2"/>
      <c r="E654" s="2"/>
      <c r="F654" s="29"/>
      <c r="G654" s="2"/>
      <c r="H654" s="2"/>
      <c r="I654" s="2"/>
      <c r="J654" s="29"/>
    </row>
    <row r="655" spans="2:10" x14ac:dyDescent="0.25">
      <c r="B655" s="5"/>
      <c r="C655" s="2"/>
      <c r="D655" s="2"/>
      <c r="E655" s="2"/>
      <c r="F655" s="29"/>
      <c r="G655" s="2"/>
      <c r="H655" s="2"/>
      <c r="I655" s="2"/>
      <c r="J655" s="29"/>
    </row>
    <row r="656" spans="2:10" x14ac:dyDescent="0.25">
      <c r="B656" s="5"/>
      <c r="C656" s="2"/>
      <c r="D656" s="2"/>
      <c r="E656" s="2"/>
      <c r="F656" s="29"/>
      <c r="G656" s="2"/>
      <c r="H656" s="2"/>
      <c r="I656" s="2"/>
      <c r="J656" s="29"/>
    </row>
    <row r="657" spans="2:10" x14ac:dyDescent="0.25">
      <c r="B657" s="5"/>
      <c r="C657" s="2"/>
      <c r="D657" s="2"/>
      <c r="E657" s="2"/>
      <c r="F657" s="29"/>
      <c r="G657" s="2"/>
      <c r="H657" s="2"/>
      <c r="I657" s="2"/>
      <c r="J657" s="29"/>
    </row>
    <row r="658" spans="2:10" x14ac:dyDescent="0.25">
      <c r="B658" s="5"/>
      <c r="C658" s="2"/>
      <c r="D658" s="2"/>
      <c r="E658" s="2"/>
      <c r="F658" s="29"/>
      <c r="G658" s="2"/>
      <c r="H658" s="2"/>
      <c r="I658" s="2"/>
      <c r="J658" s="29"/>
    </row>
    <row r="659" spans="2:10" x14ac:dyDescent="0.25">
      <c r="B659" s="5"/>
      <c r="C659" s="2"/>
      <c r="D659" s="2"/>
      <c r="E659" s="2"/>
      <c r="F659" s="29"/>
      <c r="G659" s="2"/>
      <c r="H659" s="2"/>
      <c r="I659" s="2"/>
      <c r="J659" s="29"/>
    </row>
    <row r="660" spans="2:10" x14ac:dyDescent="0.25">
      <c r="B660" s="5"/>
      <c r="C660" s="2"/>
      <c r="D660" s="2"/>
      <c r="E660" s="2"/>
      <c r="F660" s="29"/>
      <c r="G660" s="2"/>
      <c r="H660" s="2"/>
      <c r="I660" s="2"/>
      <c r="J660" s="29"/>
    </row>
    <row r="661" spans="2:10" x14ac:dyDescent="0.25">
      <c r="B661" s="5"/>
      <c r="C661" s="2"/>
      <c r="D661" s="2"/>
      <c r="E661" s="2"/>
      <c r="F661" s="29"/>
      <c r="G661" s="2"/>
      <c r="H661" s="2"/>
      <c r="I661" s="2"/>
      <c r="J661" s="29"/>
    </row>
    <row r="662" spans="2:10" x14ac:dyDescent="0.25">
      <c r="B662" s="5"/>
      <c r="C662" s="2"/>
      <c r="D662" s="2"/>
      <c r="E662" s="2"/>
      <c r="F662" s="29"/>
      <c r="G662" s="2"/>
      <c r="H662" s="2"/>
      <c r="I662" s="2"/>
      <c r="J662" s="29"/>
    </row>
    <row r="663" spans="2:10" x14ac:dyDescent="0.25">
      <c r="B663" s="5"/>
      <c r="C663" s="2"/>
      <c r="D663" s="2"/>
      <c r="E663" s="2"/>
      <c r="F663" s="29"/>
      <c r="G663" s="2"/>
      <c r="H663" s="2"/>
      <c r="I663" s="2"/>
      <c r="J663" s="29"/>
    </row>
    <row r="664" spans="2:10" x14ac:dyDescent="0.25">
      <c r="B664" s="5"/>
      <c r="C664" s="2"/>
      <c r="D664" s="2"/>
      <c r="E664" s="2"/>
      <c r="F664" s="29"/>
      <c r="G664" s="2"/>
      <c r="H664" s="2"/>
      <c r="I664" s="2"/>
      <c r="J664" s="29"/>
    </row>
    <row r="665" spans="2:10" x14ac:dyDescent="0.25">
      <c r="B665" s="5"/>
      <c r="C665" s="2"/>
      <c r="D665" s="2"/>
      <c r="E665" s="2"/>
      <c r="F665" s="29"/>
      <c r="G665" s="2"/>
      <c r="H665" s="2"/>
      <c r="I665" s="2"/>
      <c r="J665" s="29"/>
    </row>
    <row r="666" spans="2:10" x14ac:dyDescent="0.25">
      <c r="B666" s="5"/>
      <c r="C666" s="2"/>
      <c r="D666" s="2"/>
      <c r="E666" s="2"/>
      <c r="F666" s="29"/>
      <c r="G666" s="2"/>
      <c r="H666" s="2"/>
      <c r="I666" s="2"/>
      <c r="J666" s="29"/>
    </row>
    <row r="667" spans="2:10" x14ac:dyDescent="0.25">
      <c r="B667" s="5"/>
      <c r="C667" s="2"/>
      <c r="D667" s="2"/>
      <c r="E667" s="2"/>
      <c r="F667" s="29"/>
      <c r="G667" s="2"/>
      <c r="H667" s="2"/>
      <c r="I667" s="2"/>
      <c r="J667" s="29"/>
    </row>
    <row r="668" spans="2:10" x14ac:dyDescent="0.25">
      <c r="B668" s="5"/>
      <c r="C668" s="2"/>
      <c r="D668" s="2"/>
      <c r="E668" s="2"/>
      <c r="F668" s="29"/>
      <c r="G668" s="2"/>
      <c r="H668" s="2"/>
      <c r="I668" s="2"/>
      <c r="J668" s="29"/>
    </row>
    <row r="669" spans="2:10" x14ac:dyDescent="0.25">
      <c r="B669" s="5"/>
      <c r="C669" s="2"/>
      <c r="D669" s="2"/>
      <c r="E669" s="2"/>
      <c r="F669" s="29"/>
      <c r="G669" s="2"/>
      <c r="H669" s="2"/>
      <c r="I669" s="2"/>
      <c r="J669" s="29"/>
    </row>
    <row r="670" spans="2:10" x14ac:dyDescent="0.25">
      <c r="B670" s="5"/>
      <c r="C670" s="2"/>
      <c r="D670" s="2"/>
      <c r="E670" s="2"/>
      <c r="F670" s="29"/>
      <c r="G670" s="2"/>
      <c r="H670" s="2"/>
      <c r="I670" s="2"/>
      <c r="J670" s="29"/>
    </row>
    <row r="671" spans="2:10" x14ac:dyDescent="0.25">
      <c r="B671" s="5"/>
      <c r="C671" s="2"/>
      <c r="D671" s="2"/>
      <c r="E671" s="2"/>
      <c r="F671" s="29"/>
      <c r="G671" s="2"/>
      <c r="H671" s="2"/>
      <c r="I671" s="2"/>
      <c r="J671" s="29"/>
    </row>
    <row r="672" spans="2:10" x14ac:dyDescent="0.25">
      <c r="B672" s="5"/>
      <c r="C672" s="2"/>
      <c r="D672" s="2"/>
      <c r="E672" s="2"/>
      <c r="F672" s="29"/>
      <c r="G672" s="2"/>
      <c r="H672" s="2"/>
      <c r="I672" s="2"/>
      <c r="J672" s="29"/>
    </row>
    <row r="673" spans="2:10" x14ac:dyDescent="0.25">
      <c r="B673" s="5"/>
      <c r="C673" s="2"/>
      <c r="D673" s="2"/>
      <c r="E673" s="2"/>
      <c r="F673" s="29"/>
      <c r="G673" s="2"/>
      <c r="H673" s="2"/>
      <c r="I673" s="2"/>
      <c r="J673" s="29"/>
    </row>
    <row r="674" spans="2:10" x14ac:dyDescent="0.25">
      <c r="B674" s="5"/>
      <c r="C674" s="2"/>
      <c r="D674" s="2"/>
      <c r="E674" s="2"/>
      <c r="F674" s="29"/>
      <c r="G674" s="2"/>
      <c r="H674" s="2"/>
      <c r="I674" s="2"/>
      <c r="J674" s="29"/>
    </row>
    <row r="675" spans="2:10" x14ac:dyDescent="0.25">
      <c r="B675" s="5"/>
      <c r="C675" s="2"/>
      <c r="D675" s="2"/>
      <c r="E675" s="2"/>
      <c r="F675" s="29"/>
      <c r="G675" s="2"/>
      <c r="H675" s="2"/>
      <c r="I675" s="2"/>
      <c r="J675" s="29"/>
    </row>
    <row r="676" spans="2:10" x14ac:dyDescent="0.25">
      <c r="B676" s="5"/>
      <c r="C676" s="2"/>
      <c r="D676" s="2"/>
      <c r="E676" s="2"/>
      <c r="F676" s="29"/>
      <c r="G676" s="2"/>
      <c r="H676" s="2"/>
      <c r="I676" s="2"/>
      <c r="J676" s="29"/>
    </row>
    <row r="677" spans="2:10" x14ac:dyDescent="0.25">
      <c r="B677" s="5"/>
      <c r="C677" s="2"/>
      <c r="D677" s="2"/>
      <c r="E677" s="2"/>
      <c r="F677" s="29"/>
      <c r="G677" s="2"/>
      <c r="H677" s="2"/>
      <c r="I677" s="2"/>
      <c r="J677" s="29"/>
    </row>
    <row r="678" spans="2:10" x14ac:dyDescent="0.25">
      <c r="B678" s="5"/>
      <c r="C678" s="2"/>
      <c r="D678" s="2"/>
      <c r="E678" s="2"/>
      <c r="F678" s="29"/>
      <c r="G678" s="2"/>
      <c r="H678" s="2"/>
      <c r="I678" s="2"/>
      <c r="J678" s="29"/>
    </row>
    <row r="679" spans="2:10" x14ac:dyDescent="0.25">
      <c r="B679" s="5"/>
      <c r="C679" s="2"/>
      <c r="D679" s="2"/>
      <c r="E679" s="2"/>
      <c r="F679" s="29"/>
      <c r="G679" s="2"/>
      <c r="H679" s="2"/>
      <c r="I679" s="2"/>
      <c r="J679" s="29"/>
    </row>
    <row r="680" spans="2:10" x14ac:dyDescent="0.25">
      <c r="B680" s="5"/>
      <c r="C680" s="2"/>
      <c r="D680" s="2"/>
      <c r="E680" s="2"/>
      <c r="F680" s="29"/>
      <c r="G680" s="2"/>
      <c r="H680" s="2"/>
      <c r="I680" s="2"/>
      <c r="J680" s="29"/>
    </row>
    <row r="681" spans="2:10" x14ac:dyDescent="0.25">
      <c r="B681" s="5"/>
      <c r="C681" s="2"/>
      <c r="D681" s="2"/>
      <c r="E681" s="2"/>
      <c r="F681" s="29"/>
      <c r="G681" s="2"/>
      <c r="H681" s="2"/>
      <c r="I681" s="2"/>
      <c r="J681" s="29"/>
    </row>
    <row r="682" spans="2:10" x14ac:dyDescent="0.25">
      <c r="B682" s="5"/>
      <c r="C682" s="2"/>
      <c r="D682" s="2"/>
      <c r="E682" s="2"/>
      <c r="F682" s="29"/>
      <c r="G682" s="2"/>
      <c r="H682" s="2"/>
      <c r="I682" s="2"/>
      <c r="J682" s="29"/>
    </row>
    <row r="683" spans="2:10" x14ac:dyDescent="0.25">
      <c r="B683" s="5"/>
      <c r="C683" s="2"/>
      <c r="D683" s="2"/>
      <c r="E683" s="2"/>
      <c r="F683" s="29"/>
      <c r="G683" s="2"/>
      <c r="H683" s="2"/>
      <c r="I683" s="2"/>
      <c r="J683" s="29"/>
    </row>
    <row r="684" spans="2:10" x14ac:dyDescent="0.25">
      <c r="B684" s="5"/>
      <c r="C684" s="2"/>
      <c r="D684" s="2"/>
      <c r="E684" s="2"/>
      <c r="F684" s="29"/>
      <c r="G684" s="2"/>
      <c r="H684" s="2"/>
      <c r="I684" s="2"/>
      <c r="J684" s="29"/>
    </row>
    <row r="685" spans="2:10" x14ac:dyDescent="0.25">
      <c r="B685" s="5"/>
      <c r="C685" s="2"/>
      <c r="D685" s="2"/>
      <c r="E685" s="2"/>
      <c r="F685" s="29"/>
      <c r="G685" s="2"/>
      <c r="H685" s="2"/>
      <c r="I685" s="2"/>
      <c r="J685" s="29"/>
    </row>
    <row r="686" spans="2:10" x14ac:dyDescent="0.25">
      <c r="B686" s="5"/>
      <c r="C686" s="2"/>
      <c r="D686" s="2"/>
      <c r="E686" s="2"/>
      <c r="F686" s="29"/>
      <c r="G686" s="2"/>
      <c r="H686" s="2"/>
      <c r="I686" s="2"/>
      <c r="J686" s="29"/>
    </row>
    <row r="687" spans="2:10" x14ac:dyDescent="0.25">
      <c r="B687" s="5"/>
      <c r="C687" s="2"/>
      <c r="D687" s="2"/>
      <c r="E687" s="2"/>
      <c r="F687" s="29"/>
      <c r="G687" s="2"/>
      <c r="H687" s="2"/>
      <c r="I687" s="2"/>
      <c r="J687" s="29"/>
    </row>
    <row r="688" spans="2:10" x14ac:dyDescent="0.25">
      <c r="B688" s="5"/>
      <c r="C688" s="2"/>
      <c r="D688" s="2"/>
      <c r="E688" s="2"/>
      <c r="F688" s="29"/>
      <c r="G688" s="2"/>
      <c r="H688" s="2"/>
      <c r="I688" s="2"/>
      <c r="J688" s="29"/>
    </row>
    <row r="689" spans="2:10" x14ac:dyDescent="0.25">
      <c r="B689" s="5"/>
      <c r="C689" s="2"/>
      <c r="D689" s="2"/>
      <c r="E689" s="2"/>
      <c r="F689" s="29"/>
      <c r="G689" s="2"/>
      <c r="H689" s="2"/>
      <c r="I689" s="2"/>
      <c r="J689" s="29"/>
    </row>
    <row r="690" spans="2:10" x14ac:dyDescent="0.25">
      <c r="B690" s="5"/>
      <c r="C690" s="2"/>
      <c r="D690" s="2"/>
      <c r="E690" s="2"/>
      <c r="F690" s="29"/>
      <c r="G690" s="2"/>
      <c r="H690" s="2"/>
      <c r="I690" s="2"/>
      <c r="J690" s="29"/>
    </row>
    <row r="691" spans="2:10" x14ac:dyDescent="0.25">
      <c r="B691" s="5"/>
      <c r="C691" s="2"/>
      <c r="D691" s="2"/>
      <c r="E691" s="2"/>
      <c r="F691" s="29"/>
      <c r="G691" s="2"/>
      <c r="H691" s="2"/>
      <c r="I691" s="2"/>
      <c r="J691" s="29"/>
    </row>
    <row r="692" spans="2:10" x14ac:dyDescent="0.25">
      <c r="B692" s="5"/>
      <c r="C692" s="2"/>
      <c r="D692" s="2"/>
      <c r="E692" s="2"/>
      <c r="F692" s="29"/>
      <c r="G692" s="2"/>
      <c r="H692" s="2"/>
      <c r="I692" s="2"/>
      <c r="J692" s="29"/>
    </row>
    <row r="693" spans="2:10" x14ac:dyDescent="0.25">
      <c r="B693" s="5"/>
      <c r="C693" s="2"/>
      <c r="D693" s="2"/>
      <c r="E693" s="2"/>
      <c r="F693" s="29"/>
      <c r="G693" s="2"/>
      <c r="H693" s="2"/>
      <c r="I693" s="2"/>
      <c r="J693" s="29"/>
    </row>
    <row r="694" spans="2:10" x14ac:dyDescent="0.25">
      <c r="B694" s="5"/>
      <c r="C694" s="2"/>
      <c r="D694" s="2"/>
      <c r="E694" s="2"/>
      <c r="F694" s="29"/>
      <c r="G694" s="2"/>
      <c r="H694" s="2"/>
      <c r="I694" s="2"/>
      <c r="J694" s="29"/>
    </row>
    <row r="695" spans="2:10" x14ac:dyDescent="0.25">
      <c r="B695" s="5"/>
      <c r="C695" s="2"/>
      <c r="D695" s="2"/>
      <c r="E695" s="2"/>
      <c r="F695" s="29"/>
      <c r="G695" s="2"/>
      <c r="H695" s="2"/>
      <c r="I695" s="2"/>
      <c r="J695" s="29"/>
    </row>
    <row r="696" spans="2:10" x14ac:dyDescent="0.25">
      <c r="B696" s="5"/>
      <c r="C696" s="2"/>
      <c r="D696" s="2"/>
      <c r="E696" s="2"/>
      <c r="F696" s="29"/>
      <c r="G696" s="2"/>
      <c r="H696" s="2"/>
      <c r="I696" s="2"/>
      <c r="J696" s="29"/>
    </row>
    <row r="697" spans="2:10" x14ac:dyDescent="0.25">
      <c r="B697" s="5"/>
      <c r="C697" s="2"/>
      <c r="D697" s="2"/>
      <c r="E697" s="2"/>
      <c r="F697" s="29"/>
      <c r="G697" s="2"/>
      <c r="H697" s="2"/>
      <c r="I697" s="2"/>
      <c r="J697" s="29"/>
    </row>
    <row r="698" spans="2:10" x14ac:dyDescent="0.25">
      <c r="B698" s="5"/>
      <c r="C698" s="2"/>
      <c r="D698" s="2"/>
      <c r="E698" s="2"/>
      <c r="F698" s="29"/>
      <c r="G698" s="2"/>
      <c r="H698" s="2"/>
      <c r="I698" s="2"/>
      <c r="J698" s="29"/>
    </row>
    <row r="699" spans="2:10" x14ac:dyDescent="0.25">
      <c r="B699" s="5"/>
      <c r="C699" s="2"/>
      <c r="D699" s="2"/>
      <c r="E699" s="2"/>
      <c r="F699" s="29"/>
      <c r="G699" s="2"/>
      <c r="H699" s="2"/>
      <c r="I699" s="2"/>
      <c r="J699" s="29"/>
    </row>
    <row r="700" spans="2:10" x14ac:dyDescent="0.25">
      <c r="B700" s="5"/>
      <c r="C700" s="2"/>
      <c r="D700" s="2"/>
      <c r="E700" s="2"/>
      <c r="F700" s="29"/>
      <c r="G700" s="2"/>
      <c r="H700" s="2"/>
      <c r="I700" s="2"/>
      <c r="J700" s="29"/>
    </row>
    <row r="701" spans="2:10" x14ac:dyDescent="0.25">
      <c r="B701" s="5"/>
      <c r="C701" s="2"/>
      <c r="D701" s="2"/>
      <c r="E701" s="2"/>
      <c r="F701" s="29"/>
      <c r="G701" s="2"/>
      <c r="H701" s="2"/>
      <c r="I701" s="2"/>
      <c r="J701" s="29"/>
    </row>
    <row r="702" spans="2:10" x14ac:dyDescent="0.25">
      <c r="B702" s="5"/>
      <c r="C702" s="2"/>
      <c r="D702" s="2"/>
      <c r="E702" s="2"/>
      <c r="F702" s="29"/>
      <c r="G702" s="2"/>
      <c r="H702" s="2"/>
      <c r="I702" s="2"/>
      <c r="J702" s="29"/>
    </row>
    <row r="703" spans="2:10" x14ac:dyDescent="0.25">
      <c r="B703" s="5"/>
      <c r="C703" s="2"/>
      <c r="D703" s="2"/>
      <c r="E703" s="2"/>
      <c r="F703" s="29"/>
      <c r="G703" s="2"/>
      <c r="H703" s="2"/>
      <c r="I703" s="2"/>
      <c r="J703" s="29"/>
    </row>
    <row r="704" spans="2:10" x14ac:dyDescent="0.25">
      <c r="B704" s="5"/>
      <c r="C704" s="2"/>
      <c r="D704" s="2"/>
      <c r="E704" s="2"/>
      <c r="F704" s="29"/>
      <c r="G704" s="2"/>
      <c r="H704" s="2"/>
      <c r="I704" s="2"/>
      <c r="J704" s="29"/>
    </row>
    <row r="705" spans="2:10" x14ac:dyDescent="0.25">
      <c r="B705" s="5"/>
      <c r="C705" s="2"/>
      <c r="D705" s="2"/>
      <c r="E705" s="2"/>
      <c r="F705" s="29"/>
      <c r="G705" s="2"/>
      <c r="H705" s="2"/>
      <c r="I705" s="2"/>
      <c r="J705" s="29"/>
    </row>
    <row r="706" spans="2:10" x14ac:dyDescent="0.25">
      <c r="B706" s="5"/>
      <c r="C706" s="2"/>
      <c r="D706" s="2"/>
      <c r="E706" s="2"/>
      <c r="F706" s="29"/>
      <c r="G706" s="2"/>
      <c r="H706" s="2"/>
      <c r="I706" s="2"/>
      <c r="J706" s="29"/>
    </row>
    <row r="707" spans="2:10" x14ac:dyDescent="0.25">
      <c r="B707" s="5"/>
      <c r="C707" s="2"/>
      <c r="D707" s="2"/>
      <c r="E707" s="2"/>
      <c r="F707" s="29"/>
      <c r="G707" s="2"/>
      <c r="H707" s="2"/>
      <c r="I707" s="2"/>
      <c r="J707" s="29"/>
    </row>
    <row r="708" spans="2:10" x14ac:dyDescent="0.25">
      <c r="B708" s="5"/>
      <c r="C708" s="2"/>
      <c r="D708" s="2"/>
      <c r="E708" s="2"/>
      <c r="F708" s="29"/>
      <c r="G708" s="2"/>
      <c r="H708" s="2"/>
      <c r="I708" s="2"/>
      <c r="J708" s="29"/>
    </row>
    <row r="709" spans="2:10" x14ac:dyDescent="0.25">
      <c r="B709" s="5"/>
      <c r="C709" s="2"/>
      <c r="D709" s="2"/>
      <c r="E709" s="2"/>
      <c r="F709" s="29"/>
      <c r="G709" s="2"/>
      <c r="H709" s="2"/>
      <c r="I709" s="2"/>
      <c r="J709" s="29"/>
    </row>
    <row r="710" spans="2:10" x14ac:dyDescent="0.25">
      <c r="B710" s="5"/>
      <c r="C710" s="2"/>
      <c r="D710" s="2"/>
      <c r="E710" s="2"/>
      <c r="F710" s="29"/>
      <c r="G710" s="2"/>
      <c r="H710" s="2"/>
      <c r="I710" s="2"/>
      <c r="J710" s="29"/>
    </row>
    <row r="711" spans="2:10" x14ac:dyDescent="0.25">
      <c r="B711" s="5"/>
      <c r="C711" s="2"/>
      <c r="D711" s="2"/>
      <c r="E711" s="2"/>
      <c r="F711" s="29"/>
      <c r="G711" s="2"/>
      <c r="H711" s="2"/>
      <c r="I711" s="2"/>
      <c r="J711" s="29"/>
    </row>
    <row r="712" spans="2:10" x14ac:dyDescent="0.25">
      <c r="B712" s="5"/>
      <c r="C712" s="2"/>
      <c r="D712" s="2"/>
      <c r="E712" s="2"/>
      <c r="F712" s="29"/>
      <c r="G712" s="2"/>
      <c r="H712" s="2"/>
      <c r="I712" s="2"/>
      <c r="J712" s="29"/>
    </row>
    <row r="713" spans="2:10" x14ac:dyDescent="0.25">
      <c r="B713" s="5"/>
      <c r="C713" s="2"/>
      <c r="D713" s="2"/>
      <c r="E713" s="2"/>
      <c r="F713" s="29"/>
      <c r="G713" s="2"/>
      <c r="H713" s="2"/>
      <c r="I713" s="2"/>
      <c r="J713" s="29"/>
    </row>
    <row r="714" spans="2:10" x14ac:dyDescent="0.25">
      <c r="B714" s="5"/>
      <c r="C714" s="2"/>
      <c r="D714" s="2"/>
      <c r="E714" s="2"/>
      <c r="F714" s="29"/>
      <c r="G714" s="2"/>
      <c r="H714" s="2"/>
      <c r="I714" s="2"/>
      <c r="J714" s="29"/>
    </row>
    <row r="715" spans="2:10" x14ac:dyDescent="0.25">
      <c r="B715" s="5"/>
      <c r="C715" s="2"/>
      <c r="D715" s="2"/>
      <c r="E715" s="2"/>
      <c r="F715" s="29"/>
      <c r="G715" s="2"/>
      <c r="H715" s="2"/>
      <c r="I715" s="2"/>
      <c r="J715" s="29"/>
    </row>
    <row r="716" spans="2:10" x14ac:dyDescent="0.25">
      <c r="B716" s="5"/>
      <c r="C716" s="2"/>
      <c r="D716" s="2"/>
      <c r="E716" s="2"/>
      <c r="F716" s="29"/>
      <c r="G716" s="2"/>
      <c r="H716" s="2"/>
      <c r="I716" s="2"/>
      <c r="J716" s="29"/>
    </row>
    <row r="717" spans="2:10" x14ac:dyDescent="0.25">
      <c r="B717" s="5"/>
      <c r="C717" s="2"/>
      <c r="D717" s="2"/>
      <c r="E717" s="2"/>
      <c r="F717" s="29"/>
      <c r="G717" s="2"/>
      <c r="H717" s="2"/>
      <c r="I717" s="2"/>
      <c r="J717" s="29"/>
    </row>
    <row r="718" spans="2:10" x14ac:dyDescent="0.25">
      <c r="B718" s="5"/>
      <c r="C718" s="2"/>
      <c r="D718" s="2"/>
      <c r="E718" s="2"/>
      <c r="F718" s="29"/>
      <c r="G718" s="2"/>
      <c r="H718" s="2"/>
      <c r="I718" s="2"/>
      <c r="J718" s="29"/>
    </row>
    <row r="719" spans="2:10" x14ac:dyDescent="0.25">
      <c r="B719" s="5"/>
      <c r="C719" s="2"/>
      <c r="D719" s="2"/>
      <c r="E719" s="2"/>
      <c r="F719" s="29"/>
      <c r="G719" s="2"/>
      <c r="H719" s="2"/>
      <c r="I719" s="2"/>
      <c r="J719" s="29"/>
    </row>
    <row r="720" spans="2:10" x14ac:dyDescent="0.25">
      <c r="B720" s="5"/>
      <c r="C720" s="2"/>
      <c r="D720" s="2"/>
      <c r="E720" s="2"/>
      <c r="F720" s="29"/>
      <c r="G720" s="2"/>
      <c r="H720" s="2"/>
      <c r="I720" s="2"/>
      <c r="J720" s="29"/>
    </row>
    <row r="721" spans="2:10" x14ac:dyDescent="0.25">
      <c r="B721" s="5"/>
      <c r="C721" s="2"/>
      <c r="D721" s="2"/>
      <c r="E721" s="2"/>
      <c r="F721" s="29"/>
      <c r="G721" s="2"/>
      <c r="H721" s="2"/>
      <c r="I721" s="2"/>
      <c r="J721" s="29"/>
    </row>
    <row r="722" spans="2:10" x14ac:dyDescent="0.25">
      <c r="B722" s="5"/>
      <c r="C722" s="2"/>
      <c r="D722" s="2"/>
      <c r="E722" s="2"/>
      <c r="F722" s="29"/>
      <c r="G722" s="2"/>
      <c r="H722" s="2"/>
      <c r="I722" s="2"/>
      <c r="J722" s="29"/>
    </row>
    <row r="723" spans="2:10" x14ac:dyDescent="0.25">
      <c r="B723" s="5"/>
      <c r="C723" s="2"/>
      <c r="D723" s="2"/>
      <c r="E723" s="2"/>
      <c r="F723" s="29"/>
      <c r="G723" s="2"/>
      <c r="H723" s="2"/>
      <c r="I723" s="2"/>
      <c r="J723" s="29"/>
    </row>
    <row r="724" spans="2:10" x14ac:dyDescent="0.25">
      <c r="B724" s="5"/>
      <c r="C724" s="2"/>
      <c r="D724" s="2"/>
      <c r="E724" s="2"/>
      <c r="F724" s="29"/>
      <c r="G724" s="2"/>
      <c r="H724" s="2"/>
      <c r="I724" s="2"/>
      <c r="J724" s="29"/>
    </row>
    <row r="725" spans="2:10" x14ac:dyDescent="0.25">
      <c r="B725" s="5"/>
      <c r="C725" s="2"/>
      <c r="D725" s="2"/>
      <c r="E725" s="2"/>
      <c r="F725" s="29"/>
      <c r="G725" s="2"/>
      <c r="H725" s="2"/>
      <c r="I725" s="2"/>
      <c r="J725" s="29"/>
    </row>
    <row r="726" spans="2:10" x14ac:dyDescent="0.25">
      <c r="B726" s="5"/>
      <c r="C726" s="2"/>
      <c r="D726" s="2"/>
      <c r="E726" s="2"/>
      <c r="F726" s="29"/>
      <c r="G726" s="2"/>
      <c r="H726" s="2"/>
      <c r="I726" s="2"/>
      <c r="J726" s="29"/>
    </row>
    <row r="727" spans="2:10" x14ac:dyDescent="0.25">
      <c r="B727" s="5"/>
      <c r="C727" s="2"/>
      <c r="D727" s="2"/>
      <c r="E727" s="2"/>
      <c r="F727" s="29"/>
      <c r="G727" s="2"/>
      <c r="H727" s="2"/>
      <c r="I727" s="2"/>
      <c r="J727" s="29"/>
    </row>
    <row r="728" spans="2:10" x14ac:dyDescent="0.25">
      <c r="B728" s="5"/>
      <c r="C728" s="2"/>
      <c r="D728" s="2"/>
      <c r="E728" s="2"/>
      <c r="F728" s="29"/>
      <c r="G728" s="2"/>
      <c r="H728" s="2"/>
      <c r="I728" s="2"/>
      <c r="J728" s="29"/>
    </row>
    <row r="729" spans="2:10" x14ac:dyDescent="0.25">
      <c r="B729" s="5"/>
      <c r="C729" s="2"/>
      <c r="D729" s="2"/>
      <c r="E729" s="2"/>
      <c r="F729" s="29"/>
      <c r="G729" s="2"/>
      <c r="H729" s="2"/>
      <c r="I729" s="2"/>
      <c r="J729" s="29"/>
    </row>
    <row r="730" spans="2:10" x14ac:dyDescent="0.25">
      <c r="B730" s="5"/>
      <c r="C730" s="2"/>
      <c r="D730" s="2"/>
      <c r="E730" s="2"/>
      <c r="F730" s="29"/>
      <c r="G730" s="2"/>
      <c r="H730" s="2"/>
      <c r="I730" s="2"/>
      <c r="J730" s="29"/>
    </row>
    <row r="731" spans="2:10" x14ac:dyDescent="0.25">
      <c r="B731" s="5"/>
      <c r="C731" s="2"/>
      <c r="D731" s="2"/>
      <c r="E731" s="2"/>
      <c r="F731" s="29"/>
      <c r="G731" s="2"/>
      <c r="H731" s="2"/>
      <c r="I731" s="2"/>
      <c r="J731" s="29"/>
    </row>
    <row r="732" spans="2:10" x14ac:dyDescent="0.25">
      <c r="B732" s="5"/>
      <c r="C732" s="2"/>
      <c r="D732" s="2"/>
      <c r="E732" s="2"/>
      <c r="F732" s="29"/>
      <c r="G732" s="2"/>
      <c r="H732" s="2"/>
      <c r="I732" s="2"/>
      <c r="J732" s="29"/>
    </row>
    <row r="733" spans="2:10" x14ac:dyDescent="0.25">
      <c r="B733" s="5"/>
      <c r="C733" s="2"/>
      <c r="D733" s="2"/>
      <c r="E733" s="2"/>
      <c r="F733" s="29"/>
      <c r="G733" s="2"/>
      <c r="H733" s="2"/>
      <c r="I733" s="2"/>
      <c r="J733" s="29"/>
    </row>
    <row r="734" spans="2:10" x14ac:dyDescent="0.25">
      <c r="B734" s="5"/>
      <c r="C734" s="2"/>
      <c r="D734" s="2"/>
      <c r="E734" s="2"/>
      <c r="F734" s="29"/>
      <c r="G734" s="2"/>
      <c r="H734" s="2"/>
      <c r="I734" s="2"/>
      <c r="J734" s="29"/>
    </row>
    <row r="735" spans="2:10" x14ac:dyDescent="0.25">
      <c r="B735" s="5"/>
      <c r="C735" s="2"/>
      <c r="D735" s="2"/>
      <c r="E735" s="2"/>
      <c r="F735" s="29"/>
      <c r="G735" s="2"/>
      <c r="H735" s="2"/>
      <c r="I735" s="2"/>
      <c r="J735" s="29"/>
    </row>
    <row r="736" spans="2:10" x14ac:dyDescent="0.25">
      <c r="B736" s="5"/>
      <c r="C736" s="2"/>
      <c r="D736" s="2"/>
      <c r="E736" s="2"/>
      <c r="F736" s="29"/>
      <c r="G736" s="2"/>
      <c r="H736" s="2"/>
      <c r="I736" s="2"/>
      <c r="J736" s="29"/>
    </row>
    <row r="737" spans="2:10" x14ac:dyDescent="0.25">
      <c r="B737" s="5"/>
      <c r="C737" s="2"/>
      <c r="D737" s="2"/>
      <c r="E737" s="2"/>
      <c r="F737" s="29"/>
      <c r="G737" s="2"/>
      <c r="H737" s="2"/>
      <c r="I737" s="2"/>
      <c r="J737" s="29"/>
    </row>
    <row r="738" spans="2:10" x14ac:dyDescent="0.25">
      <c r="B738" s="5"/>
      <c r="C738" s="2"/>
      <c r="D738" s="2"/>
      <c r="E738" s="2"/>
      <c r="F738" s="29"/>
      <c r="G738" s="2"/>
      <c r="H738" s="2"/>
      <c r="I738" s="2"/>
      <c r="J738" s="29"/>
    </row>
    <row r="739" spans="2:10" x14ac:dyDescent="0.25">
      <c r="B739" s="5"/>
      <c r="C739" s="2"/>
      <c r="D739" s="2"/>
      <c r="E739" s="2"/>
      <c r="F739" s="29"/>
      <c r="G739" s="2"/>
      <c r="H739" s="2"/>
      <c r="I739" s="2"/>
      <c r="J739" s="29"/>
    </row>
    <row r="740" spans="2:10" x14ac:dyDescent="0.25">
      <c r="B740" s="5"/>
      <c r="C740" s="2"/>
      <c r="D740" s="2"/>
      <c r="E740" s="2"/>
      <c r="F740" s="29"/>
      <c r="G740" s="2"/>
      <c r="H740" s="2"/>
      <c r="I740" s="2"/>
      <c r="J740" s="29"/>
    </row>
    <row r="741" spans="2:10" x14ac:dyDescent="0.25">
      <c r="B741" s="5"/>
      <c r="C741" s="2"/>
      <c r="D741" s="2"/>
      <c r="E741" s="2"/>
      <c r="F741" s="29"/>
      <c r="G741" s="2"/>
      <c r="H741" s="2"/>
      <c r="I741" s="2"/>
      <c r="J741" s="29"/>
    </row>
    <row r="742" spans="2:10" x14ac:dyDescent="0.25">
      <c r="B742" s="5"/>
      <c r="C742" s="2"/>
      <c r="D742" s="2"/>
      <c r="E742" s="2"/>
      <c r="F742" s="29"/>
      <c r="G742" s="2"/>
      <c r="H742" s="2"/>
      <c r="I742" s="2"/>
      <c r="J742" s="29"/>
    </row>
    <row r="743" spans="2:10" x14ac:dyDescent="0.25">
      <c r="B743" s="5"/>
      <c r="C743" s="2"/>
      <c r="D743" s="2"/>
      <c r="E743" s="2"/>
      <c r="F743" s="29"/>
      <c r="G743" s="2"/>
      <c r="H743" s="2"/>
      <c r="I743" s="2"/>
      <c r="J743" s="29"/>
    </row>
    <row r="744" spans="2:10" x14ac:dyDescent="0.25">
      <c r="B744" s="5"/>
      <c r="C744" s="2"/>
      <c r="D744" s="2"/>
      <c r="E744" s="2"/>
      <c r="F744" s="29"/>
      <c r="G744" s="2"/>
      <c r="H744" s="2"/>
      <c r="I744" s="2"/>
      <c r="J744" s="29"/>
    </row>
    <row r="745" spans="2:10" x14ac:dyDescent="0.25">
      <c r="B745" s="5"/>
      <c r="C745" s="2"/>
      <c r="D745" s="2"/>
      <c r="E745" s="2"/>
      <c r="F745" s="29"/>
      <c r="G745" s="2"/>
      <c r="H745" s="2"/>
      <c r="I745" s="2"/>
      <c r="J745" s="29"/>
    </row>
    <row r="746" spans="2:10" x14ac:dyDescent="0.25">
      <c r="B746" s="5"/>
      <c r="C746" s="2"/>
      <c r="D746" s="2"/>
      <c r="E746" s="2"/>
      <c r="F746" s="29"/>
      <c r="G746" s="2"/>
      <c r="H746" s="2"/>
      <c r="I746" s="2"/>
      <c r="J746" s="29"/>
    </row>
    <row r="747" spans="2:10" x14ac:dyDescent="0.25">
      <c r="B747" s="5"/>
      <c r="C747" s="2"/>
      <c r="D747" s="2"/>
      <c r="E747" s="2"/>
      <c r="F747" s="29"/>
      <c r="G747" s="2"/>
      <c r="H747" s="2"/>
      <c r="I747" s="2"/>
      <c r="J747" s="29"/>
    </row>
    <row r="748" spans="2:10" x14ac:dyDescent="0.25">
      <c r="B748" s="5"/>
      <c r="C748" s="2"/>
      <c r="D748" s="2"/>
      <c r="E748" s="2"/>
      <c r="F748" s="29"/>
      <c r="G748" s="2"/>
      <c r="H748" s="2"/>
      <c r="I748" s="2"/>
      <c r="J748" s="29"/>
    </row>
    <row r="749" spans="2:10" x14ac:dyDescent="0.25">
      <c r="B749" s="5"/>
      <c r="C749" s="2"/>
      <c r="D749" s="2"/>
      <c r="E749" s="2"/>
      <c r="F749" s="29"/>
      <c r="G749" s="2"/>
      <c r="H749" s="2"/>
      <c r="I749" s="2"/>
      <c r="J749" s="29"/>
    </row>
    <row r="750" spans="2:10" x14ac:dyDescent="0.25">
      <c r="B750" s="5"/>
      <c r="C750" s="2"/>
      <c r="D750" s="2"/>
      <c r="E750" s="2"/>
      <c r="F750" s="29"/>
      <c r="G750" s="2"/>
      <c r="H750" s="2"/>
      <c r="I750" s="2"/>
      <c r="J750" s="29"/>
    </row>
    <row r="751" spans="2:10" x14ac:dyDescent="0.25">
      <c r="B751" s="5"/>
      <c r="C751" s="2"/>
      <c r="D751" s="2"/>
      <c r="E751" s="2"/>
      <c r="F751" s="29"/>
      <c r="G751" s="2"/>
      <c r="H751" s="2"/>
      <c r="I751" s="2"/>
      <c r="J751" s="29"/>
    </row>
    <row r="752" spans="2:10" x14ac:dyDescent="0.25">
      <c r="B752" s="5"/>
      <c r="C752" s="2"/>
      <c r="D752" s="2"/>
      <c r="E752" s="2"/>
      <c r="F752" s="29"/>
      <c r="G752" s="2"/>
      <c r="H752" s="2"/>
      <c r="I752" s="2"/>
      <c r="J752" s="29"/>
    </row>
    <row r="753" spans="2:10" x14ac:dyDescent="0.25">
      <c r="B753" s="5"/>
      <c r="C753" s="2"/>
      <c r="D753" s="2"/>
      <c r="E753" s="2"/>
      <c r="F753" s="29"/>
      <c r="G753" s="2"/>
      <c r="H753" s="2"/>
      <c r="I753" s="2"/>
      <c r="J753" s="29"/>
    </row>
    <row r="754" spans="2:10" x14ac:dyDescent="0.25">
      <c r="B754" s="5"/>
      <c r="C754" s="2"/>
      <c r="D754" s="2"/>
      <c r="E754" s="2"/>
      <c r="F754" s="29"/>
      <c r="G754" s="2"/>
      <c r="H754" s="2"/>
      <c r="I754" s="2"/>
      <c r="J754" s="29"/>
    </row>
    <row r="755" spans="2:10" x14ac:dyDescent="0.25">
      <c r="B755" s="5"/>
      <c r="C755" s="2"/>
      <c r="D755" s="2"/>
      <c r="E755" s="2"/>
      <c r="F755" s="29"/>
      <c r="G755" s="2"/>
      <c r="H755" s="2"/>
      <c r="I755" s="2"/>
      <c r="J755" s="29"/>
    </row>
    <row r="756" spans="2:10" x14ac:dyDescent="0.25">
      <c r="B756" s="5"/>
      <c r="C756" s="2"/>
      <c r="D756" s="2"/>
      <c r="E756" s="2"/>
      <c r="F756" s="29"/>
      <c r="G756" s="2"/>
      <c r="H756" s="2"/>
      <c r="I756" s="2"/>
      <c r="J756" s="29"/>
    </row>
    <row r="757" spans="2:10" x14ac:dyDescent="0.25">
      <c r="B757" s="5"/>
      <c r="C757" s="2"/>
      <c r="D757" s="2"/>
      <c r="E757" s="2"/>
      <c r="F757" s="29"/>
      <c r="G757" s="2"/>
      <c r="H757" s="2"/>
      <c r="I757" s="2"/>
      <c r="J757" s="29"/>
    </row>
    <row r="758" spans="2:10" x14ac:dyDescent="0.25">
      <c r="B758" s="5"/>
      <c r="C758" s="2"/>
      <c r="D758" s="2"/>
      <c r="E758" s="2"/>
      <c r="F758" s="29"/>
      <c r="G758" s="2"/>
      <c r="H758" s="2"/>
      <c r="I758" s="2"/>
      <c r="J758" s="29"/>
    </row>
    <row r="759" spans="2:10" x14ac:dyDescent="0.25">
      <c r="B759" s="5"/>
      <c r="C759" s="2"/>
      <c r="D759" s="2"/>
      <c r="E759" s="2"/>
      <c r="F759" s="29"/>
      <c r="G759" s="2"/>
      <c r="H759" s="2"/>
      <c r="I759" s="2"/>
      <c r="J759" s="29"/>
    </row>
    <row r="760" spans="2:10" x14ac:dyDescent="0.25">
      <c r="B760" s="5"/>
      <c r="C760" s="2"/>
      <c r="D760" s="2"/>
      <c r="E760" s="2"/>
      <c r="F760" s="29"/>
      <c r="G760" s="2"/>
      <c r="H760" s="2"/>
      <c r="I760" s="2"/>
      <c r="J760" s="29"/>
    </row>
    <row r="761" spans="2:10" x14ac:dyDescent="0.25">
      <c r="B761" s="5"/>
      <c r="C761" s="2"/>
      <c r="D761" s="2"/>
      <c r="E761" s="2"/>
      <c r="F761" s="29"/>
      <c r="G761" s="2"/>
      <c r="H761" s="2"/>
      <c r="I761" s="2"/>
      <c r="J761" s="29"/>
    </row>
    <row r="762" spans="2:10" x14ac:dyDescent="0.25">
      <c r="B762" s="5"/>
      <c r="C762" s="2"/>
      <c r="D762" s="2"/>
      <c r="E762" s="2"/>
      <c r="F762" s="29"/>
      <c r="G762" s="2"/>
      <c r="H762" s="2"/>
      <c r="I762" s="2"/>
      <c r="J762" s="29"/>
    </row>
    <row r="763" spans="2:10" x14ac:dyDescent="0.25">
      <c r="B763" s="5"/>
      <c r="C763" s="2"/>
      <c r="D763" s="2"/>
      <c r="E763" s="2"/>
      <c r="F763" s="29"/>
      <c r="G763" s="2"/>
      <c r="H763" s="2"/>
      <c r="I763" s="2"/>
      <c r="J763" s="29"/>
    </row>
    <row r="764" spans="2:10" x14ac:dyDescent="0.25">
      <c r="B764" s="5"/>
      <c r="C764" s="2"/>
      <c r="D764" s="2"/>
      <c r="E764" s="2"/>
      <c r="F764" s="29"/>
      <c r="G764" s="2"/>
      <c r="H764" s="2"/>
      <c r="I764" s="2"/>
      <c r="J764" s="29"/>
    </row>
    <row r="765" spans="2:10" x14ac:dyDescent="0.25">
      <c r="B765" s="5"/>
      <c r="C765" s="2"/>
      <c r="D765" s="2"/>
      <c r="E765" s="2"/>
      <c r="F765" s="29"/>
      <c r="G765" s="2"/>
      <c r="H765" s="2"/>
      <c r="I765" s="2"/>
      <c r="J765" s="29"/>
    </row>
    <row r="766" spans="2:10" x14ac:dyDescent="0.25">
      <c r="B766" s="5"/>
      <c r="C766" s="2"/>
      <c r="D766" s="2"/>
      <c r="E766" s="2"/>
      <c r="F766" s="29"/>
      <c r="G766" s="2"/>
      <c r="H766" s="2"/>
      <c r="I766" s="2"/>
      <c r="J766" s="29"/>
    </row>
    <row r="767" spans="2:10" x14ac:dyDescent="0.25">
      <c r="B767" s="5"/>
      <c r="C767" s="2"/>
      <c r="D767" s="2"/>
      <c r="E767" s="2"/>
      <c r="F767" s="29"/>
      <c r="G767" s="2"/>
      <c r="H767" s="2"/>
      <c r="I767" s="2"/>
      <c r="J767" s="29"/>
    </row>
    <row r="768" spans="2:10" x14ac:dyDescent="0.25">
      <c r="B768" s="5"/>
      <c r="C768" s="2"/>
      <c r="D768" s="2"/>
      <c r="E768" s="2"/>
      <c r="F768" s="29"/>
      <c r="G768" s="2"/>
      <c r="H768" s="2"/>
      <c r="I768" s="2"/>
      <c r="J768" s="29"/>
    </row>
    <row r="769" spans="2:10" x14ac:dyDescent="0.25">
      <c r="B769" s="5"/>
      <c r="C769" s="2"/>
      <c r="D769" s="2"/>
      <c r="E769" s="2"/>
      <c r="F769" s="29"/>
      <c r="G769" s="2"/>
      <c r="H769" s="2"/>
      <c r="I769" s="2"/>
      <c r="J769" s="29"/>
    </row>
    <row r="770" spans="2:10" x14ac:dyDescent="0.25">
      <c r="B770" s="5"/>
      <c r="C770" s="2"/>
      <c r="D770" s="2"/>
      <c r="E770" s="2"/>
      <c r="F770" s="29"/>
      <c r="G770" s="2"/>
      <c r="H770" s="2"/>
      <c r="I770" s="2"/>
      <c r="J770" s="29"/>
    </row>
    <row r="771" spans="2:10" x14ac:dyDescent="0.25">
      <c r="B771" s="5"/>
      <c r="C771" s="2"/>
      <c r="D771" s="2"/>
      <c r="E771" s="2"/>
      <c r="F771" s="29"/>
      <c r="G771" s="2"/>
      <c r="H771" s="2"/>
      <c r="I771" s="2"/>
      <c r="J771" s="29"/>
    </row>
    <row r="772" spans="2:10" x14ac:dyDescent="0.25">
      <c r="B772" s="5"/>
      <c r="C772" s="2"/>
      <c r="D772" s="2"/>
      <c r="E772" s="2"/>
      <c r="F772" s="29"/>
      <c r="G772" s="2"/>
      <c r="H772" s="2"/>
      <c r="I772" s="2"/>
      <c r="J772" s="29"/>
    </row>
    <row r="773" spans="2:10" x14ac:dyDescent="0.25">
      <c r="B773" s="5"/>
      <c r="C773" s="2"/>
      <c r="D773" s="2"/>
      <c r="E773" s="2"/>
      <c r="F773" s="29"/>
      <c r="G773" s="2"/>
      <c r="H773" s="2"/>
      <c r="I773" s="2"/>
      <c r="J773" s="29"/>
    </row>
    <row r="774" spans="2:10" x14ac:dyDescent="0.25">
      <c r="B774" s="5"/>
      <c r="C774" s="2"/>
      <c r="D774" s="2"/>
      <c r="E774" s="2"/>
      <c r="F774" s="29"/>
      <c r="G774" s="2"/>
      <c r="H774" s="2"/>
      <c r="I774" s="2"/>
      <c r="J774" s="29"/>
    </row>
    <row r="775" spans="2:10" x14ac:dyDescent="0.25">
      <c r="B775" s="5"/>
      <c r="C775" s="2"/>
      <c r="D775" s="2"/>
      <c r="E775" s="2"/>
      <c r="F775" s="29"/>
      <c r="G775" s="2"/>
      <c r="H775" s="2"/>
      <c r="I775" s="2"/>
      <c r="J775" s="29"/>
    </row>
    <row r="776" spans="2:10" x14ac:dyDescent="0.25">
      <c r="B776" s="5"/>
      <c r="C776" s="2"/>
      <c r="D776" s="2"/>
      <c r="E776" s="2"/>
      <c r="F776" s="29"/>
      <c r="G776" s="2"/>
      <c r="H776" s="2"/>
      <c r="I776" s="2"/>
      <c r="J776" s="29"/>
    </row>
    <row r="777" spans="2:10" x14ac:dyDescent="0.25">
      <c r="B777" s="5"/>
      <c r="C777" s="2"/>
      <c r="D777" s="2"/>
      <c r="E777" s="2"/>
      <c r="F777" s="29"/>
      <c r="G777" s="2"/>
      <c r="H777" s="2"/>
      <c r="I777" s="2"/>
      <c r="J777" s="29"/>
    </row>
    <row r="778" spans="2:10" x14ac:dyDescent="0.25">
      <c r="B778" s="5"/>
      <c r="C778" s="2"/>
      <c r="D778" s="2"/>
      <c r="E778" s="2"/>
      <c r="F778" s="29"/>
      <c r="G778" s="2"/>
      <c r="H778" s="2"/>
      <c r="I778" s="2"/>
      <c r="J778" s="29"/>
    </row>
    <row r="779" spans="2:10" x14ac:dyDescent="0.25">
      <c r="B779" s="5"/>
      <c r="C779" s="2"/>
      <c r="D779" s="2"/>
      <c r="E779" s="2"/>
      <c r="F779" s="29"/>
      <c r="G779" s="2"/>
      <c r="H779" s="2"/>
      <c r="I779" s="2"/>
      <c r="J779" s="29"/>
    </row>
    <row r="780" spans="2:10" x14ac:dyDescent="0.25">
      <c r="B780" s="5"/>
      <c r="C780" s="2"/>
      <c r="D780" s="2"/>
      <c r="E780" s="2"/>
      <c r="F780" s="29"/>
      <c r="G780" s="2"/>
      <c r="H780" s="2"/>
      <c r="I780" s="2"/>
      <c r="J780" s="29"/>
    </row>
    <row r="781" spans="2:10" x14ac:dyDescent="0.25">
      <c r="B781" s="5"/>
      <c r="C781" s="2"/>
      <c r="D781" s="2"/>
      <c r="E781" s="2"/>
      <c r="F781" s="29"/>
      <c r="G781" s="2"/>
      <c r="H781" s="2"/>
      <c r="I781" s="2"/>
      <c r="J781" s="29"/>
    </row>
    <row r="782" spans="2:10" x14ac:dyDescent="0.25">
      <c r="B782" s="5"/>
      <c r="C782" s="2"/>
      <c r="D782" s="2"/>
      <c r="E782" s="2"/>
      <c r="F782" s="29"/>
      <c r="G782" s="2"/>
      <c r="H782" s="2"/>
      <c r="I782" s="2"/>
      <c r="J782" s="29"/>
    </row>
    <row r="783" spans="2:10" x14ac:dyDescent="0.25">
      <c r="B783" s="5"/>
      <c r="C783" s="2"/>
      <c r="D783" s="2"/>
      <c r="E783" s="2"/>
      <c r="F783" s="29"/>
      <c r="G783" s="2"/>
      <c r="H783" s="2"/>
      <c r="I783" s="2"/>
      <c r="J783" s="29"/>
    </row>
    <row r="784" spans="2:10" x14ac:dyDescent="0.25">
      <c r="B784" s="5"/>
      <c r="C784" s="2"/>
      <c r="D784" s="2"/>
      <c r="E784" s="2"/>
      <c r="F784" s="29"/>
      <c r="G784" s="2"/>
      <c r="H784" s="2"/>
      <c r="I784" s="2"/>
      <c r="J784" s="29"/>
    </row>
    <row r="785" spans="2:10" x14ac:dyDescent="0.25">
      <c r="B785" s="5"/>
      <c r="C785" s="2"/>
      <c r="D785" s="2"/>
      <c r="E785" s="2"/>
      <c r="F785" s="29"/>
      <c r="G785" s="2"/>
      <c r="H785" s="2"/>
      <c r="I785" s="2"/>
      <c r="J785" s="29"/>
    </row>
    <row r="786" spans="2:10" x14ac:dyDescent="0.25">
      <c r="B786" s="5"/>
      <c r="C786" s="2"/>
      <c r="D786" s="2"/>
      <c r="E786" s="2"/>
      <c r="F786" s="29"/>
      <c r="G786" s="2"/>
      <c r="H786" s="2"/>
      <c r="I786" s="2"/>
      <c r="J786" s="29"/>
    </row>
    <row r="787" spans="2:10" x14ac:dyDescent="0.25">
      <c r="B787" s="5"/>
      <c r="C787" s="2"/>
      <c r="D787" s="2"/>
      <c r="E787" s="2"/>
      <c r="F787" s="29"/>
      <c r="G787" s="2"/>
      <c r="H787" s="2"/>
      <c r="I787" s="2"/>
      <c r="J787" s="29"/>
    </row>
    <row r="788" spans="2:10" x14ac:dyDescent="0.25">
      <c r="B788" s="5"/>
      <c r="C788" s="2"/>
      <c r="D788" s="2"/>
      <c r="E788" s="2"/>
      <c r="F788" s="29"/>
      <c r="G788" s="2"/>
      <c r="H788" s="2"/>
      <c r="I788" s="2"/>
      <c r="J788" s="29"/>
    </row>
    <row r="789" spans="2:10" x14ac:dyDescent="0.25">
      <c r="B789" s="5"/>
      <c r="C789" s="2"/>
      <c r="D789" s="2"/>
      <c r="E789" s="2"/>
      <c r="F789" s="29"/>
      <c r="G789" s="2"/>
      <c r="H789" s="2"/>
      <c r="I789" s="2"/>
      <c r="J789" s="29"/>
    </row>
    <row r="790" spans="2:10" x14ac:dyDescent="0.25">
      <c r="B790" s="5"/>
      <c r="C790" s="2"/>
      <c r="D790" s="2"/>
      <c r="E790" s="2"/>
      <c r="F790" s="29"/>
      <c r="G790" s="2"/>
      <c r="H790" s="2"/>
      <c r="I790" s="2"/>
      <c r="J790" s="29"/>
    </row>
    <row r="791" spans="2:10" x14ac:dyDescent="0.25">
      <c r="B791" s="5"/>
      <c r="C791" s="2"/>
      <c r="D791" s="2"/>
      <c r="E791" s="2"/>
      <c r="F791" s="29"/>
      <c r="G791" s="2"/>
      <c r="H791" s="2"/>
      <c r="I791" s="2"/>
      <c r="J791" s="29"/>
    </row>
    <row r="792" spans="2:10" x14ac:dyDescent="0.25">
      <c r="B792" s="5"/>
      <c r="C792" s="2"/>
      <c r="D792" s="2"/>
      <c r="E792" s="2"/>
      <c r="F792" s="29"/>
      <c r="G792" s="2"/>
      <c r="H792" s="2"/>
      <c r="I792" s="2"/>
      <c r="J792" s="29"/>
    </row>
    <row r="793" spans="2:10" x14ac:dyDescent="0.25">
      <c r="B793" s="5"/>
      <c r="C793" s="2"/>
      <c r="D793" s="2"/>
      <c r="E793" s="2"/>
      <c r="F793" s="29"/>
      <c r="G793" s="2"/>
      <c r="H793" s="2"/>
      <c r="I793" s="2"/>
      <c r="J793" s="29"/>
    </row>
    <row r="794" spans="2:10" x14ac:dyDescent="0.25">
      <c r="B794" s="5"/>
      <c r="C794" s="2"/>
      <c r="D794" s="2"/>
      <c r="E794" s="2"/>
      <c r="F794" s="29"/>
      <c r="G794" s="2"/>
      <c r="H794" s="2"/>
      <c r="I794" s="2"/>
      <c r="J794" s="29"/>
    </row>
    <row r="795" spans="2:10" x14ac:dyDescent="0.25">
      <c r="B795" s="5"/>
      <c r="C795" s="2"/>
      <c r="D795" s="2"/>
      <c r="E795" s="2"/>
      <c r="F795" s="29"/>
      <c r="G795" s="2"/>
      <c r="H795" s="2"/>
      <c r="I795" s="2"/>
      <c r="J795" s="29"/>
    </row>
    <row r="796" spans="2:10" x14ac:dyDescent="0.25">
      <c r="B796" s="5"/>
      <c r="C796" s="2"/>
      <c r="D796" s="2"/>
      <c r="E796" s="2"/>
      <c r="F796" s="29"/>
      <c r="G796" s="2"/>
      <c r="H796" s="2"/>
      <c r="I796" s="2"/>
      <c r="J796" s="29"/>
    </row>
    <row r="797" spans="2:10" x14ac:dyDescent="0.25">
      <c r="B797" s="5"/>
      <c r="C797" s="2"/>
      <c r="D797" s="2"/>
      <c r="E797" s="2"/>
      <c r="F797" s="29"/>
      <c r="G797" s="2"/>
      <c r="H797" s="2"/>
      <c r="I797" s="2"/>
      <c r="J797" s="29"/>
    </row>
    <row r="798" spans="2:10" x14ac:dyDescent="0.25">
      <c r="B798" s="5"/>
      <c r="C798" s="2"/>
      <c r="D798" s="2"/>
      <c r="E798" s="2"/>
      <c r="F798" s="29"/>
      <c r="G798" s="2"/>
      <c r="H798" s="2"/>
      <c r="I798" s="2"/>
      <c r="J798" s="29"/>
    </row>
    <row r="799" spans="2:10" x14ac:dyDescent="0.25">
      <c r="B799" s="5"/>
      <c r="C799" s="2"/>
      <c r="D799" s="2"/>
      <c r="E799" s="2"/>
      <c r="F799" s="29"/>
      <c r="G799" s="2"/>
      <c r="H799" s="2"/>
      <c r="I799" s="2"/>
      <c r="J799" s="29"/>
    </row>
    <row r="800" spans="2:10" x14ac:dyDescent="0.25">
      <c r="B800" s="5"/>
      <c r="C800" s="2"/>
      <c r="D800" s="2"/>
      <c r="E800" s="2"/>
      <c r="F800" s="29"/>
      <c r="G800" s="2"/>
      <c r="H800" s="2"/>
      <c r="I800" s="2"/>
      <c r="J800" s="29"/>
    </row>
    <row r="801" spans="2:10" x14ac:dyDescent="0.25">
      <c r="B801" s="5"/>
      <c r="C801" s="2"/>
      <c r="D801" s="2"/>
      <c r="E801" s="2"/>
      <c r="F801" s="29"/>
      <c r="G801" s="2"/>
      <c r="H801" s="2"/>
      <c r="I801" s="2"/>
      <c r="J801" s="29"/>
    </row>
    <row r="802" spans="2:10" x14ac:dyDescent="0.25">
      <c r="B802" s="5"/>
      <c r="C802" s="2"/>
      <c r="D802" s="2"/>
      <c r="E802" s="2"/>
      <c r="F802" s="29"/>
      <c r="G802" s="2"/>
      <c r="H802" s="2"/>
      <c r="I802" s="2"/>
      <c r="J802" s="29"/>
    </row>
    <row r="803" spans="2:10" x14ac:dyDescent="0.25">
      <c r="B803" s="5"/>
      <c r="C803" s="2"/>
      <c r="D803" s="2"/>
      <c r="E803" s="2"/>
      <c r="F803" s="29"/>
      <c r="G803" s="2"/>
      <c r="H803" s="2"/>
      <c r="I803" s="2"/>
      <c r="J803" s="29"/>
    </row>
    <row r="804" spans="2:10" x14ac:dyDescent="0.25">
      <c r="B804" s="5"/>
      <c r="C804" s="2"/>
      <c r="D804" s="2"/>
      <c r="E804" s="2"/>
      <c r="F804" s="29"/>
      <c r="G804" s="2"/>
      <c r="H804" s="2"/>
      <c r="I804" s="2"/>
      <c r="J804" s="29"/>
    </row>
    <row r="805" spans="2:10" x14ac:dyDescent="0.25">
      <c r="B805" s="5"/>
      <c r="C805" s="2"/>
      <c r="D805" s="2"/>
      <c r="E805" s="2"/>
      <c r="F805" s="29"/>
      <c r="G805" s="2"/>
      <c r="H805" s="2"/>
      <c r="I805" s="2"/>
      <c r="J805" s="29"/>
    </row>
    <row r="806" spans="2:10" x14ac:dyDescent="0.25">
      <c r="B806" s="5"/>
      <c r="C806" s="2"/>
      <c r="D806" s="2"/>
      <c r="E806" s="2"/>
      <c r="F806" s="29"/>
      <c r="G806" s="2"/>
      <c r="H806" s="2"/>
      <c r="I806" s="2"/>
      <c r="J806" s="29"/>
    </row>
    <row r="807" spans="2:10" x14ac:dyDescent="0.25">
      <c r="B807" s="5"/>
      <c r="C807" s="2"/>
      <c r="D807" s="2"/>
      <c r="E807" s="2"/>
      <c r="F807" s="29"/>
      <c r="G807" s="2"/>
      <c r="H807" s="2"/>
      <c r="I807" s="2"/>
      <c r="J807" s="29"/>
    </row>
    <row r="808" spans="2:10" x14ac:dyDescent="0.25">
      <c r="B808" s="5"/>
      <c r="C808" s="2"/>
      <c r="D808" s="2"/>
      <c r="E808" s="2"/>
      <c r="F808" s="29"/>
      <c r="G808" s="2"/>
      <c r="H808" s="2"/>
      <c r="I808" s="2"/>
      <c r="J808" s="29"/>
    </row>
    <row r="809" spans="2:10" x14ac:dyDescent="0.25">
      <c r="B809" s="5"/>
      <c r="C809" s="2"/>
      <c r="D809" s="2"/>
      <c r="E809" s="2"/>
      <c r="F809" s="29"/>
      <c r="G809" s="2"/>
      <c r="H809" s="2"/>
      <c r="I809" s="2"/>
      <c r="J809" s="29"/>
    </row>
    <row r="810" spans="2:10" x14ac:dyDescent="0.25">
      <c r="B810" s="5"/>
      <c r="C810" s="2"/>
      <c r="D810" s="2"/>
      <c r="E810" s="2"/>
      <c r="F810" s="29"/>
      <c r="G810" s="2"/>
      <c r="H810" s="2"/>
      <c r="I810" s="2"/>
      <c r="J810" s="29"/>
    </row>
    <row r="811" spans="2:10" x14ac:dyDescent="0.25">
      <c r="B811" s="5"/>
      <c r="C811" s="2"/>
      <c r="D811" s="2"/>
      <c r="E811" s="2"/>
      <c r="F811" s="29"/>
      <c r="G811" s="2"/>
      <c r="H811" s="2"/>
      <c r="I811" s="2"/>
      <c r="J811" s="29"/>
    </row>
    <row r="812" spans="2:10" x14ac:dyDescent="0.25">
      <c r="B812" s="5"/>
      <c r="C812" s="2"/>
      <c r="D812" s="2"/>
      <c r="E812" s="2"/>
      <c r="F812" s="29"/>
      <c r="G812" s="2"/>
      <c r="H812" s="2"/>
      <c r="I812" s="2"/>
      <c r="J812" s="29"/>
    </row>
    <row r="813" spans="2:10" x14ac:dyDescent="0.25">
      <c r="B813" s="5"/>
      <c r="C813" s="2"/>
      <c r="D813" s="2"/>
      <c r="E813" s="2"/>
      <c r="F813" s="29"/>
      <c r="G813" s="2"/>
      <c r="H813" s="2"/>
      <c r="I813" s="2"/>
      <c r="J813" s="29"/>
    </row>
    <row r="814" spans="2:10" x14ac:dyDescent="0.25">
      <c r="B814" s="5"/>
      <c r="C814" s="2"/>
      <c r="D814" s="2"/>
      <c r="E814" s="2"/>
      <c r="F814" s="29"/>
      <c r="G814" s="2"/>
      <c r="H814" s="2"/>
      <c r="I814" s="2"/>
      <c r="J814" s="29"/>
    </row>
    <row r="815" spans="2:10" x14ac:dyDescent="0.25">
      <c r="B815" s="5"/>
      <c r="C815" s="2"/>
      <c r="D815" s="2"/>
      <c r="E815" s="2"/>
      <c r="F815" s="29"/>
      <c r="G815" s="2"/>
      <c r="H815" s="2"/>
      <c r="I815" s="2"/>
      <c r="J815" s="29"/>
    </row>
    <row r="816" spans="2:10" x14ac:dyDescent="0.25">
      <c r="B816" s="5"/>
      <c r="C816" s="2"/>
      <c r="D816" s="2"/>
      <c r="E816" s="2"/>
      <c r="F816" s="29"/>
      <c r="G816" s="2"/>
      <c r="H816" s="2"/>
      <c r="I816" s="2"/>
      <c r="J816" s="29"/>
    </row>
    <row r="817" spans="2:10" x14ac:dyDescent="0.25">
      <c r="B817" s="5"/>
      <c r="C817" s="2"/>
      <c r="D817" s="2"/>
      <c r="E817" s="2"/>
      <c r="F817" s="29"/>
      <c r="G817" s="2"/>
      <c r="H817" s="2"/>
      <c r="I817" s="2"/>
      <c r="J817" s="29"/>
    </row>
    <row r="818" spans="2:10" x14ac:dyDescent="0.25">
      <c r="B818" s="5"/>
      <c r="C818" s="2"/>
      <c r="D818" s="2"/>
      <c r="E818" s="2"/>
      <c r="F818" s="29"/>
      <c r="G818" s="2"/>
      <c r="H818" s="2"/>
      <c r="I818" s="2"/>
      <c r="J818" s="29"/>
    </row>
    <row r="819" spans="2:10" x14ac:dyDescent="0.25">
      <c r="B819" s="5"/>
      <c r="C819" s="2"/>
      <c r="D819" s="2"/>
      <c r="E819" s="2"/>
      <c r="F819" s="29"/>
      <c r="G819" s="2"/>
      <c r="H819" s="2"/>
      <c r="I819" s="2"/>
      <c r="J819" s="29"/>
    </row>
    <row r="820" spans="2:10" x14ac:dyDescent="0.25">
      <c r="B820" s="5"/>
      <c r="C820" s="2"/>
      <c r="D820" s="2"/>
      <c r="E820" s="2"/>
      <c r="F820" s="29"/>
      <c r="G820" s="2"/>
      <c r="H820" s="2"/>
      <c r="I820" s="2"/>
      <c r="J820" s="29"/>
    </row>
    <row r="821" spans="2:10" x14ac:dyDescent="0.25">
      <c r="B821" s="5"/>
      <c r="C821" s="2"/>
      <c r="D821" s="2"/>
      <c r="E821" s="2"/>
      <c r="F821" s="29"/>
      <c r="G821" s="2"/>
      <c r="H821" s="2"/>
      <c r="I821" s="2"/>
      <c r="J821" s="29"/>
    </row>
    <row r="822" spans="2:10" x14ac:dyDescent="0.25">
      <c r="B822" s="5"/>
      <c r="C822" s="2"/>
      <c r="D822" s="2"/>
      <c r="E822" s="2"/>
      <c r="F822" s="29"/>
      <c r="G822" s="2"/>
      <c r="H822" s="2"/>
      <c r="I822" s="2"/>
      <c r="J822" s="29"/>
    </row>
    <row r="823" spans="2:10" x14ac:dyDescent="0.25">
      <c r="B823" s="5"/>
      <c r="C823" s="2"/>
      <c r="D823" s="2"/>
      <c r="E823" s="2"/>
      <c r="F823" s="29"/>
      <c r="G823" s="2"/>
      <c r="H823" s="2"/>
      <c r="I823" s="2"/>
      <c r="J823" s="29"/>
    </row>
    <row r="824" spans="2:10" x14ac:dyDescent="0.25">
      <c r="B824" s="5"/>
      <c r="C824" s="2"/>
      <c r="D824" s="2"/>
      <c r="E824" s="2"/>
      <c r="F824" s="29"/>
      <c r="G824" s="2"/>
      <c r="H824" s="2"/>
      <c r="I824" s="2"/>
      <c r="J824" s="29"/>
    </row>
    <row r="825" spans="2:10" x14ac:dyDescent="0.25">
      <c r="B825" s="5"/>
      <c r="C825" s="2"/>
      <c r="D825" s="2"/>
      <c r="E825" s="2"/>
      <c r="F825" s="29"/>
      <c r="G825" s="2"/>
      <c r="H825" s="2"/>
      <c r="I825" s="2"/>
      <c r="J825" s="29"/>
    </row>
    <row r="826" spans="2:10" x14ac:dyDescent="0.25">
      <c r="B826" s="5"/>
      <c r="C826" s="2"/>
      <c r="D826" s="2"/>
      <c r="E826" s="2"/>
      <c r="F826" s="29"/>
      <c r="G826" s="2"/>
      <c r="H826" s="2"/>
      <c r="I826" s="2"/>
      <c r="J826" s="29"/>
    </row>
    <row r="827" spans="2:10" x14ac:dyDescent="0.25">
      <c r="B827" s="5"/>
      <c r="C827" s="2"/>
      <c r="D827" s="2"/>
      <c r="E827" s="2"/>
      <c r="F827" s="29"/>
      <c r="G827" s="2"/>
      <c r="H827" s="2"/>
      <c r="I827" s="2"/>
      <c r="J827" s="29"/>
    </row>
    <row r="828" spans="2:10" x14ac:dyDescent="0.25">
      <c r="B828" s="5"/>
      <c r="C828" s="2"/>
      <c r="D828" s="2"/>
      <c r="E828" s="2"/>
      <c r="F828" s="29"/>
      <c r="G828" s="2"/>
      <c r="H828" s="2"/>
      <c r="I828" s="2"/>
      <c r="J828" s="29"/>
    </row>
    <row r="829" spans="2:10" x14ac:dyDescent="0.25">
      <c r="B829" s="5"/>
      <c r="C829" s="2"/>
      <c r="D829" s="2"/>
      <c r="E829" s="2"/>
      <c r="F829" s="29"/>
      <c r="G829" s="2"/>
      <c r="H829" s="2"/>
      <c r="I829" s="2"/>
      <c r="J829" s="29"/>
    </row>
    <row r="830" spans="2:10" x14ac:dyDescent="0.25">
      <c r="B830" s="5"/>
      <c r="C830" s="2"/>
      <c r="D830" s="2"/>
      <c r="E830" s="2"/>
      <c r="F830" s="29"/>
      <c r="G830" s="2"/>
      <c r="H830" s="2"/>
      <c r="I830" s="2"/>
      <c r="J830" s="29"/>
    </row>
    <row r="831" spans="2:10" x14ac:dyDescent="0.25">
      <c r="B831" s="5"/>
      <c r="C831" s="2"/>
      <c r="D831" s="2"/>
      <c r="E831" s="2"/>
      <c r="F831" s="29"/>
      <c r="G831" s="2"/>
      <c r="H831" s="2"/>
      <c r="I831" s="2"/>
      <c r="J831" s="29"/>
    </row>
    <row r="832" spans="2:10" x14ac:dyDescent="0.25">
      <c r="B832" s="5"/>
      <c r="C832" s="2"/>
      <c r="D832" s="2"/>
      <c r="E832" s="2"/>
      <c r="F832" s="29"/>
      <c r="G832" s="2"/>
      <c r="H832" s="2"/>
      <c r="I832" s="2"/>
      <c r="J832" s="29"/>
    </row>
    <row r="833" spans="2:10" x14ac:dyDescent="0.25">
      <c r="B833" s="5"/>
      <c r="C833" s="2"/>
      <c r="D833" s="2"/>
      <c r="E833" s="2"/>
      <c r="F833" s="29"/>
      <c r="G833" s="2"/>
      <c r="H833" s="2"/>
      <c r="I833" s="2"/>
      <c r="J833" s="29"/>
    </row>
    <row r="834" spans="2:10" x14ac:dyDescent="0.25">
      <c r="B834" s="5"/>
      <c r="C834" s="2"/>
      <c r="D834" s="2"/>
      <c r="E834" s="2"/>
      <c r="F834" s="29"/>
      <c r="G834" s="2"/>
      <c r="H834" s="2"/>
      <c r="I834" s="2"/>
      <c r="J834" s="29"/>
    </row>
    <row r="835" spans="2:10" x14ac:dyDescent="0.25">
      <c r="B835" s="5"/>
      <c r="C835" s="2"/>
      <c r="D835" s="2"/>
      <c r="E835" s="2"/>
      <c r="F835" s="29"/>
      <c r="G835" s="2"/>
      <c r="H835" s="2"/>
      <c r="I835" s="2"/>
      <c r="J835" s="29"/>
    </row>
    <row r="836" spans="2:10" x14ac:dyDescent="0.25">
      <c r="B836" s="5"/>
      <c r="C836" s="2"/>
      <c r="D836" s="2"/>
      <c r="E836" s="2"/>
      <c r="F836" s="29"/>
      <c r="G836" s="2"/>
      <c r="H836" s="2"/>
      <c r="I836" s="2"/>
      <c r="J836" s="29"/>
    </row>
    <row r="837" spans="2:10" x14ac:dyDescent="0.25">
      <c r="B837" s="5"/>
      <c r="C837" s="2"/>
      <c r="D837" s="2"/>
      <c r="E837" s="2"/>
      <c r="F837" s="29"/>
      <c r="G837" s="2"/>
      <c r="H837" s="2"/>
      <c r="I837" s="2"/>
      <c r="J837" s="29"/>
    </row>
    <row r="838" spans="2:10" x14ac:dyDescent="0.25">
      <c r="B838" s="5"/>
      <c r="C838" s="2"/>
      <c r="D838" s="2"/>
      <c r="E838" s="2"/>
      <c r="F838" s="29"/>
      <c r="G838" s="2"/>
      <c r="H838" s="2"/>
      <c r="I838" s="2"/>
      <c r="J838" s="29"/>
    </row>
    <row r="839" spans="2:10" x14ac:dyDescent="0.25">
      <c r="B839" s="5"/>
      <c r="C839" s="2"/>
      <c r="D839" s="2"/>
      <c r="E839" s="2"/>
      <c r="F839" s="29"/>
      <c r="G839" s="2"/>
      <c r="H839" s="2"/>
      <c r="I839" s="2"/>
      <c r="J839" s="29"/>
    </row>
    <row r="840" spans="2:10" x14ac:dyDescent="0.25">
      <c r="B840" s="5"/>
      <c r="C840" s="2"/>
      <c r="D840" s="2"/>
      <c r="E840" s="2"/>
      <c r="F840" s="29"/>
      <c r="G840" s="2"/>
      <c r="H840" s="2"/>
      <c r="I840" s="2"/>
      <c r="J840" s="29"/>
    </row>
    <row r="841" spans="2:10" x14ac:dyDescent="0.25">
      <c r="B841" s="5"/>
      <c r="C841" s="2"/>
      <c r="D841" s="2"/>
      <c r="E841" s="2"/>
      <c r="F841" s="29"/>
      <c r="G841" s="2"/>
      <c r="H841" s="2"/>
      <c r="I841" s="2"/>
      <c r="J841" s="29"/>
    </row>
    <row r="842" spans="2:10" x14ac:dyDescent="0.25">
      <c r="B842" s="5"/>
      <c r="C842" s="2"/>
      <c r="D842" s="2"/>
      <c r="E842" s="2"/>
      <c r="F842" s="29"/>
      <c r="G842" s="2"/>
      <c r="H842" s="2"/>
      <c r="I842" s="2"/>
      <c r="J842" s="29"/>
    </row>
    <row r="843" spans="2:10" x14ac:dyDescent="0.25">
      <c r="B843" s="5"/>
      <c r="C843" s="2"/>
      <c r="D843" s="2"/>
      <c r="E843" s="2"/>
      <c r="F843" s="29"/>
      <c r="G843" s="2"/>
      <c r="H843" s="2"/>
      <c r="I843" s="2"/>
      <c r="J843" s="29"/>
    </row>
    <row r="844" spans="2:10" x14ac:dyDescent="0.25">
      <c r="B844" s="5"/>
      <c r="C844" s="2"/>
      <c r="D844" s="2"/>
      <c r="E844" s="2"/>
      <c r="F844" s="29"/>
      <c r="G844" s="2"/>
      <c r="H844" s="2"/>
      <c r="I844" s="2"/>
      <c r="J844" s="29"/>
    </row>
    <row r="845" spans="2:10" x14ac:dyDescent="0.25">
      <c r="B845" s="5"/>
      <c r="C845" s="2"/>
      <c r="D845" s="2"/>
      <c r="E845" s="2"/>
      <c r="F845" s="29"/>
      <c r="G845" s="2"/>
      <c r="H845" s="2"/>
      <c r="I845" s="2"/>
      <c r="J845" s="29"/>
    </row>
    <row r="846" spans="2:10" x14ac:dyDescent="0.25">
      <c r="B846" s="5"/>
      <c r="C846" s="2"/>
      <c r="D846" s="2"/>
      <c r="E846" s="2"/>
      <c r="F846" s="29"/>
      <c r="G846" s="2"/>
      <c r="H846" s="2"/>
      <c r="I846" s="2"/>
      <c r="J846" s="29"/>
    </row>
    <row r="847" spans="2:10" x14ac:dyDescent="0.25">
      <c r="B847" s="5"/>
      <c r="C847" s="2"/>
      <c r="D847" s="2"/>
      <c r="E847" s="2"/>
      <c r="F847" s="29"/>
      <c r="G847" s="2"/>
      <c r="H847" s="2"/>
      <c r="I847" s="2"/>
      <c r="J847" s="29"/>
    </row>
    <row r="848" spans="2:10" x14ac:dyDescent="0.25">
      <c r="B848" s="5"/>
      <c r="C848" s="2"/>
      <c r="D848" s="2"/>
      <c r="E848" s="2"/>
      <c r="F848" s="29"/>
      <c r="G848" s="2"/>
      <c r="H848" s="2"/>
      <c r="I848" s="2"/>
      <c r="J848" s="29"/>
    </row>
    <row r="849" spans="2:10" x14ac:dyDescent="0.25">
      <c r="B849" s="5"/>
      <c r="C849" s="2"/>
      <c r="D849" s="2"/>
      <c r="E849" s="2"/>
      <c r="F849" s="29"/>
      <c r="G849" s="2"/>
      <c r="H849" s="2"/>
      <c r="I849" s="2"/>
      <c r="J849" s="29"/>
    </row>
    <row r="850" spans="2:10" x14ac:dyDescent="0.25">
      <c r="B850" s="5"/>
      <c r="C850" s="2"/>
      <c r="D850" s="2"/>
      <c r="E850" s="2"/>
      <c r="F850" s="29"/>
      <c r="G850" s="2"/>
      <c r="H850" s="2"/>
      <c r="I850" s="2"/>
      <c r="J850" s="29"/>
    </row>
    <row r="851" spans="2:10" x14ac:dyDescent="0.25">
      <c r="B851" s="5"/>
      <c r="C851" s="2"/>
      <c r="D851" s="2"/>
      <c r="E851" s="2"/>
      <c r="F851" s="29"/>
      <c r="G851" s="2"/>
      <c r="H851" s="2"/>
      <c r="I851" s="2"/>
      <c r="J851" s="29"/>
    </row>
    <row r="852" spans="2:10" x14ac:dyDescent="0.25">
      <c r="B852" s="5"/>
      <c r="C852" s="2"/>
      <c r="D852" s="2"/>
      <c r="E852" s="2"/>
      <c r="F852" s="29"/>
      <c r="G852" s="2"/>
      <c r="H852" s="2"/>
      <c r="I852" s="2"/>
      <c r="J852" s="29"/>
    </row>
    <row r="853" spans="2:10" x14ac:dyDescent="0.25">
      <c r="B853" s="5"/>
      <c r="C853" s="2"/>
      <c r="D853" s="2"/>
      <c r="E853" s="2"/>
      <c r="F853" s="29"/>
      <c r="G853" s="2"/>
      <c r="H853" s="2"/>
      <c r="I853" s="2"/>
      <c r="J853" s="29"/>
    </row>
    <row r="854" spans="2:10" x14ac:dyDescent="0.25">
      <c r="B854" s="5"/>
      <c r="C854" s="2"/>
      <c r="D854" s="2"/>
      <c r="E854" s="2"/>
      <c r="F854" s="29"/>
      <c r="G854" s="2"/>
      <c r="H854" s="2"/>
      <c r="I854" s="2"/>
      <c r="J854" s="29"/>
    </row>
    <row r="855" spans="2:10" x14ac:dyDescent="0.25">
      <c r="B855" s="5"/>
      <c r="C855" s="2"/>
      <c r="D855" s="2"/>
      <c r="E855" s="2"/>
      <c r="F855" s="29"/>
      <c r="G855" s="2"/>
      <c r="H855" s="2"/>
      <c r="I855" s="2"/>
      <c r="J855" s="29"/>
    </row>
    <row r="856" spans="2:10" x14ac:dyDescent="0.25">
      <c r="B856" s="5"/>
      <c r="C856" s="2"/>
      <c r="D856" s="2"/>
      <c r="E856" s="2"/>
      <c r="F856" s="29"/>
      <c r="G856" s="2"/>
      <c r="H856" s="2"/>
      <c r="I856" s="2"/>
      <c r="J856" s="29"/>
    </row>
    <row r="857" spans="2:10" x14ac:dyDescent="0.25">
      <c r="B857" s="5"/>
      <c r="C857" s="2"/>
      <c r="D857" s="2"/>
      <c r="E857" s="2"/>
      <c r="F857" s="29"/>
      <c r="G857" s="2"/>
      <c r="H857" s="2"/>
      <c r="I857" s="2"/>
      <c r="J857" s="29"/>
    </row>
    <row r="858" spans="2:10" x14ac:dyDescent="0.25">
      <c r="B858" s="5"/>
      <c r="C858" s="2"/>
      <c r="D858" s="2"/>
      <c r="E858" s="2"/>
      <c r="F858" s="29"/>
      <c r="G858" s="2"/>
      <c r="H858" s="2"/>
      <c r="I858" s="2"/>
      <c r="J858" s="29"/>
    </row>
    <row r="859" spans="2:10" x14ac:dyDescent="0.25">
      <c r="B859" s="5"/>
      <c r="C859" s="2"/>
      <c r="D859" s="2"/>
      <c r="E859" s="2"/>
      <c r="F859" s="29"/>
      <c r="G859" s="2"/>
      <c r="H859" s="2"/>
      <c r="I859" s="2"/>
      <c r="J859" s="29"/>
    </row>
    <row r="860" spans="2:10" x14ac:dyDescent="0.25">
      <c r="B860" s="5"/>
      <c r="C860" s="2"/>
      <c r="D860" s="2"/>
      <c r="E860" s="2"/>
      <c r="F860" s="29"/>
      <c r="G860" s="2"/>
      <c r="H860" s="2"/>
      <c r="I860" s="2"/>
      <c r="J860" s="29"/>
    </row>
    <row r="861" spans="2:10" x14ac:dyDescent="0.25">
      <c r="B861" s="5"/>
      <c r="C861" s="2"/>
      <c r="D861" s="2"/>
      <c r="E861" s="2"/>
      <c r="F861" s="29"/>
      <c r="G861" s="2"/>
      <c r="H861" s="2"/>
      <c r="I861" s="2"/>
      <c r="J861" s="29"/>
    </row>
    <row r="862" spans="2:10" x14ac:dyDescent="0.25">
      <c r="B862" s="5"/>
      <c r="C862" s="2"/>
      <c r="D862" s="2"/>
      <c r="E862" s="2"/>
      <c r="F862" s="29"/>
      <c r="G862" s="2"/>
      <c r="H862" s="2"/>
      <c r="I862" s="2"/>
      <c r="J862" s="29"/>
    </row>
    <row r="863" spans="2:10" x14ac:dyDescent="0.25">
      <c r="B863" s="5"/>
      <c r="C863" s="2"/>
      <c r="D863" s="2"/>
      <c r="E863" s="2"/>
      <c r="F863" s="29"/>
      <c r="G863" s="2"/>
      <c r="H863" s="2"/>
      <c r="I863" s="2"/>
      <c r="J863" s="29"/>
    </row>
    <row r="864" spans="2:10" x14ac:dyDescent="0.25">
      <c r="B864" s="5"/>
      <c r="C864" s="2"/>
      <c r="D864" s="2"/>
      <c r="E864" s="2"/>
      <c r="F864" s="29"/>
      <c r="G864" s="2"/>
      <c r="H864" s="2"/>
      <c r="I864" s="2"/>
      <c r="J864" s="29"/>
    </row>
    <row r="865" spans="2:10" x14ac:dyDescent="0.25">
      <c r="B865" s="5"/>
      <c r="C865" s="2"/>
      <c r="D865" s="2"/>
      <c r="E865" s="2"/>
      <c r="F865" s="29"/>
      <c r="G865" s="2"/>
      <c r="H865" s="2"/>
      <c r="I865" s="2"/>
      <c r="J865" s="29"/>
    </row>
    <row r="866" spans="2:10" x14ac:dyDescent="0.25">
      <c r="B866" s="5"/>
      <c r="C866" s="2"/>
      <c r="D866" s="2"/>
      <c r="E866" s="2"/>
      <c r="F866" s="29"/>
      <c r="G866" s="2"/>
      <c r="H866" s="2"/>
      <c r="I866" s="2"/>
      <c r="J866" s="29"/>
    </row>
    <row r="867" spans="2:10" x14ac:dyDescent="0.25">
      <c r="B867" s="5"/>
      <c r="C867" s="2"/>
      <c r="D867" s="2"/>
      <c r="E867" s="2"/>
      <c r="F867" s="29"/>
      <c r="G867" s="2"/>
      <c r="H867" s="2"/>
      <c r="I867" s="2"/>
      <c r="J867" s="29"/>
    </row>
    <row r="868" spans="2:10" x14ac:dyDescent="0.25">
      <c r="B868" s="5"/>
      <c r="C868" s="2"/>
      <c r="D868" s="2"/>
      <c r="E868" s="2"/>
      <c r="F868" s="29"/>
      <c r="G868" s="2"/>
      <c r="H868" s="2"/>
      <c r="I868" s="2"/>
      <c r="J868" s="29"/>
    </row>
    <row r="869" spans="2:10" x14ac:dyDescent="0.25">
      <c r="B869" s="5"/>
      <c r="C869" s="2"/>
      <c r="D869" s="2"/>
      <c r="E869" s="2"/>
      <c r="F869" s="29"/>
      <c r="G869" s="2"/>
      <c r="H869" s="2"/>
      <c r="I869" s="2"/>
      <c r="J869" s="29"/>
    </row>
    <row r="870" spans="2:10" x14ac:dyDescent="0.25">
      <c r="B870" s="5"/>
      <c r="C870" s="2"/>
      <c r="D870" s="2"/>
      <c r="E870" s="2"/>
      <c r="F870" s="29"/>
      <c r="G870" s="2"/>
      <c r="H870" s="2"/>
      <c r="I870" s="2"/>
      <c r="J870" s="29"/>
    </row>
    <row r="871" spans="2:10" x14ac:dyDescent="0.25">
      <c r="B871" s="5"/>
      <c r="C871" s="2"/>
      <c r="D871" s="2"/>
      <c r="E871" s="2"/>
      <c r="F871" s="29"/>
      <c r="G871" s="2"/>
      <c r="H871" s="2"/>
      <c r="I871" s="2"/>
      <c r="J871" s="29"/>
    </row>
    <row r="872" spans="2:10" x14ac:dyDescent="0.25">
      <c r="B872" s="5"/>
      <c r="C872" s="2"/>
      <c r="D872" s="2"/>
      <c r="E872" s="2"/>
      <c r="F872" s="29"/>
      <c r="G872" s="2"/>
      <c r="H872" s="2"/>
      <c r="I872" s="2"/>
      <c r="J872" s="29"/>
    </row>
    <row r="873" spans="2:10" x14ac:dyDescent="0.25">
      <c r="B873" s="5"/>
      <c r="C873" s="2"/>
      <c r="D873" s="2"/>
      <c r="E873" s="2"/>
      <c r="F873" s="29"/>
      <c r="G873" s="2"/>
      <c r="H873" s="2"/>
      <c r="I873" s="2"/>
      <c r="J873" s="29"/>
    </row>
    <row r="874" spans="2:10" x14ac:dyDescent="0.25">
      <c r="B874" s="5"/>
      <c r="C874" s="2"/>
      <c r="D874" s="2"/>
      <c r="E874" s="2"/>
      <c r="F874" s="29"/>
      <c r="G874" s="2"/>
      <c r="H874" s="2"/>
      <c r="I874" s="2"/>
      <c r="J874" s="29"/>
    </row>
    <row r="875" spans="2:10" x14ac:dyDescent="0.25">
      <c r="B875" s="5"/>
      <c r="C875" s="2"/>
      <c r="D875" s="2"/>
      <c r="E875" s="2"/>
      <c r="F875" s="29"/>
      <c r="G875" s="2"/>
      <c r="H875" s="2"/>
      <c r="I875" s="2"/>
      <c r="J875" s="29"/>
    </row>
    <row r="876" spans="2:10" x14ac:dyDescent="0.25">
      <c r="B876" s="5"/>
      <c r="C876" s="2"/>
      <c r="D876" s="2"/>
      <c r="E876" s="2"/>
      <c r="F876" s="29"/>
      <c r="G876" s="2"/>
      <c r="H876" s="2"/>
      <c r="I876" s="2"/>
      <c r="J876" s="29"/>
    </row>
    <row r="877" spans="2:10" x14ac:dyDescent="0.25">
      <c r="B877" s="5"/>
      <c r="C877" s="2"/>
      <c r="D877" s="2"/>
      <c r="E877" s="2"/>
      <c r="F877" s="29"/>
      <c r="G877" s="2"/>
      <c r="H877" s="2"/>
      <c r="I877" s="2"/>
      <c r="J877" s="29"/>
    </row>
    <row r="878" spans="2:10" x14ac:dyDescent="0.25">
      <c r="B878" s="5"/>
      <c r="C878" s="2"/>
      <c r="D878" s="2"/>
      <c r="E878" s="2"/>
      <c r="F878" s="29"/>
      <c r="G878" s="2"/>
      <c r="H878" s="2"/>
      <c r="I878" s="2"/>
      <c r="J878" s="29"/>
    </row>
    <row r="879" spans="2:10" x14ac:dyDescent="0.25">
      <c r="B879" s="5"/>
      <c r="C879" s="2"/>
      <c r="D879" s="2"/>
      <c r="E879" s="2"/>
      <c r="F879" s="29"/>
      <c r="G879" s="2"/>
      <c r="H879" s="2"/>
      <c r="I879" s="2"/>
      <c r="J879" s="29"/>
    </row>
    <row r="880" spans="2:10" x14ac:dyDescent="0.25">
      <c r="B880" s="5"/>
      <c r="C880" s="2"/>
      <c r="D880" s="2"/>
      <c r="E880" s="2"/>
      <c r="F880" s="29"/>
      <c r="G880" s="2"/>
      <c r="H880" s="2"/>
      <c r="I880" s="2"/>
      <c r="J880" s="29"/>
    </row>
    <row r="881" spans="2:10" x14ac:dyDescent="0.25">
      <c r="B881" s="5"/>
      <c r="C881" s="2"/>
      <c r="D881" s="2"/>
      <c r="E881" s="2"/>
      <c r="F881" s="29"/>
      <c r="G881" s="2"/>
      <c r="H881" s="2"/>
      <c r="I881" s="2"/>
      <c r="J881" s="29"/>
    </row>
    <row r="882" spans="2:10" x14ac:dyDescent="0.25">
      <c r="B882" s="5"/>
      <c r="C882" s="2"/>
      <c r="D882" s="2"/>
      <c r="E882" s="2"/>
      <c r="F882" s="29"/>
      <c r="G882" s="2"/>
      <c r="H882" s="2"/>
      <c r="I882" s="2"/>
      <c r="J882" s="29"/>
    </row>
    <row r="883" spans="2:10" x14ac:dyDescent="0.25">
      <c r="B883" s="5"/>
      <c r="C883" s="2"/>
      <c r="D883" s="2"/>
      <c r="E883" s="2"/>
      <c r="F883" s="29"/>
      <c r="G883" s="2"/>
      <c r="H883" s="2"/>
      <c r="I883" s="2"/>
      <c r="J883" s="29"/>
    </row>
    <row r="884" spans="2:10" x14ac:dyDescent="0.25">
      <c r="B884" s="5"/>
      <c r="C884" s="2"/>
      <c r="D884" s="2"/>
      <c r="E884" s="2"/>
      <c r="F884" s="29"/>
      <c r="G884" s="2"/>
      <c r="H884" s="2"/>
      <c r="I884" s="2"/>
      <c r="J884" s="29"/>
    </row>
    <row r="885" spans="2:10" x14ac:dyDescent="0.25">
      <c r="B885" s="5"/>
      <c r="C885" s="2"/>
      <c r="D885" s="2"/>
      <c r="E885" s="2"/>
      <c r="F885" s="29"/>
      <c r="G885" s="2"/>
      <c r="H885" s="2"/>
      <c r="I885" s="2"/>
      <c r="J885" s="29"/>
    </row>
    <row r="886" spans="2:10" x14ac:dyDescent="0.25">
      <c r="B886" s="5"/>
      <c r="C886" s="2"/>
      <c r="D886" s="2"/>
      <c r="E886" s="2"/>
      <c r="F886" s="29"/>
      <c r="G886" s="2"/>
      <c r="H886" s="2"/>
      <c r="I886" s="2"/>
      <c r="J886" s="29"/>
    </row>
    <row r="887" spans="2:10" x14ac:dyDescent="0.25">
      <c r="B887" s="5"/>
      <c r="C887" s="2"/>
      <c r="D887" s="2"/>
      <c r="E887" s="2"/>
      <c r="F887" s="29"/>
      <c r="G887" s="2"/>
      <c r="H887" s="2"/>
      <c r="I887" s="2"/>
      <c r="J887" s="29"/>
    </row>
    <row r="888" spans="2:10" x14ac:dyDescent="0.25">
      <c r="B888" s="5"/>
      <c r="C888" s="2"/>
      <c r="D888" s="2"/>
      <c r="E888" s="2"/>
      <c r="F888" s="29"/>
      <c r="G888" s="2"/>
      <c r="H888" s="2"/>
      <c r="I888" s="2"/>
      <c r="J888" s="29"/>
    </row>
    <row r="889" spans="2:10" x14ac:dyDescent="0.25">
      <c r="B889" s="5"/>
      <c r="C889" s="2"/>
      <c r="D889" s="2"/>
      <c r="E889" s="2"/>
      <c r="F889" s="29"/>
      <c r="G889" s="2"/>
      <c r="H889" s="2"/>
      <c r="I889" s="2"/>
      <c r="J889" s="29"/>
    </row>
    <row r="890" spans="2:10" x14ac:dyDescent="0.25">
      <c r="B890" s="5"/>
      <c r="C890" s="2"/>
      <c r="D890" s="2"/>
      <c r="E890" s="2"/>
      <c r="F890" s="29"/>
      <c r="G890" s="2"/>
      <c r="H890" s="2"/>
      <c r="I890" s="2"/>
      <c r="J890" s="29"/>
    </row>
    <row r="891" spans="2:10" x14ac:dyDescent="0.25">
      <c r="B891" s="5"/>
      <c r="C891" s="2"/>
      <c r="D891" s="2"/>
      <c r="E891" s="2"/>
      <c r="F891" s="29"/>
      <c r="G891" s="2"/>
      <c r="H891" s="2"/>
      <c r="I891" s="2"/>
      <c r="J891" s="29"/>
    </row>
    <row r="892" spans="2:10" x14ac:dyDescent="0.25">
      <c r="B892" s="5"/>
      <c r="C892" s="2"/>
      <c r="D892" s="2"/>
      <c r="E892" s="2"/>
      <c r="F892" s="29"/>
      <c r="G892" s="2"/>
      <c r="H892" s="2"/>
      <c r="I892" s="2"/>
      <c r="J892" s="29"/>
    </row>
    <row r="893" spans="2:10" x14ac:dyDescent="0.25">
      <c r="B893" s="5"/>
      <c r="C893" s="2"/>
      <c r="D893" s="2"/>
      <c r="E893" s="2"/>
      <c r="F893" s="29"/>
      <c r="G893" s="2"/>
      <c r="H893" s="2"/>
      <c r="I893" s="2"/>
      <c r="J893" s="29"/>
    </row>
    <row r="894" spans="2:10" x14ac:dyDescent="0.25">
      <c r="B894" s="5"/>
      <c r="C894" s="2"/>
      <c r="D894" s="2"/>
      <c r="E894" s="2"/>
      <c r="F894" s="29"/>
      <c r="G894" s="2"/>
      <c r="H894" s="2"/>
      <c r="I894" s="2"/>
      <c r="J894" s="29"/>
    </row>
    <row r="895" spans="2:10" x14ac:dyDescent="0.25">
      <c r="B895" s="5"/>
      <c r="C895" s="2"/>
      <c r="D895" s="2"/>
      <c r="E895" s="2"/>
      <c r="F895" s="29"/>
      <c r="G895" s="2"/>
      <c r="H895" s="2"/>
      <c r="I895" s="2"/>
      <c r="J895" s="29"/>
    </row>
    <row r="896" spans="2:10" x14ac:dyDescent="0.25">
      <c r="B896" s="5"/>
      <c r="C896" s="2"/>
      <c r="D896" s="2"/>
      <c r="E896" s="2"/>
      <c r="F896" s="29"/>
      <c r="G896" s="2"/>
      <c r="H896" s="2"/>
      <c r="I896" s="2"/>
      <c r="J896" s="29"/>
    </row>
    <row r="897" spans="2:10" x14ac:dyDescent="0.25">
      <c r="B897" s="5"/>
      <c r="C897" s="2"/>
      <c r="D897" s="2"/>
      <c r="E897" s="2"/>
      <c r="F897" s="29"/>
      <c r="G897" s="2"/>
      <c r="H897" s="2"/>
      <c r="I897" s="2"/>
      <c r="J897" s="29"/>
    </row>
    <row r="898" spans="2:10" x14ac:dyDescent="0.25">
      <c r="B898" s="5"/>
      <c r="C898" s="2"/>
      <c r="D898" s="2"/>
      <c r="E898" s="2"/>
      <c r="F898" s="29"/>
      <c r="G898" s="2"/>
      <c r="H898" s="2"/>
      <c r="I898" s="2"/>
      <c r="J898" s="29"/>
    </row>
    <row r="899" spans="2:10" x14ac:dyDescent="0.25">
      <c r="B899" s="5"/>
      <c r="C899" s="2"/>
      <c r="D899" s="2"/>
      <c r="E899" s="2"/>
      <c r="F899" s="29"/>
      <c r="G899" s="2"/>
      <c r="H899" s="2"/>
      <c r="I899" s="2"/>
      <c r="J899" s="29"/>
    </row>
    <row r="900" spans="2:10" x14ac:dyDescent="0.25">
      <c r="B900" s="5"/>
      <c r="C900" s="2"/>
      <c r="D900" s="2"/>
      <c r="E900" s="2"/>
      <c r="F900" s="29"/>
      <c r="G900" s="2"/>
      <c r="H900" s="2"/>
      <c r="I900" s="2"/>
      <c r="J900" s="29"/>
    </row>
    <row r="901" spans="2:10" x14ac:dyDescent="0.25">
      <c r="B901" s="5"/>
      <c r="C901" s="2"/>
      <c r="D901" s="2"/>
      <c r="E901" s="2"/>
      <c r="F901" s="29"/>
      <c r="G901" s="2"/>
      <c r="H901" s="2"/>
      <c r="I901" s="2"/>
      <c r="J901" s="29"/>
    </row>
    <row r="902" spans="2:10" x14ac:dyDescent="0.25">
      <c r="B902" s="5"/>
      <c r="C902" s="2"/>
      <c r="D902" s="2"/>
      <c r="E902" s="2"/>
      <c r="F902" s="29"/>
      <c r="G902" s="2"/>
      <c r="H902" s="2"/>
      <c r="I902" s="2"/>
      <c r="J902" s="29"/>
    </row>
    <row r="903" spans="2:10" x14ac:dyDescent="0.25">
      <c r="B903" s="5"/>
      <c r="C903" s="2"/>
      <c r="D903" s="2"/>
      <c r="E903" s="2"/>
      <c r="F903" s="29"/>
      <c r="G903" s="2"/>
      <c r="H903" s="2"/>
      <c r="I903" s="2"/>
      <c r="J903" s="29"/>
    </row>
    <row r="904" spans="2:10" x14ac:dyDescent="0.25">
      <c r="B904" s="5"/>
      <c r="C904" s="2"/>
      <c r="D904" s="2"/>
      <c r="E904" s="2"/>
      <c r="F904" s="29"/>
      <c r="G904" s="2"/>
      <c r="H904" s="2"/>
      <c r="I904" s="2"/>
      <c r="J904" s="29"/>
    </row>
    <row r="905" spans="2:10" x14ac:dyDescent="0.25">
      <c r="B905" s="5"/>
      <c r="C905" s="2"/>
      <c r="D905" s="2"/>
      <c r="E905" s="2"/>
      <c r="F905" s="29"/>
      <c r="G905" s="2"/>
      <c r="H905" s="2"/>
      <c r="I905" s="2"/>
      <c r="J905" s="29"/>
    </row>
    <row r="906" spans="2:10" x14ac:dyDescent="0.25">
      <c r="B906" s="5"/>
      <c r="C906" s="2"/>
      <c r="D906" s="2"/>
      <c r="E906" s="2"/>
      <c r="F906" s="29"/>
      <c r="G906" s="2"/>
      <c r="H906" s="2"/>
      <c r="I906" s="2"/>
      <c r="J906" s="29"/>
    </row>
    <row r="907" spans="2:10" x14ac:dyDescent="0.25">
      <c r="B907" s="5"/>
      <c r="C907" s="2"/>
      <c r="D907" s="2"/>
      <c r="E907" s="2"/>
      <c r="F907" s="29"/>
      <c r="G907" s="2"/>
      <c r="H907" s="2"/>
      <c r="I907" s="2"/>
      <c r="J907" s="29"/>
    </row>
    <row r="908" spans="2:10" x14ac:dyDescent="0.25">
      <c r="B908" s="5"/>
      <c r="C908" s="2"/>
      <c r="D908" s="2"/>
      <c r="E908" s="2"/>
      <c r="F908" s="29"/>
      <c r="G908" s="2"/>
      <c r="H908" s="2"/>
      <c r="I908" s="2"/>
      <c r="J908" s="29"/>
    </row>
    <row r="909" spans="2:10" x14ac:dyDescent="0.25">
      <c r="B909" s="5"/>
      <c r="C909" s="2"/>
      <c r="D909" s="2"/>
      <c r="E909" s="2"/>
      <c r="F909" s="29"/>
      <c r="G909" s="2"/>
      <c r="H909" s="2"/>
      <c r="I909" s="2"/>
      <c r="J909" s="29"/>
    </row>
    <row r="910" spans="2:10" x14ac:dyDescent="0.25">
      <c r="B910" s="5"/>
      <c r="C910" s="2"/>
      <c r="D910" s="2"/>
      <c r="E910" s="2"/>
      <c r="F910" s="29"/>
      <c r="G910" s="2"/>
      <c r="H910" s="2"/>
      <c r="I910" s="2"/>
      <c r="J910" s="29"/>
    </row>
    <row r="911" spans="2:10" x14ac:dyDescent="0.25">
      <c r="B911" s="5"/>
      <c r="C911" s="2"/>
      <c r="D911" s="2"/>
      <c r="E911" s="2"/>
      <c r="F911" s="29"/>
      <c r="G911" s="2"/>
      <c r="H911" s="2"/>
      <c r="I911" s="2"/>
      <c r="J911" s="29"/>
    </row>
    <row r="912" spans="2:10" x14ac:dyDescent="0.25">
      <c r="B912" s="5"/>
      <c r="C912" s="2"/>
      <c r="D912" s="2"/>
      <c r="E912" s="2"/>
      <c r="F912" s="29"/>
      <c r="G912" s="2"/>
      <c r="H912" s="2"/>
      <c r="I912" s="2"/>
      <c r="J912" s="29"/>
    </row>
    <row r="913" spans="2:10" x14ac:dyDescent="0.25">
      <c r="B913" s="5"/>
      <c r="C913" s="2"/>
      <c r="D913" s="2"/>
      <c r="E913" s="2"/>
      <c r="F913" s="29"/>
      <c r="G913" s="2"/>
      <c r="H913" s="2"/>
      <c r="I913" s="2"/>
      <c r="J913" s="29"/>
    </row>
    <row r="914" spans="2:10" x14ac:dyDescent="0.25">
      <c r="B914" s="5"/>
      <c r="C914" s="2"/>
      <c r="D914" s="2"/>
      <c r="E914" s="2"/>
      <c r="F914" s="29"/>
      <c r="G914" s="2"/>
      <c r="H914" s="2"/>
      <c r="I914" s="2"/>
      <c r="J914" s="29"/>
    </row>
    <row r="915" spans="2:10" x14ac:dyDescent="0.25">
      <c r="B915" s="5"/>
      <c r="C915" s="2"/>
      <c r="D915" s="2"/>
      <c r="E915" s="2"/>
      <c r="F915" s="29"/>
      <c r="G915" s="2"/>
      <c r="H915" s="2"/>
      <c r="I915" s="2"/>
      <c r="J915" s="29"/>
    </row>
    <row r="916" spans="2:10" x14ac:dyDescent="0.25">
      <c r="B916" s="5"/>
      <c r="C916" s="2"/>
      <c r="D916" s="2"/>
      <c r="E916" s="2"/>
      <c r="F916" s="29"/>
      <c r="G916" s="2"/>
      <c r="H916" s="2"/>
      <c r="I916" s="2"/>
      <c r="J916" s="29"/>
    </row>
    <row r="917" spans="2:10" x14ac:dyDescent="0.25">
      <c r="B917" s="5"/>
      <c r="C917" s="2"/>
      <c r="D917" s="2"/>
      <c r="E917" s="2"/>
      <c r="F917" s="29"/>
      <c r="G917" s="2"/>
      <c r="H917" s="2"/>
      <c r="I917" s="2"/>
      <c r="J917" s="29"/>
    </row>
    <row r="918" spans="2:10" x14ac:dyDescent="0.25">
      <c r="B918" s="5"/>
      <c r="C918" s="2"/>
      <c r="D918" s="2"/>
      <c r="E918" s="2"/>
      <c r="F918" s="29"/>
      <c r="G918" s="2"/>
      <c r="H918" s="2"/>
      <c r="I918" s="2"/>
      <c r="J918" s="29"/>
    </row>
    <row r="919" spans="2:10" x14ac:dyDescent="0.25">
      <c r="B919" s="5"/>
      <c r="C919" s="2"/>
      <c r="D919" s="2"/>
      <c r="E919" s="2"/>
      <c r="F919" s="29"/>
      <c r="G919" s="2"/>
      <c r="H919" s="2"/>
      <c r="I919" s="2"/>
      <c r="J919" s="29"/>
    </row>
    <row r="920" spans="2:10" x14ac:dyDescent="0.25">
      <c r="B920" s="5"/>
      <c r="C920" s="2"/>
      <c r="D920" s="2"/>
      <c r="E920" s="2"/>
      <c r="F920" s="29"/>
      <c r="G920" s="2"/>
      <c r="H920" s="2"/>
      <c r="I920" s="2"/>
      <c r="J920" s="29"/>
    </row>
    <row r="921" spans="2:10" x14ac:dyDescent="0.25">
      <c r="B921" s="5"/>
      <c r="C921" s="2"/>
      <c r="D921" s="2"/>
      <c r="E921" s="2"/>
      <c r="F921" s="29"/>
      <c r="G921" s="2"/>
      <c r="H921" s="2"/>
      <c r="I921" s="2"/>
      <c r="J921" s="29"/>
    </row>
    <row r="922" spans="2:10" x14ac:dyDescent="0.25">
      <c r="B922" s="5"/>
      <c r="C922" s="2"/>
      <c r="D922" s="2"/>
      <c r="E922" s="2"/>
      <c r="F922" s="29"/>
      <c r="G922" s="2"/>
      <c r="H922" s="2"/>
      <c r="I922" s="2"/>
      <c r="J922" s="29"/>
    </row>
    <row r="923" spans="2:10" x14ac:dyDescent="0.25">
      <c r="B923" s="5"/>
      <c r="C923" s="2"/>
      <c r="D923" s="2"/>
      <c r="E923" s="2"/>
      <c r="F923" s="29"/>
      <c r="G923" s="2"/>
      <c r="H923" s="2"/>
      <c r="I923" s="2"/>
      <c r="J923" s="29"/>
    </row>
    <row r="924" spans="2:10" x14ac:dyDescent="0.25">
      <c r="B924" s="5"/>
      <c r="C924" s="2"/>
      <c r="D924" s="2"/>
      <c r="E924" s="2"/>
      <c r="F924" s="29"/>
      <c r="G924" s="2"/>
      <c r="H924" s="2"/>
      <c r="I924" s="2"/>
      <c r="J924" s="29"/>
    </row>
    <row r="925" spans="2:10" x14ac:dyDescent="0.25">
      <c r="B925" s="5"/>
      <c r="C925" s="2"/>
      <c r="D925" s="2"/>
      <c r="E925" s="2"/>
      <c r="F925" s="29"/>
      <c r="G925" s="2"/>
      <c r="H925" s="2"/>
      <c r="I925" s="2"/>
      <c r="J925" s="29"/>
    </row>
    <row r="926" spans="2:10" x14ac:dyDescent="0.25">
      <c r="B926" s="5"/>
      <c r="C926" s="2"/>
      <c r="D926" s="2"/>
      <c r="E926" s="2"/>
      <c r="F926" s="29"/>
      <c r="G926" s="2"/>
      <c r="H926" s="2"/>
      <c r="I926" s="2"/>
      <c r="J926" s="29"/>
    </row>
    <row r="927" spans="2:10" x14ac:dyDescent="0.25">
      <c r="B927" s="5"/>
      <c r="C927" s="2"/>
      <c r="D927" s="2"/>
      <c r="E927" s="2"/>
      <c r="F927" s="29"/>
      <c r="G927" s="2"/>
      <c r="H927" s="2"/>
      <c r="I927" s="2"/>
      <c r="J927" s="29"/>
    </row>
    <row r="928" spans="2:10" x14ac:dyDescent="0.25">
      <c r="B928" s="5"/>
      <c r="C928" s="2"/>
      <c r="D928" s="2"/>
      <c r="E928" s="2"/>
      <c r="F928" s="29"/>
      <c r="G928" s="2"/>
      <c r="H928" s="2"/>
      <c r="I928" s="2"/>
      <c r="J928" s="29"/>
    </row>
    <row r="929" spans="2:10" x14ac:dyDescent="0.25">
      <c r="B929" s="5"/>
      <c r="C929" s="2"/>
      <c r="D929" s="2"/>
      <c r="E929" s="2"/>
      <c r="F929" s="29"/>
      <c r="G929" s="2"/>
      <c r="H929" s="2"/>
      <c r="I929" s="2"/>
      <c r="J929" s="29"/>
    </row>
    <row r="930" spans="2:10" x14ac:dyDescent="0.25">
      <c r="B930" s="5"/>
      <c r="C930" s="2"/>
      <c r="D930" s="2"/>
      <c r="E930" s="2"/>
      <c r="F930" s="29"/>
      <c r="G930" s="2"/>
      <c r="H930" s="2"/>
      <c r="I930" s="2"/>
      <c r="J930" s="29"/>
    </row>
    <row r="931" spans="2:10" x14ac:dyDescent="0.25">
      <c r="B931" s="5"/>
      <c r="C931" s="2"/>
      <c r="D931" s="2"/>
      <c r="E931" s="2"/>
      <c r="F931" s="29"/>
      <c r="G931" s="2"/>
      <c r="H931" s="2"/>
      <c r="I931" s="2"/>
      <c r="J931" s="29"/>
    </row>
    <row r="932" spans="2:10" x14ac:dyDescent="0.25">
      <c r="B932" s="5"/>
      <c r="C932" s="2"/>
      <c r="D932" s="2"/>
      <c r="E932" s="2"/>
      <c r="F932" s="29"/>
      <c r="G932" s="2"/>
      <c r="H932" s="2"/>
      <c r="I932" s="2"/>
      <c r="J932" s="29"/>
    </row>
    <row r="933" spans="2:10" x14ac:dyDescent="0.25">
      <c r="B933" s="5"/>
      <c r="C933" s="2"/>
      <c r="D933" s="2"/>
      <c r="E933" s="2"/>
      <c r="F933" s="29"/>
      <c r="G933" s="2"/>
      <c r="H933" s="2"/>
      <c r="I933" s="2"/>
      <c r="J933" s="29"/>
    </row>
    <row r="934" spans="2:10" x14ac:dyDescent="0.25">
      <c r="B934" s="5"/>
      <c r="C934" s="2"/>
      <c r="D934" s="2"/>
      <c r="E934" s="2"/>
      <c r="F934" s="29"/>
      <c r="G934" s="2"/>
      <c r="H934" s="2"/>
      <c r="I934" s="2"/>
      <c r="J934" s="29"/>
    </row>
    <row r="935" spans="2:10" x14ac:dyDescent="0.25">
      <c r="B935" s="5"/>
      <c r="C935" s="2"/>
      <c r="D935" s="2"/>
      <c r="E935" s="2"/>
      <c r="F935" s="29"/>
      <c r="G935" s="2"/>
      <c r="H935" s="2"/>
      <c r="I935" s="2"/>
      <c r="J935" s="29"/>
    </row>
    <row r="936" spans="2:10" x14ac:dyDescent="0.25">
      <c r="B936" s="5"/>
      <c r="C936" s="2"/>
      <c r="D936" s="2"/>
      <c r="E936" s="2"/>
      <c r="F936" s="29"/>
      <c r="G936" s="2"/>
      <c r="H936" s="2"/>
      <c r="I936" s="2"/>
      <c r="J936" s="29"/>
    </row>
    <row r="937" spans="2:10" x14ac:dyDescent="0.25">
      <c r="B937" s="5"/>
      <c r="C937" s="2"/>
      <c r="D937" s="2"/>
      <c r="E937" s="2"/>
      <c r="F937" s="29"/>
      <c r="G937" s="2"/>
      <c r="H937" s="2"/>
      <c r="I937" s="2"/>
      <c r="J937" s="29"/>
    </row>
    <row r="938" spans="2:10" x14ac:dyDescent="0.25">
      <c r="B938" s="5"/>
      <c r="C938" s="2"/>
      <c r="D938" s="2"/>
      <c r="E938" s="2"/>
      <c r="F938" s="29"/>
      <c r="G938" s="2"/>
      <c r="H938" s="2"/>
      <c r="I938" s="2"/>
      <c r="J938" s="29"/>
    </row>
    <row r="939" spans="2:10" x14ac:dyDescent="0.25">
      <c r="B939" s="5"/>
      <c r="C939" s="2"/>
      <c r="D939" s="2"/>
      <c r="E939" s="2"/>
      <c r="F939" s="29"/>
      <c r="G939" s="2"/>
      <c r="H939" s="2"/>
      <c r="I939" s="2"/>
      <c r="J939" s="29"/>
    </row>
    <row r="940" spans="2:10" x14ac:dyDescent="0.25">
      <c r="B940" s="5"/>
      <c r="C940" s="2"/>
      <c r="D940" s="2"/>
      <c r="E940" s="2"/>
      <c r="F940" s="29"/>
      <c r="G940" s="2"/>
      <c r="H940" s="2"/>
      <c r="I940" s="2"/>
      <c r="J940" s="29"/>
    </row>
    <row r="941" spans="2:10" x14ac:dyDescent="0.25">
      <c r="B941" s="5"/>
      <c r="C941" s="2"/>
      <c r="D941" s="2"/>
      <c r="E941" s="2"/>
      <c r="F941" s="29"/>
      <c r="G941" s="2"/>
      <c r="H941" s="2"/>
      <c r="I941" s="2"/>
      <c r="J941" s="29"/>
    </row>
    <row r="942" spans="2:10" x14ac:dyDescent="0.25">
      <c r="B942" s="5"/>
      <c r="C942" s="2"/>
      <c r="D942" s="2"/>
      <c r="E942" s="2"/>
      <c r="F942" s="29"/>
      <c r="G942" s="2"/>
      <c r="H942" s="2"/>
      <c r="I942" s="2"/>
      <c r="J942" s="29"/>
    </row>
    <row r="943" spans="2:10" x14ac:dyDescent="0.25">
      <c r="B943" s="5"/>
      <c r="C943" s="2"/>
      <c r="D943" s="2"/>
      <c r="E943" s="2"/>
      <c r="F943" s="29"/>
      <c r="G943" s="2"/>
      <c r="H943" s="2"/>
      <c r="I943" s="2"/>
      <c r="J943" s="29"/>
    </row>
    <row r="944" spans="2:10" x14ac:dyDescent="0.25">
      <c r="B944" s="5"/>
      <c r="C944" s="2"/>
      <c r="D944" s="2"/>
      <c r="E944" s="2"/>
      <c r="F944" s="29"/>
      <c r="G944" s="2"/>
      <c r="H944" s="2"/>
      <c r="I944" s="2"/>
      <c r="J944" s="29"/>
    </row>
    <row r="945" spans="2:10" x14ac:dyDescent="0.25">
      <c r="B945" s="5"/>
      <c r="C945" s="2"/>
      <c r="D945" s="2"/>
      <c r="E945" s="2"/>
      <c r="F945" s="29"/>
      <c r="G945" s="2"/>
      <c r="H945" s="2"/>
      <c r="I945" s="2"/>
      <c r="J945" s="29"/>
    </row>
    <row r="946" spans="2:10" x14ac:dyDescent="0.25">
      <c r="B946" s="5"/>
      <c r="C946" s="2"/>
      <c r="D946" s="2"/>
      <c r="E946" s="2"/>
      <c r="F946" s="29"/>
      <c r="G946" s="2"/>
      <c r="H946" s="2"/>
      <c r="I946" s="2"/>
      <c r="J946" s="29"/>
    </row>
    <row r="947" spans="2:10" x14ac:dyDescent="0.25">
      <c r="B947" s="5"/>
      <c r="C947" s="2"/>
      <c r="D947" s="2"/>
      <c r="E947" s="2"/>
      <c r="F947" s="29"/>
      <c r="G947" s="2"/>
      <c r="H947" s="2"/>
      <c r="I947" s="2"/>
      <c r="J947" s="29"/>
    </row>
    <row r="948" spans="2:10" x14ac:dyDescent="0.25">
      <c r="B948" s="5"/>
      <c r="C948" s="2"/>
      <c r="D948" s="2"/>
      <c r="E948" s="2"/>
      <c r="F948" s="29"/>
      <c r="G948" s="2"/>
      <c r="H948" s="2"/>
      <c r="I948" s="2"/>
      <c r="J948" s="29"/>
    </row>
    <row r="949" spans="2:10" x14ac:dyDescent="0.25">
      <c r="B949" s="5"/>
      <c r="C949" s="2"/>
      <c r="D949" s="2"/>
      <c r="E949" s="2"/>
      <c r="F949" s="29"/>
      <c r="G949" s="2"/>
      <c r="H949" s="2"/>
      <c r="I949" s="2"/>
      <c r="J949" s="29"/>
    </row>
    <row r="950" spans="2:10" x14ac:dyDescent="0.25">
      <c r="B950" s="5"/>
      <c r="C950" s="2"/>
      <c r="D950" s="2"/>
      <c r="E950" s="2"/>
      <c r="F950" s="29"/>
      <c r="G950" s="2"/>
      <c r="H950" s="2"/>
      <c r="I950" s="2"/>
      <c r="J950" s="29"/>
    </row>
    <row r="951" spans="2:10" x14ac:dyDescent="0.25">
      <c r="B951" s="5"/>
      <c r="C951" s="2"/>
      <c r="D951" s="2"/>
      <c r="E951" s="2"/>
      <c r="F951" s="29"/>
      <c r="G951" s="2"/>
      <c r="H951" s="2"/>
      <c r="I951" s="2"/>
      <c r="J951" s="29"/>
    </row>
    <row r="952" spans="2:10" x14ac:dyDescent="0.25">
      <c r="B952" s="5"/>
      <c r="C952" s="2"/>
      <c r="D952" s="2"/>
      <c r="E952" s="2"/>
      <c r="F952" s="29"/>
      <c r="G952" s="2"/>
      <c r="H952" s="2"/>
      <c r="I952" s="2"/>
      <c r="J952" s="29"/>
    </row>
    <row r="953" spans="2:10" x14ac:dyDescent="0.25">
      <c r="B953" s="5"/>
      <c r="C953" s="2"/>
      <c r="D953" s="2"/>
      <c r="E953" s="2"/>
      <c r="F953" s="29"/>
      <c r="G953" s="2"/>
      <c r="H953" s="2"/>
      <c r="I953" s="2"/>
      <c r="J953" s="29"/>
    </row>
    <row r="954" spans="2:10" x14ac:dyDescent="0.25">
      <c r="B954" s="5"/>
      <c r="C954" s="2"/>
      <c r="D954" s="2"/>
      <c r="E954" s="2"/>
      <c r="F954" s="29"/>
      <c r="G954" s="2"/>
      <c r="H954" s="2"/>
      <c r="I954" s="2"/>
      <c r="J954" s="29"/>
    </row>
    <row r="955" spans="2:10" x14ac:dyDescent="0.25">
      <c r="B955" s="5"/>
      <c r="C955" s="2"/>
      <c r="D955" s="2"/>
      <c r="E955" s="2"/>
      <c r="F955" s="29"/>
      <c r="G955" s="2"/>
      <c r="H955" s="2"/>
      <c r="I955" s="2"/>
      <c r="J955" s="29"/>
    </row>
    <row r="956" spans="2:10" x14ac:dyDescent="0.25">
      <c r="B956" s="5"/>
      <c r="C956" s="2"/>
      <c r="D956" s="2"/>
      <c r="E956" s="2"/>
      <c r="F956" s="29"/>
      <c r="G956" s="2"/>
      <c r="H956" s="2"/>
      <c r="I956" s="2"/>
      <c r="J956" s="29"/>
    </row>
    <row r="957" spans="2:10" x14ac:dyDescent="0.25">
      <c r="B957" s="5"/>
      <c r="C957" s="2"/>
      <c r="D957" s="2"/>
      <c r="E957" s="2"/>
      <c r="F957" s="29"/>
      <c r="G957" s="2"/>
      <c r="H957" s="2"/>
      <c r="I957" s="2"/>
      <c r="J957" s="29"/>
    </row>
    <row r="958" spans="2:10" x14ac:dyDescent="0.25">
      <c r="B958" s="5"/>
      <c r="C958" s="2"/>
      <c r="D958" s="2"/>
      <c r="E958" s="2"/>
      <c r="F958" s="29"/>
      <c r="G958" s="2"/>
      <c r="H958" s="2"/>
      <c r="I958" s="2"/>
      <c r="J958" s="29"/>
    </row>
    <row r="959" spans="2:10" x14ac:dyDescent="0.25">
      <c r="B959" s="5"/>
      <c r="C959" s="2"/>
      <c r="D959" s="2"/>
      <c r="E959" s="2"/>
      <c r="F959" s="29"/>
      <c r="G959" s="2"/>
      <c r="H959" s="2"/>
      <c r="I959" s="2"/>
      <c r="J959" s="29"/>
    </row>
    <row r="960" spans="2:10" x14ac:dyDescent="0.25">
      <c r="B960" s="5"/>
      <c r="C960" s="2"/>
      <c r="D960" s="2"/>
      <c r="E960" s="2"/>
      <c r="F960" s="29"/>
      <c r="G960" s="2"/>
      <c r="H960" s="2"/>
      <c r="I960" s="2"/>
      <c r="J960" s="29"/>
    </row>
  </sheetData>
  <mergeCells count="76">
    <mergeCell ref="B129:D129"/>
    <mergeCell ref="F129:J129"/>
    <mergeCell ref="E78:E86"/>
    <mergeCell ref="B112:D112"/>
    <mergeCell ref="F112:H112"/>
    <mergeCell ref="I112:J112"/>
    <mergeCell ref="B113:D113"/>
    <mergeCell ref="F113:H113"/>
    <mergeCell ref="I113:J113"/>
    <mergeCell ref="B110:D110"/>
    <mergeCell ref="F110:H110"/>
    <mergeCell ref="I110:J110"/>
    <mergeCell ref="B111:D111"/>
    <mergeCell ref="F111:H111"/>
    <mergeCell ref="I111:J111"/>
    <mergeCell ref="B107:D107"/>
    <mergeCell ref="B108:D108"/>
    <mergeCell ref="F108:J108"/>
    <mergeCell ref="B109:D109"/>
    <mergeCell ref="F109:H109"/>
    <mergeCell ref="I109:J109"/>
    <mergeCell ref="B101:C101"/>
    <mergeCell ref="E101:G101"/>
    <mergeCell ref="H101:J101"/>
    <mergeCell ref="B102:E102"/>
    <mergeCell ref="F102:J102"/>
    <mergeCell ref="B103:D103"/>
    <mergeCell ref="F103:J107"/>
    <mergeCell ref="B104:D104"/>
    <mergeCell ref="B105:D105"/>
    <mergeCell ref="B106:D106"/>
    <mergeCell ref="B93:J93"/>
    <mergeCell ref="G95:G100"/>
    <mergeCell ref="C96:C98"/>
    <mergeCell ref="E96:E98"/>
    <mergeCell ref="F96:F98"/>
    <mergeCell ref="C99:C100"/>
    <mergeCell ref="E99:E100"/>
    <mergeCell ref="F99:F100"/>
    <mergeCell ref="B87:B90"/>
    <mergeCell ref="C87:F87"/>
    <mergeCell ref="H87:H90"/>
    <mergeCell ref="I87:J89"/>
    <mergeCell ref="C88:F88"/>
    <mergeCell ref="C89:F89"/>
    <mergeCell ref="C90:F90"/>
    <mergeCell ref="I90:J90"/>
    <mergeCell ref="H70:J71"/>
    <mergeCell ref="H72:J72"/>
    <mergeCell ref="H73:H76"/>
    <mergeCell ref="I73:I76"/>
    <mergeCell ref="J73:J76"/>
    <mergeCell ref="H65:J69"/>
    <mergeCell ref="E13:F13"/>
    <mergeCell ref="C31:C32"/>
    <mergeCell ref="F31:F32"/>
    <mergeCell ref="C41:C44"/>
    <mergeCell ref="B47:J47"/>
    <mergeCell ref="B48:B50"/>
    <mergeCell ref="C48:I48"/>
    <mergeCell ref="C49:H49"/>
    <mergeCell ref="I49:J49"/>
    <mergeCell ref="C50:F50"/>
    <mergeCell ref="G50:I50"/>
    <mergeCell ref="B63:F63"/>
    <mergeCell ref="H63:J63"/>
    <mergeCell ref="C64:F64"/>
    <mergeCell ref="G64:J64"/>
    <mergeCell ref="B2:J2"/>
    <mergeCell ref="B3:J3"/>
    <mergeCell ref="B4:B6"/>
    <mergeCell ref="C4:I4"/>
    <mergeCell ref="C5:H5"/>
    <mergeCell ref="I5:J5"/>
    <mergeCell ref="C6:F6"/>
    <mergeCell ref="G6:I6"/>
  </mergeCells>
  <pageMargins left="0.7" right="0.7" top="0.75" bottom="0.75" header="0.3" footer="0.3"/>
  <pageSetup paperSize="9" scale="63" orientation="portrait" r:id="rId1"/>
  <rowBreaks count="2" manualBreakCount="2">
    <brk id="45" max="10" man="1"/>
    <brk id="91" max="10" man="1"/>
  </row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J960"/>
  <sheetViews>
    <sheetView zoomScale="90" zoomScaleNormal="90" zoomScaleSheetLayoutView="158" workbookViewId="0">
      <selection activeCell="C9" sqref="C9"/>
    </sheetView>
  </sheetViews>
  <sheetFormatPr defaultColWidth="10.7109375" defaultRowHeight="15" x14ac:dyDescent="0.25"/>
  <cols>
    <col min="1" max="1" width="1.28515625" style="1" customWidth="1"/>
    <col min="2" max="2" width="31.7109375" style="6" customWidth="1"/>
    <col min="3" max="3" width="9.7109375" style="4" customWidth="1"/>
    <col min="4" max="4" width="10.7109375" style="4" customWidth="1"/>
    <col min="5" max="5" width="16.7109375" style="4" customWidth="1"/>
    <col min="6" max="6" width="11.140625" style="30" customWidth="1"/>
    <col min="7" max="7" width="11" style="4" customWidth="1"/>
    <col min="8" max="9" width="11.7109375" style="4" customWidth="1"/>
    <col min="10" max="10" width="12.140625" style="30" customWidth="1"/>
    <col min="11" max="11" width="1.7109375" style="1" customWidth="1"/>
    <col min="12" max="16384" width="10.7109375" style="1"/>
  </cols>
  <sheetData>
    <row r="1" spans="2:10" ht="8.1" customHeight="1" x14ac:dyDescent="0.25"/>
    <row r="2" spans="2:10" ht="14.1" customHeight="1" thickBot="1" x14ac:dyDescent="0.3">
      <c r="B2" s="185" t="s">
        <v>147</v>
      </c>
      <c r="C2" s="185"/>
      <c r="D2" s="185"/>
      <c r="E2" s="185"/>
      <c r="F2" s="185"/>
      <c r="G2" s="185"/>
      <c r="H2" s="185"/>
      <c r="I2" s="185"/>
      <c r="J2" s="185"/>
    </row>
    <row r="3" spans="2:10" ht="18.75" thickBot="1" x14ac:dyDescent="0.3">
      <c r="B3" s="174" t="s">
        <v>158</v>
      </c>
      <c r="C3" s="174"/>
      <c r="D3" s="174"/>
      <c r="E3" s="174"/>
      <c r="F3" s="174"/>
      <c r="G3" s="174"/>
      <c r="H3" s="174"/>
      <c r="I3" s="174"/>
      <c r="J3" s="174"/>
    </row>
    <row r="4" spans="2:10" x14ac:dyDescent="0.25">
      <c r="B4" s="175" t="s">
        <v>153</v>
      </c>
      <c r="C4" s="178" t="s">
        <v>24</v>
      </c>
      <c r="D4" s="178"/>
      <c r="E4" s="178"/>
      <c r="F4" s="178"/>
      <c r="G4" s="178"/>
      <c r="H4" s="178"/>
      <c r="I4" s="178"/>
      <c r="J4" s="24"/>
    </row>
    <row r="5" spans="2:10" x14ac:dyDescent="0.25">
      <c r="B5" s="176"/>
      <c r="C5" s="179"/>
      <c r="D5" s="179"/>
      <c r="E5" s="179"/>
      <c r="F5" s="179"/>
      <c r="G5" s="179"/>
      <c r="H5" s="179"/>
      <c r="I5" s="180" t="s">
        <v>5</v>
      </c>
      <c r="J5" s="180"/>
    </row>
    <row r="6" spans="2:10" ht="15.75" thickBot="1" x14ac:dyDescent="0.3">
      <c r="B6" s="177"/>
      <c r="C6" s="166" t="s">
        <v>7</v>
      </c>
      <c r="D6" s="166"/>
      <c r="E6" s="166"/>
      <c r="F6" s="166"/>
      <c r="G6" s="167" t="s">
        <v>8</v>
      </c>
      <c r="H6" s="167"/>
      <c r="I6" s="167"/>
      <c r="J6" s="25"/>
    </row>
    <row r="7" spans="2:10" ht="45.75" thickBot="1" x14ac:dyDescent="0.3">
      <c r="B7" s="7" t="s">
        <v>2</v>
      </c>
      <c r="C7" s="34" t="s">
        <v>3</v>
      </c>
      <c r="D7" s="34" t="s">
        <v>21</v>
      </c>
      <c r="E7" s="35" t="s">
        <v>22</v>
      </c>
      <c r="F7" s="36" t="s">
        <v>29</v>
      </c>
      <c r="G7" s="18" t="s">
        <v>23</v>
      </c>
      <c r="H7" s="37" t="s">
        <v>4</v>
      </c>
      <c r="I7" s="37" t="s">
        <v>6</v>
      </c>
      <c r="J7" s="78" t="s">
        <v>134</v>
      </c>
    </row>
    <row r="8" spans="2:10" ht="26.25" thickBot="1" x14ac:dyDescent="0.3">
      <c r="B8" s="8" t="s">
        <v>11</v>
      </c>
      <c r="C8" s="10">
        <f>SUM(C9:C10)</f>
        <v>131167</v>
      </c>
      <c r="D8" s="10">
        <f>SUM(D9:D10)</f>
        <v>40642</v>
      </c>
      <c r="E8" s="14" t="s">
        <v>40</v>
      </c>
      <c r="F8" s="26">
        <f>G8-C8-D8</f>
        <v>161547</v>
      </c>
      <c r="G8" s="56">
        <f t="shared" ref="G8:G19" si="0">H8+I8</f>
        <v>333356</v>
      </c>
      <c r="H8" s="10">
        <f>SUM(H9:H10)</f>
        <v>317326</v>
      </c>
      <c r="I8" s="10">
        <f t="shared" ref="I8:J8" si="1">SUM(I9:I10)</f>
        <v>16030</v>
      </c>
      <c r="J8" s="79">
        <f t="shared" si="1"/>
        <v>0</v>
      </c>
    </row>
    <row r="9" spans="2:10" ht="15.75" thickBot="1" x14ac:dyDescent="0.3">
      <c r="B9" s="9" t="s">
        <v>66</v>
      </c>
      <c r="C9" s="68">
        <f>122645+1080+7442</f>
        <v>131167</v>
      </c>
      <c r="D9" s="68">
        <f>2000+1741+7000+290+6593+522</f>
        <v>18146</v>
      </c>
      <c r="E9" s="15" t="s">
        <v>9</v>
      </c>
      <c r="F9" s="27">
        <f>G9-C9-D9</f>
        <v>124428</v>
      </c>
      <c r="G9" s="77">
        <f t="shared" si="0"/>
        <v>273741</v>
      </c>
      <c r="H9" s="68">
        <f>247806+8383+1522</f>
        <v>257711</v>
      </c>
      <c r="I9" s="68">
        <v>16030</v>
      </c>
      <c r="J9" s="80"/>
    </row>
    <row r="10" spans="2:10" ht="15.75" thickBot="1" x14ac:dyDescent="0.3">
      <c r="B10" s="9" t="s">
        <v>67</v>
      </c>
      <c r="C10" s="11"/>
      <c r="D10" s="68">
        <f>630+500+19836+260+1270</f>
        <v>22496</v>
      </c>
      <c r="E10" s="15" t="s">
        <v>9</v>
      </c>
      <c r="F10" s="27">
        <f>G10-C10-D10</f>
        <v>37119</v>
      </c>
      <c r="G10" s="17">
        <f t="shared" si="0"/>
        <v>59615</v>
      </c>
      <c r="H10" s="68">
        <f>47046+6299+5000+1270</f>
        <v>59615</v>
      </c>
      <c r="I10" s="68"/>
      <c r="J10" s="80"/>
    </row>
    <row r="11" spans="2:10" ht="26.25" thickBot="1" x14ac:dyDescent="0.3">
      <c r="B11" s="8" t="s">
        <v>12</v>
      </c>
      <c r="C11" s="10">
        <f>SUM(C12:C14)</f>
        <v>17350</v>
      </c>
      <c r="D11" s="10">
        <f>SUM(D12:D14)</f>
        <v>47872</v>
      </c>
      <c r="E11" s="14" t="s">
        <v>9</v>
      </c>
      <c r="F11" s="26">
        <f>G11-C11-D11</f>
        <v>44618</v>
      </c>
      <c r="G11" s="56">
        <f t="shared" si="0"/>
        <v>109840</v>
      </c>
      <c r="H11" s="10">
        <f>SUM(H12:H14)</f>
        <v>108102</v>
      </c>
      <c r="I11" s="10">
        <f t="shared" ref="I11:J11" si="2">SUM(I12:I14)</f>
        <v>1738</v>
      </c>
      <c r="J11" s="79">
        <f t="shared" si="2"/>
        <v>0</v>
      </c>
    </row>
    <row r="12" spans="2:10" ht="26.25" thickBot="1" x14ac:dyDescent="0.3">
      <c r="B12" s="9" t="s">
        <v>101</v>
      </c>
      <c r="C12" s="68">
        <v>17350</v>
      </c>
      <c r="D12" s="68">
        <f>42+7</f>
        <v>49</v>
      </c>
      <c r="E12" s="15" t="s">
        <v>9</v>
      </c>
      <c r="F12" s="27">
        <f>G12-C12-D12-(D13-H13)</f>
        <v>28000</v>
      </c>
      <c r="G12" s="17">
        <f t="shared" si="0"/>
        <v>49254</v>
      </c>
      <c r="H12" s="11">
        <f>12160+14215+9049-1738+2451+5072+7+337+140+617+2286+136+680+400+714+990</f>
        <v>47516</v>
      </c>
      <c r="I12" s="11">
        <v>1738</v>
      </c>
      <c r="J12" s="80"/>
    </row>
    <row r="13" spans="2:10" ht="30" customHeight="1" thickBot="1" x14ac:dyDescent="0.3">
      <c r="B13" s="9" t="s">
        <v>102</v>
      </c>
      <c r="C13" s="11"/>
      <c r="D13" s="68">
        <f>13762+10360+2191-5290</f>
        <v>21023</v>
      </c>
      <c r="E13" s="183" t="s">
        <v>138</v>
      </c>
      <c r="F13" s="184"/>
      <c r="G13" s="17">
        <f t="shared" si="0"/>
        <v>17168</v>
      </c>
      <c r="H13" s="68">
        <f>15953+1215</f>
        <v>17168</v>
      </c>
      <c r="I13" s="11"/>
      <c r="J13" s="80"/>
    </row>
    <row r="14" spans="2:10" ht="15.75" thickBot="1" x14ac:dyDescent="0.3">
      <c r="B14" s="9" t="s">
        <v>68</v>
      </c>
      <c r="C14" s="11"/>
      <c r="D14" s="11">
        <v>26800</v>
      </c>
      <c r="E14" s="15" t="s">
        <v>9</v>
      </c>
      <c r="F14" s="27">
        <f>G14-C14-D14</f>
        <v>16618</v>
      </c>
      <c r="G14" s="17">
        <f t="shared" si="0"/>
        <v>43418</v>
      </c>
      <c r="H14" s="68">
        <f>16618+26800</f>
        <v>43418</v>
      </c>
      <c r="I14" s="11"/>
      <c r="J14" s="80"/>
    </row>
    <row r="15" spans="2:10" ht="26.25" thickBot="1" x14ac:dyDescent="0.3">
      <c r="B15" s="8" t="s">
        <v>13</v>
      </c>
      <c r="C15" s="10">
        <f>SUM(C16:C19)</f>
        <v>324239</v>
      </c>
      <c r="D15" s="10">
        <f>SUM(D16:D19)</f>
        <v>42334</v>
      </c>
      <c r="E15" s="14" t="s">
        <v>35</v>
      </c>
      <c r="F15" s="26">
        <f>G15-C15-D15</f>
        <v>71503</v>
      </c>
      <c r="G15" s="56">
        <f t="shared" si="0"/>
        <v>438076</v>
      </c>
      <c r="H15" s="10">
        <f>SUM(H16:H19)</f>
        <v>391676</v>
      </c>
      <c r="I15" s="10">
        <f>SUM(I16:I19)</f>
        <v>46400</v>
      </c>
      <c r="J15" s="79">
        <f>SUM(J16:J19)</f>
        <v>74742</v>
      </c>
    </row>
    <row r="16" spans="2:10" ht="15.75" thickBot="1" x14ac:dyDescent="0.3">
      <c r="B16" s="9" t="s">
        <v>69</v>
      </c>
      <c r="C16" s="68">
        <f>205616+25023</f>
        <v>230639</v>
      </c>
      <c r="D16" s="11">
        <v>4232</v>
      </c>
      <c r="E16" s="15" t="s">
        <v>10</v>
      </c>
      <c r="F16" s="27">
        <f>G16-C16-D16</f>
        <v>42698</v>
      </c>
      <c r="G16" s="17">
        <f t="shared" si="0"/>
        <v>277569</v>
      </c>
      <c r="H16" s="68">
        <f>228301+4413</f>
        <v>232714</v>
      </c>
      <c r="I16" s="68">
        <f>9442+27726+158+7486+43</f>
        <v>44855</v>
      </c>
      <c r="J16" s="80"/>
    </row>
    <row r="17" spans="2:10" ht="32.1" customHeight="1" thickBot="1" x14ac:dyDescent="0.3">
      <c r="B17" s="9" t="s">
        <v>70</v>
      </c>
      <c r="C17" s="68">
        <f>32026</f>
        <v>32026</v>
      </c>
      <c r="D17" s="68">
        <v>8116</v>
      </c>
      <c r="E17" s="15" t="s">
        <v>10</v>
      </c>
      <c r="F17" s="27">
        <f>G17-C17-D17</f>
        <v>8567</v>
      </c>
      <c r="G17" s="17">
        <f t="shared" si="0"/>
        <v>48709</v>
      </c>
      <c r="H17" s="68">
        <v>48709</v>
      </c>
      <c r="I17" s="68"/>
      <c r="J17" s="80"/>
    </row>
    <row r="18" spans="2:10" ht="26.25" thickBot="1" x14ac:dyDescent="0.3">
      <c r="B18" s="9" t="s">
        <v>71</v>
      </c>
      <c r="C18" s="68">
        <f>61574</f>
        <v>61574</v>
      </c>
      <c r="D18" s="68">
        <f>26666+3320</f>
        <v>29986</v>
      </c>
      <c r="E18" s="15" t="s">
        <v>10</v>
      </c>
      <c r="F18" s="69">
        <f t="shared" ref="F18:F19" si="3">G18-C18-D18</f>
        <v>18693</v>
      </c>
      <c r="G18" s="17">
        <f t="shared" si="0"/>
        <v>110253</v>
      </c>
      <c r="H18" s="68">
        <v>110253</v>
      </c>
      <c r="I18" s="68"/>
      <c r="J18" s="80"/>
    </row>
    <row r="19" spans="2:10" ht="39" thickBot="1" x14ac:dyDescent="0.3">
      <c r="B19" s="9" t="s">
        <v>130</v>
      </c>
      <c r="C19" s="11"/>
      <c r="D19" s="11"/>
      <c r="E19" s="15" t="s">
        <v>10</v>
      </c>
      <c r="F19" s="27">
        <f t="shared" si="3"/>
        <v>1545</v>
      </c>
      <c r="G19" s="17">
        <f t="shared" si="0"/>
        <v>1545</v>
      </c>
      <c r="H19" s="68"/>
      <c r="I19" s="68">
        <v>1545</v>
      </c>
      <c r="J19" s="81">
        <v>74742</v>
      </c>
    </row>
    <row r="20" spans="2:10" ht="26.25" thickBot="1" x14ac:dyDescent="0.3">
      <c r="B20" s="8" t="s">
        <v>38</v>
      </c>
      <c r="C20" s="10">
        <f>SUM(C21:C25)</f>
        <v>11740</v>
      </c>
      <c r="D20" s="10">
        <f>SUM(D21:D25)</f>
        <v>0</v>
      </c>
      <c r="E20" s="14" t="s">
        <v>28</v>
      </c>
      <c r="F20" s="26">
        <f>G20-C20-D20</f>
        <v>52132</v>
      </c>
      <c r="G20" s="56">
        <f>H20+I20</f>
        <v>63872</v>
      </c>
      <c r="H20" s="10">
        <f>SUM(H21:H25)</f>
        <v>0</v>
      </c>
      <c r="I20" s="10">
        <f>SUM(I21:I25)</f>
        <v>63872</v>
      </c>
      <c r="J20" s="79">
        <f>SUM(J21:J25)</f>
        <v>55889</v>
      </c>
    </row>
    <row r="21" spans="2:10" ht="15.75" thickBot="1" x14ac:dyDescent="0.3">
      <c r="B21" s="41" t="s">
        <v>72</v>
      </c>
      <c r="C21" s="68">
        <v>2302</v>
      </c>
      <c r="D21" s="11"/>
      <c r="E21" s="15" t="s">
        <v>10</v>
      </c>
      <c r="F21" s="27">
        <f>G21-C21-D21</f>
        <v>3958</v>
      </c>
      <c r="G21" s="17">
        <f>H21+I21</f>
        <v>6260</v>
      </c>
      <c r="H21" s="68"/>
      <c r="I21" s="68">
        <v>6260</v>
      </c>
      <c r="J21" s="80">
        <v>2160</v>
      </c>
    </row>
    <row r="22" spans="2:10" ht="26.25" thickBot="1" x14ac:dyDescent="0.3">
      <c r="B22" s="41" t="s">
        <v>73</v>
      </c>
      <c r="C22" s="68">
        <v>9438</v>
      </c>
      <c r="D22" s="11"/>
      <c r="E22" s="15" t="s">
        <v>9</v>
      </c>
      <c r="F22" s="27">
        <f>G22-C22-D22</f>
        <v>15538</v>
      </c>
      <c r="G22" s="17">
        <f>H22+I22</f>
        <v>24976</v>
      </c>
      <c r="H22" s="68"/>
      <c r="I22" s="68">
        <v>24976</v>
      </c>
      <c r="J22" s="80"/>
    </row>
    <row r="23" spans="2:10" ht="15.75" thickBot="1" x14ac:dyDescent="0.3">
      <c r="B23" s="41" t="s">
        <v>74</v>
      </c>
      <c r="C23" s="11"/>
      <c r="D23" s="11"/>
      <c r="E23" s="15" t="s">
        <v>9</v>
      </c>
      <c r="F23" s="27">
        <f>G23-C23-D23</f>
        <v>7246</v>
      </c>
      <c r="G23" s="17">
        <f>H23+I23</f>
        <v>7246</v>
      </c>
      <c r="H23" s="68"/>
      <c r="I23" s="68">
        <v>7246</v>
      </c>
      <c r="J23" s="80"/>
    </row>
    <row r="24" spans="2:10" ht="39" thickBot="1" x14ac:dyDescent="0.3">
      <c r="B24" s="41" t="s">
        <v>127</v>
      </c>
      <c r="C24" s="11"/>
      <c r="D24" s="11"/>
      <c r="E24" s="15" t="s">
        <v>9</v>
      </c>
      <c r="F24" s="27">
        <f t="shared" ref="F24:F25" si="4">G24-C24-D24</f>
        <v>25390</v>
      </c>
      <c r="G24" s="17">
        <f>H24+I24</f>
        <v>25390</v>
      </c>
      <c r="H24" s="68"/>
      <c r="I24" s="68">
        <f>71209-5819-40000</f>
        <v>25390</v>
      </c>
      <c r="J24" s="84">
        <f>5819+40000</f>
        <v>45819</v>
      </c>
    </row>
    <row r="25" spans="2:10" ht="26.25" thickBot="1" x14ac:dyDescent="0.3">
      <c r="B25" s="41" t="s">
        <v>75</v>
      </c>
      <c r="C25" s="11"/>
      <c r="D25" s="11"/>
      <c r="E25" s="15" t="s">
        <v>9</v>
      </c>
      <c r="F25" s="27">
        <f t="shared" si="4"/>
        <v>0</v>
      </c>
      <c r="G25" s="17">
        <f t="shared" ref="G25" si="5">H25+I25</f>
        <v>0</v>
      </c>
      <c r="H25" s="11"/>
      <c r="I25" s="11"/>
      <c r="J25" s="81">
        <v>7910</v>
      </c>
    </row>
    <row r="26" spans="2:10" ht="15.75" thickBot="1" x14ac:dyDescent="0.3">
      <c r="B26" s="8" t="s">
        <v>14</v>
      </c>
      <c r="C26" s="10">
        <f>SUM(C27:C29)</f>
        <v>59378</v>
      </c>
      <c r="D26" s="10">
        <f>SUM(D27:D29)</f>
        <v>0</v>
      </c>
      <c r="E26" s="14" t="s">
        <v>9</v>
      </c>
      <c r="F26" s="26">
        <f>G26-C26-D26</f>
        <v>19834</v>
      </c>
      <c r="G26" s="56">
        <f>H26+I26</f>
        <v>79212</v>
      </c>
      <c r="H26" s="10">
        <f>SUM(H27:H29)</f>
        <v>0</v>
      </c>
      <c r="I26" s="10">
        <f t="shared" ref="I26:J26" si="6">SUM(I27:I29)</f>
        <v>79212</v>
      </c>
      <c r="J26" s="79">
        <f t="shared" si="6"/>
        <v>621</v>
      </c>
    </row>
    <row r="27" spans="2:10" ht="24.75" thickBot="1" x14ac:dyDescent="0.3">
      <c r="B27" s="9" t="s">
        <v>76</v>
      </c>
      <c r="C27" s="11"/>
      <c r="D27" s="11"/>
      <c r="E27" s="15" t="s">
        <v>41</v>
      </c>
      <c r="F27" s="27">
        <f>G27-C27-D27</f>
        <v>10495</v>
      </c>
      <c r="G27" s="17">
        <f>H27+I27</f>
        <v>10495</v>
      </c>
      <c r="H27" s="61"/>
      <c r="I27" s="68">
        <v>10495</v>
      </c>
      <c r="J27" s="81">
        <v>621</v>
      </c>
    </row>
    <row r="28" spans="2:10" ht="39" thickBot="1" x14ac:dyDescent="0.3">
      <c r="B28" s="9" t="s">
        <v>77</v>
      </c>
      <c r="C28" s="68">
        <v>5304</v>
      </c>
      <c r="D28" s="11"/>
      <c r="E28" s="15" t="s">
        <v>10</v>
      </c>
      <c r="F28" s="27">
        <f>G28-C28-D28</f>
        <v>4276</v>
      </c>
      <c r="G28" s="17">
        <f>H28+I28</f>
        <v>9580</v>
      </c>
      <c r="H28" s="61"/>
      <c r="I28" s="68">
        <v>9580</v>
      </c>
      <c r="J28" s="80"/>
    </row>
    <row r="29" spans="2:10" ht="15.75" thickBot="1" x14ac:dyDescent="0.3">
      <c r="B29" s="9" t="s">
        <v>78</v>
      </c>
      <c r="C29" s="68">
        <v>54074</v>
      </c>
      <c r="D29" s="11"/>
      <c r="E29" s="15" t="s">
        <v>10</v>
      </c>
      <c r="F29" s="69">
        <f t="shared" ref="F29" si="7">G29-C29-D29</f>
        <v>5063</v>
      </c>
      <c r="G29" s="17">
        <f t="shared" ref="G29" si="8">H29+I29</f>
        <v>59137</v>
      </c>
      <c r="H29" s="61"/>
      <c r="I29" s="68">
        <v>59137</v>
      </c>
      <c r="J29" s="80"/>
    </row>
    <row r="30" spans="2:10" ht="34.35" customHeight="1" thickBot="1" x14ac:dyDescent="0.3">
      <c r="B30" s="8" t="s">
        <v>15</v>
      </c>
      <c r="C30" s="10">
        <f>SUM(C31:C34)</f>
        <v>181427</v>
      </c>
      <c r="D30" s="10">
        <f>SUM(D31:D34)</f>
        <v>0</v>
      </c>
      <c r="E30" s="14" t="s">
        <v>9</v>
      </c>
      <c r="F30" s="26">
        <f>G30-C30-D30</f>
        <v>20220</v>
      </c>
      <c r="G30" s="56">
        <f>H30+I30</f>
        <v>201647</v>
      </c>
      <c r="H30" s="10">
        <f>SUM(H31:H34)</f>
        <v>201647</v>
      </c>
      <c r="I30" s="10">
        <f>SUM(I31:I34)</f>
        <v>0</v>
      </c>
      <c r="J30" s="79">
        <f>SUM(J31:J34)</f>
        <v>0</v>
      </c>
    </row>
    <row r="31" spans="2:10" ht="26.25" thickBot="1" x14ac:dyDescent="0.3">
      <c r="B31" s="9" t="s">
        <v>133</v>
      </c>
      <c r="C31" s="152">
        <v>7397</v>
      </c>
      <c r="D31" s="11"/>
      <c r="E31" s="15" t="s">
        <v>9</v>
      </c>
      <c r="F31" s="168">
        <f>(G31+G32)-C31</f>
        <v>12917</v>
      </c>
      <c r="G31" s="17">
        <f>H31+I31</f>
        <v>17195</v>
      </c>
      <c r="H31" s="68">
        <f>4278+5000+7917</f>
        <v>17195</v>
      </c>
      <c r="I31" s="11"/>
      <c r="J31" s="80"/>
    </row>
    <row r="32" spans="2:10" ht="39" thickBot="1" x14ac:dyDescent="0.3">
      <c r="B32" s="9" t="s">
        <v>79</v>
      </c>
      <c r="C32" s="153"/>
      <c r="D32" s="11"/>
      <c r="E32" s="15" t="s">
        <v>9</v>
      </c>
      <c r="F32" s="169"/>
      <c r="G32" s="17">
        <f t="shared" ref="G32" si="9">H32+I32</f>
        <v>3119</v>
      </c>
      <c r="H32" s="87">
        <v>3119</v>
      </c>
      <c r="I32" s="11"/>
      <c r="J32" s="80"/>
    </row>
    <row r="33" spans="2:10" ht="39" thickBot="1" x14ac:dyDescent="0.3">
      <c r="B33" s="9" t="s">
        <v>128</v>
      </c>
      <c r="C33" s="68">
        <f>139331+28573+604+5460</f>
        <v>173968</v>
      </c>
      <c r="D33" s="11"/>
      <c r="E33" s="15" t="s">
        <v>9</v>
      </c>
      <c r="F33" s="27">
        <f>G33-C33-D33</f>
        <v>7303</v>
      </c>
      <c r="G33" s="17">
        <f>H33+I33</f>
        <v>181271</v>
      </c>
      <c r="H33" s="68">
        <f>139331+11995+28573-4692+604+5460</f>
        <v>181271</v>
      </c>
      <c r="I33" s="11"/>
      <c r="J33" s="80"/>
    </row>
    <row r="34" spans="2:10" ht="26.25" thickBot="1" x14ac:dyDescent="0.3">
      <c r="B34" s="9" t="s">
        <v>80</v>
      </c>
      <c r="C34" s="68">
        <v>62</v>
      </c>
      <c r="D34" s="11"/>
      <c r="E34" s="15" t="s">
        <v>9</v>
      </c>
      <c r="F34" s="27">
        <f t="shared" ref="F34" si="10">G34-C34-D34</f>
        <v>0</v>
      </c>
      <c r="G34" s="17">
        <f t="shared" ref="G34" si="11">H34+I34</f>
        <v>62</v>
      </c>
      <c r="H34" s="68">
        <v>62</v>
      </c>
      <c r="I34" s="11"/>
      <c r="J34" s="80"/>
    </row>
    <row r="35" spans="2:10" ht="26.25" thickBot="1" x14ac:dyDescent="0.3">
      <c r="B35" s="8" t="s">
        <v>16</v>
      </c>
      <c r="C35" s="10">
        <f>SUM(C36:C39)</f>
        <v>26544</v>
      </c>
      <c r="D35" s="10">
        <f>SUM(D36:D39)</f>
        <v>0</v>
      </c>
      <c r="E35" s="14" t="s">
        <v>9</v>
      </c>
      <c r="F35" s="26">
        <f>G35-C35-D35</f>
        <v>30483</v>
      </c>
      <c r="G35" s="56">
        <f>H35+I35</f>
        <v>57027</v>
      </c>
      <c r="H35" s="10">
        <f>SUM(H36:H39)</f>
        <v>40316</v>
      </c>
      <c r="I35" s="10">
        <f t="shared" ref="I35:J35" si="12">SUM(I36:I39)</f>
        <v>16711</v>
      </c>
      <c r="J35" s="79">
        <f t="shared" si="12"/>
        <v>3636</v>
      </c>
    </row>
    <row r="36" spans="2:10" ht="15.75" thickBot="1" x14ac:dyDescent="0.3">
      <c r="B36" s="9" t="s">
        <v>81</v>
      </c>
      <c r="C36" s="68">
        <v>26544</v>
      </c>
      <c r="D36" s="11"/>
      <c r="E36" s="67" t="s">
        <v>9</v>
      </c>
      <c r="F36" s="27">
        <f>G36-C36-D36</f>
        <v>1743</v>
      </c>
      <c r="G36" s="17">
        <f>H36+I36</f>
        <v>28287</v>
      </c>
      <c r="H36" s="68">
        <v>28287</v>
      </c>
      <c r="I36" s="68"/>
      <c r="J36" s="80"/>
    </row>
    <row r="37" spans="2:10" ht="26.25" thickBot="1" x14ac:dyDescent="0.3">
      <c r="B37" s="9" t="s">
        <v>82</v>
      </c>
      <c r="C37" s="11"/>
      <c r="D37" s="11"/>
      <c r="E37" s="67" t="s">
        <v>10</v>
      </c>
      <c r="F37" s="27">
        <f>G37-C37-D37</f>
        <v>16711</v>
      </c>
      <c r="G37" s="17">
        <f>H37+I37</f>
        <v>16711</v>
      </c>
      <c r="H37" s="68"/>
      <c r="I37" s="68">
        <v>16711</v>
      </c>
      <c r="J37" s="80">
        <v>3636</v>
      </c>
    </row>
    <row r="38" spans="2:10" ht="15.75" thickBot="1" x14ac:dyDescent="0.3">
      <c r="B38" s="9" t="s">
        <v>83</v>
      </c>
      <c r="C38" s="11"/>
      <c r="D38" s="11"/>
      <c r="E38" s="67" t="s">
        <v>9</v>
      </c>
      <c r="F38" s="27">
        <f t="shared" ref="F38:F39" si="13">G38-C38-D38</f>
        <v>2254</v>
      </c>
      <c r="G38" s="17">
        <f t="shared" ref="G38:G39" si="14">H38+I38</f>
        <v>2254</v>
      </c>
      <c r="H38" s="68">
        <v>2254</v>
      </c>
      <c r="I38" s="68"/>
      <c r="J38" s="80"/>
    </row>
    <row r="39" spans="2:10" ht="15.75" thickBot="1" x14ac:dyDescent="0.3">
      <c r="B39" s="9" t="s">
        <v>84</v>
      </c>
      <c r="C39" s="11"/>
      <c r="D39" s="11"/>
      <c r="E39" s="67" t="s">
        <v>9</v>
      </c>
      <c r="F39" s="27">
        <f t="shared" si="13"/>
        <v>9775</v>
      </c>
      <c r="G39" s="17">
        <f t="shared" si="14"/>
        <v>9775</v>
      </c>
      <c r="H39" s="68">
        <f>5005+1161+3609</f>
        <v>9775</v>
      </c>
      <c r="I39" s="68"/>
      <c r="J39" s="80"/>
    </row>
    <row r="40" spans="2:10" ht="15.75" thickBot="1" x14ac:dyDescent="0.3">
      <c r="B40" s="8" t="s">
        <v>17</v>
      </c>
      <c r="C40" s="10">
        <f>SUM(C41:C44)</f>
        <v>18964</v>
      </c>
      <c r="D40" s="10">
        <f>SUM(D41:D44)</f>
        <v>0</v>
      </c>
      <c r="E40" s="14" t="s">
        <v>9</v>
      </c>
      <c r="F40" s="26">
        <f>G40-C40-D40</f>
        <v>88179</v>
      </c>
      <c r="G40" s="56">
        <f>H40+I40</f>
        <v>107143</v>
      </c>
      <c r="H40" s="10">
        <f>SUM(H41:H44)</f>
        <v>1289</v>
      </c>
      <c r="I40" s="10">
        <f>SUM(I41:I44)</f>
        <v>105854</v>
      </c>
      <c r="J40" s="79">
        <f>SUM(J41:J44)</f>
        <v>4760</v>
      </c>
    </row>
    <row r="41" spans="2:10" ht="39" thickBot="1" x14ac:dyDescent="0.3">
      <c r="B41" s="9" t="s">
        <v>129</v>
      </c>
      <c r="C41" s="152">
        <f>12889+6075</f>
        <v>18964</v>
      </c>
      <c r="D41" s="11"/>
      <c r="E41" s="15" t="s">
        <v>9</v>
      </c>
      <c r="F41" s="27">
        <f>G41-C41-D41</f>
        <v>39729</v>
      </c>
      <c r="G41" s="17">
        <f>H41+I41</f>
        <v>58693</v>
      </c>
      <c r="H41" s="68"/>
      <c r="I41" s="68">
        <v>58693</v>
      </c>
      <c r="J41" s="80">
        <v>2372</v>
      </c>
    </row>
    <row r="42" spans="2:10" ht="15.75" thickBot="1" x14ac:dyDescent="0.3">
      <c r="B42" s="9" t="s">
        <v>85</v>
      </c>
      <c r="C42" s="154"/>
      <c r="D42" s="11"/>
      <c r="E42" s="15" t="s">
        <v>9</v>
      </c>
      <c r="F42" s="27">
        <f>G42-C42-D42</f>
        <v>19000</v>
      </c>
      <c r="G42" s="17">
        <f>H42+I42</f>
        <v>19000</v>
      </c>
      <c r="H42" s="68"/>
      <c r="I42" s="68">
        <f>11000+8000</f>
        <v>19000</v>
      </c>
      <c r="J42" s="80"/>
    </row>
    <row r="43" spans="2:10" ht="26.25" thickBot="1" x14ac:dyDescent="0.3">
      <c r="B43" s="9" t="s">
        <v>86</v>
      </c>
      <c r="C43" s="154"/>
      <c r="D43" s="11"/>
      <c r="E43" s="15" t="s">
        <v>9</v>
      </c>
      <c r="F43" s="27">
        <f t="shared" ref="F43:F44" si="15">G43-C43-D43</f>
        <v>10989</v>
      </c>
      <c r="G43" s="17">
        <f t="shared" ref="G43:G44" si="16">H43+I43</f>
        <v>10989</v>
      </c>
      <c r="H43" s="68">
        <v>1289</v>
      </c>
      <c r="I43" s="68">
        <v>9700</v>
      </c>
      <c r="J43" s="80">
        <v>396</v>
      </c>
    </row>
    <row r="44" spans="2:10" ht="15.75" thickBot="1" x14ac:dyDescent="0.3">
      <c r="B44" s="53" t="s">
        <v>87</v>
      </c>
      <c r="C44" s="153"/>
      <c r="D44" s="47"/>
      <c r="E44" s="15" t="s">
        <v>9</v>
      </c>
      <c r="F44" s="54">
        <f t="shared" si="15"/>
        <v>18461</v>
      </c>
      <c r="G44" s="55">
        <f t="shared" si="16"/>
        <v>18461</v>
      </c>
      <c r="H44" s="88"/>
      <c r="I44" s="88">
        <v>18461</v>
      </c>
      <c r="J44" s="82">
        <v>1992</v>
      </c>
    </row>
    <row r="45" spans="2:10" ht="9" customHeight="1" thickBot="1" x14ac:dyDescent="0.3">
      <c r="B45" s="48"/>
      <c r="C45" s="13"/>
      <c r="D45" s="49"/>
      <c r="E45" s="50"/>
      <c r="F45" s="51"/>
      <c r="G45" s="52"/>
      <c r="H45" s="49"/>
      <c r="I45" s="49"/>
      <c r="J45" s="51"/>
    </row>
    <row r="46" spans="2:10" ht="10.35" customHeight="1" thickBot="1" x14ac:dyDescent="0.3">
      <c r="B46" s="48"/>
      <c r="C46" s="13"/>
      <c r="D46" s="49"/>
      <c r="E46" s="50"/>
      <c r="F46" s="51"/>
      <c r="G46" s="52"/>
      <c r="H46" s="49"/>
      <c r="I46" s="49"/>
      <c r="J46" s="51"/>
    </row>
    <row r="47" spans="2:10" ht="19.350000000000001" customHeight="1" thickBot="1" x14ac:dyDescent="0.3">
      <c r="B47" s="174" t="s">
        <v>158</v>
      </c>
      <c r="C47" s="174"/>
      <c r="D47" s="174"/>
      <c r="E47" s="174"/>
      <c r="F47" s="174"/>
      <c r="G47" s="174"/>
      <c r="H47" s="174"/>
      <c r="I47" s="174"/>
      <c r="J47" s="174"/>
    </row>
    <row r="48" spans="2:10" ht="15" customHeight="1" x14ac:dyDescent="0.25">
      <c r="B48" s="175" t="s">
        <v>153</v>
      </c>
      <c r="C48" s="178" t="s">
        <v>24</v>
      </c>
      <c r="D48" s="178"/>
      <c r="E48" s="178"/>
      <c r="F48" s="178"/>
      <c r="G48" s="178"/>
      <c r="H48" s="178"/>
      <c r="I48" s="178"/>
      <c r="J48" s="24"/>
    </row>
    <row r="49" spans="2:10" x14ac:dyDescent="0.25">
      <c r="B49" s="176"/>
      <c r="C49" s="179"/>
      <c r="D49" s="179"/>
      <c r="E49" s="179"/>
      <c r="F49" s="179"/>
      <c r="G49" s="179"/>
      <c r="H49" s="179"/>
      <c r="I49" s="180" t="s">
        <v>5</v>
      </c>
      <c r="J49" s="180"/>
    </row>
    <row r="50" spans="2:10" ht="15.75" thickBot="1" x14ac:dyDescent="0.3">
      <c r="B50" s="177"/>
      <c r="C50" s="166" t="s">
        <v>7</v>
      </c>
      <c r="D50" s="166"/>
      <c r="E50" s="166"/>
      <c r="F50" s="166"/>
      <c r="G50" s="167" t="s">
        <v>8</v>
      </c>
      <c r="H50" s="167"/>
      <c r="I50" s="167"/>
      <c r="J50" s="25"/>
    </row>
    <row r="51" spans="2:10" ht="45.75" thickBot="1" x14ac:dyDescent="0.3">
      <c r="B51" s="7" t="s">
        <v>2</v>
      </c>
      <c r="C51" s="34" t="s">
        <v>3</v>
      </c>
      <c r="D51" s="34" t="s">
        <v>21</v>
      </c>
      <c r="E51" s="35" t="s">
        <v>22</v>
      </c>
      <c r="F51" s="36" t="s">
        <v>29</v>
      </c>
      <c r="G51" s="18" t="s">
        <v>23</v>
      </c>
      <c r="H51" s="37" t="s">
        <v>4</v>
      </c>
      <c r="I51" s="37" t="s">
        <v>6</v>
      </c>
      <c r="J51" s="78" t="s">
        <v>134</v>
      </c>
    </row>
    <row r="52" spans="2:10" ht="26.25" thickBot="1" x14ac:dyDescent="0.3">
      <c r="B52" s="8" t="s">
        <v>18</v>
      </c>
      <c r="C52" s="10">
        <f>SUM(C53:C56)</f>
        <v>0</v>
      </c>
      <c r="D52" s="10">
        <f>SUM(D53:D56)</f>
        <v>0</v>
      </c>
      <c r="E52" s="14" t="s">
        <v>36</v>
      </c>
      <c r="F52" s="26">
        <f>G52-C52-D52</f>
        <v>19500</v>
      </c>
      <c r="G52" s="56">
        <f>H52+I52</f>
        <v>19500</v>
      </c>
      <c r="H52" s="10">
        <f>SUM(H53:H56)</f>
        <v>19500</v>
      </c>
      <c r="I52" s="10">
        <f>SUM(I53:I56)</f>
        <v>0</v>
      </c>
      <c r="J52" s="79">
        <f>SUM(J53:J56)</f>
        <v>0</v>
      </c>
    </row>
    <row r="53" spans="2:10" ht="26.25" thickBot="1" x14ac:dyDescent="0.3">
      <c r="B53" s="9" t="s">
        <v>88</v>
      </c>
      <c r="C53" s="11"/>
      <c r="D53" s="11"/>
      <c r="E53" s="15" t="s">
        <v>19</v>
      </c>
      <c r="F53" s="27">
        <f>G53-C53-D53</f>
        <v>6100</v>
      </c>
      <c r="G53" s="17">
        <f>H53+I53</f>
        <v>6100</v>
      </c>
      <c r="H53" s="68">
        <f>4000+1800+300</f>
        <v>6100</v>
      </c>
      <c r="I53" s="11"/>
      <c r="J53" s="80"/>
    </row>
    <row r="54" spans="2:10" ht="21" customHeight="1" thickBot="1" x14ac:dyDescent="0.3">
      <c r="B54" s="9" t="s">
        <v>89</v>
      </c>
      <c r="C54" s="11"/>
      <c r="D54" s="11"/>
      <c r="E54" s="15" t="s">
        <v>19</v>
      </c>
      <c r="F54" s="27">
        <f t="shared" ref="F54" si="17">G54-C54-D54</f>
        <v>1500</v>
      </c>
      <c r="G54" s="17">
        <f t="shared" ref="G54" si="18">H54+I54</f>
        <v>1500</v>
      </c>
      <c r="H54" s="68">
        <v>1500</v>
      </c>
      <c r="I54" s="11"/>
      <c r="J54" s="80"/>
    </row>
    <row r="55" spans="2:10" ht="26.25" thickBot="1" x14ac:dyDescent="0.3">
      <c r="B55" s="9" t="s">
        <v>90</v>
      </c>
      <c r="C55" s="11"/>
      <c r="D55" s="11"/>
      <c r="E55" s="15" t="s">
        <v>9</v>
      </c>
      <c r="F55" s="27">
        <f>G55-C55-D55</f>
        <v>10800</v>
      </c>
      <c r="G55" s="17">
        <f>H55+I55</f>
        <v>10800</v>
      </c>
      <c r="H55" s="68">
        <f>4800+6000</f>
        <v>10800</v>
      </c>
      <c r="I55" s="11"/>
      <c r="J55" s="80"/>
    </row>
    <row r="56" spans="2:10" ht="26.25" thickBot="1" x14ac:dyDescent="0.3">
      <c r="B56" s="9" t="s">
        <v>91</v>
      </c>
      <c r="C56" s="11"/>
      <c r="D56" s="11"/>
      <c r="E56" s="15" t="s">
        <v>9</v>
      </c>
      <c r="F56" s="27">
        <f t="shared" ref="F56" si="19">G56-C56-D56</f>
        <v>1100</v>
      </c>
      <c r="G56" s="17">
        <f t="shared" ref="G56" si="20">H56+I56</f>
        <v>1100</v>
      </c>
      <c r="H56" s="68">
        <v>1100</v>
      </c>
      <c r="I56" s="11"/>
      <c r="J56" s="80"/>
    </row>
    <row r="57" spans="2:10" ht="26.25" thickBot="1" x14ac:dyDescent="0.3">
      <c r="B57" s="8" t="s">
        <v>140</v>
      </c>
      <c r="C57" s="10">
        <f>SUM(C58:C61)</f>
        <v>0</v>
      </c>
      <c r="D57" s="10">
        <f>SUM(D58:D61)</f>
        <v>0</v>
      </c>
      <c r="E57" s="14" t="s">
        <v>9</v>
      </c>
      <c r="F57" s="26">
        <f>G57-C57-D57</f>
        <v>10000</v>
      </c>
      <c r="G57" s="56">
        <f>H57+I57</f>
        <v>10000</v>
      </c>
      <c r="H57" s="89">
        <f>SUM(H58:H61)</f>
        <v>10000</v>
      </c>
      <c r="I57" s="10">
        <f t="shared" ref="I57:J57" si="21">SUM(I58:I61)</f>
        <v>0</v>
      </c>
      <c r="J57" s="79">
        <f t="shared" si="21"/>
        <v>139260</v>
      </c>
    </row>
    <row r="58" spans="2:10" ht="26.25" thickBot="1" x14ac:dyDescent="0.3">
      <c r="B58" s="9" t="s">
        <v>139</v>
      </c>
      <c r="C58" s="11"/>
      <c r="D58" s="11"/>
      <c r="E58" s="15" t="s">
        <v>9</v>
      </c>
      <c r="F58" s="27">
        <f>G58-C58-D58</f>
        <v>0</v>
      </c>
      <c r="G58" s="17">
        <f>H58+I58</f>
        <v>0</v>
      </c>
      <c r="H58" s="11">
        <v>0</v>
      </c>
      <c r="I58" s="11"/>
      <c r="J58" s="80">
        <v>54375</v>
      </c>
    </row>
    <row r="59" spans="2:10" ht="15.75" thickBot="1" x14ac:dyDescent="0.3">
      <c r="B59" s="9" t="s">
        <v>92</v>
      </c>
      <c r="C59" s="11"/>
      <c r="D59" s="11"/>
      <c r="E59" s="15" t="s">
        <v>9</v>
      </c>
      <c r="F59" s="27">
        <f>G59-C59-D59</f>
        <v>0</v>
      </c>
      <c r="G59" s="17">
        <f>H59+I59</f>
        <v>0</v>
      </c>
      <c r="H59" s="11">
        <v>0</v>
      </c>
      <c r="I59" s="11"/>
      <c r="J59" s="80">
        <v>29426</v>
      </c>
    </row>
    <row r="60" spans="2:10" ht="32.1" customHeight="1" thickBot="1" x14ac:dyDescent="0.3">
      <c r="B60" s="9" t="s">
        <v>93</v>
      </c>
      <c r="C60" s="11"/>
      <c r="D60" s="11"/>
      <c r="E60" s="15" t="s">
        <v>9</v>
      </c>
      <c r="F60" s="27">
        <f t="shared" ref="F60:F62" si="22">G60-C60-D60</f>
        <v>0</v>
      </c>
      <c r="G60" s="17">
        <f t="shared" ref="G60:G61" si="23">H60+I60</f>
        <v>0</v>
      </c>
      <c r="H60" s="11">
        <v>0</v>
      </c>
      <c r="I60" s="11"/>
      <c r="J60" s="80">
        <v>55459</v>
      </c>
    </row>
    <row r="61" spans="2:10" ht="21" customHeight="1" thickBot="1" x14ac:dyDescent="0.3">
      <c r="B61" s="9" t="s">
        <v>94</v>
      </c>
      <c r="C61" s="11"/>
      <c r="D61" s="11"/>
      <c r="E61" s="15" t="s">
        <v>9</v>
      </c>
      <c r="F61" s="27">
        <f>G61-C61-D61</f>
        <v>10000</v>
      </c>
      <c r="G61" s="17">
        <f t="shared" si="23"/>
        <v>10000</v>
      </c>
      <c r="H61" s="68">
        <v>10000</v>
      </c>
      <c r="I61" s="11"/>
      <c r="J61" s="82"/>
    </row>
    <row r="62" spans="2:10" ht="29.1" customHeight="1" thickBot="1" x14ac:dyDescent="0.3">
      <c r="B62" s="60" t="s">
        <v>30</v>
      </c>
      <c r="C62" s="21">
        <f>C57+C52+C40+C35+C30+C26+C20+C15+C11+C8</f>
        <v>770809</v>
      </c>
      <c r="D62" s="21">
        <f>D57+D52+D40+D35+D30+D26+D20+D15+D11+D8</f>
        <v>130848</v>
      </c>
      <c r="E62" s="43"/>
      <c r="F62" s="31">
        <f t="shared" si="22"/>
        <v>518016</v>
      </c>
      <c r="G62" s="44">
        <f>G57+G52+G40+G35+G30+G26+G20+G15+G11+G8</f>
        <v>1419673</v>
      </c>
      <c r="H62" s="21">
        <f>H57+H52+H40+H35+H30+H26+H20+H15+H11+H8</f>
        <v>1089856</v>
      </c>
      <c r="I62" s="45">
        <f>I57+I52+I40+I35+I30+I26+I20+I15+I11+I8</f>
        <v>329817</v>
      </c>
      <c r="J62" s="46">
        <f>J57+J52+J40+J35+J30+J26+J20+J15+J11+J8</f>
        <v>278908</v>
      </c>
    </row>
    <row r="63" spans="2:10" ht="26.1" customHeight="1" thickBot="1" x14ac:dyDescent="0.3">
      <c r="B63" s="139" t="s">
        <v>136</v>
      </c>
      <c r="C63" s="139"/>
      <c r="D63" s="139"/>
      <c r="E63" s="139"/>
      <c r="F63" s="163"/>
      <c r="G63" s="74">
        <f>G62-C62-D62-F62</f>
        <v>0</v>
      </c>
      <c r="H63" s="164"/>
      <c r="I63" s="165"/>
      <c r="J63" s="165"/>
    </row>
    <row r="64" spans="2:10" ht="16.350000000000001" customHeight="1" thickBot="1" x14ac:dyDescent="0.3">
      <c r="B64" s="20" t="s">
        <v>34</v>
      </c>
      <c r="C64" s="181" t="s">
        <v>1</v>
      </c>
      <c r="D64" s="181"/>
      <c r="E64" s="181"/>
      <c r="F64" s="182"/>
      <c r="G64" s="144" t="s">
        <v>45</v>
      </c>
      <c r="H64" s="144"/>
      <c r="I64" s="144"/>
      <c r="J64" s="144"/>
    </row>
    <row r="65" spans="2:10" ht="36" customHeight="1" thickBot="1" x14ac:dyDescent="0.3">
      <c r="B65" s="7" t="s">
        <v>2</v>
      </c>
      <c r="C65" s="76" t="s">
        <v>105</v>
      </c>
      <c r="D65" s="34" t="s">
        <v>0</v>
      </c>
      <c r="E65" s="35" t="s">
        <v>48</v>
      </c>
      <c r="F65" s="36" t="s">
        <v>49</v>
      </c>
      <c r="G65" s="18" t="s">
        <v>59</v>
      </c>
      <c r="H65" s="157" t="s">
        <v>46</v>
      </c>
      <c r="I65" s="158"/>
      <c r="J65" s="158"/>
    </row>
    <row r="66" spans="2:10" ht="15.75" thickBot="1" x14ac:dyDescent="0.3">
      <c r="B66" s="8" t="s">
        <v>42</v>
      </c>
      <c r="C66" s="10">
        <f>SUM(C67:C70)</f>
        <v>312435</v>
      </c>
      <c r="D66" s="10">
        <f>SUM(D67:D70)</f>
        <v>187169</v>
      </c>
      <c r="E66" s="14"/>
      <c r="F66" s="10">
        <f>SUM(F67:F70)</f>
        <v>15484</v>
      </c>
      <c r="G66" s="86">
        <f>SUM(G67:G70)</f>
        <v>104906</v>
      </c>
      <c r="H66" s="159"/>
      <c r="I66" s="160"/>
      <c r="J66" s="160"/>
    </row>
    <row r="67" spans="2:10" ht="45.75" thickBot="1" x14ac:dyDescent="0.3">
      <c r="B67" s="9" t="s">
        <v>95</v>
      </c>
      <c r="C67" s="11"/>
      <c r="D67" s="11">
        <f>5700+1653+3490</f>
        <v>10843</v>
      </c>
      <c r="E67" s="66" t="s">
        <v>50</v>
      </c>
      <c r="F67" s="27">
        <f>10000-7981-617-680-400-1000-3609-300</f>
        <v>-4587</v>
      </c>
      <c r="G67" s="77">
        <f>C67+D67+F67</f>
        <v>6256</v>
      </c>
      <c r="H67" s="159"/>
      <c r="I67" s="160"/>
      <c r="J67" s="160"/>
    </row>
    <row r="68" spans="2:10" ht="45.75" thickBot="1" x14ac:dyDescent="0.3">
      <c r="B68" s="9" t="s">
        <v>96</v>
      </c>
      <c r="C68" s="11">
        <v>33790</v>
      </c>
      <c r="D68" s="68">
        <f>19591+5290</f>
        <v>24881</v>
      </c>
      <c r="E68" s="66" t="s">
        <v>47</v>
      </c>
      <c r="F68" s="27"/>
      <c r="G68" s="77">
        <f>C68+D68+F68-F75</f>
        <v>42616</v>
      </c>
      <c r="H68" s="159"/>
      <c r="I68" s="160"/>
      <c r="J68" s="160"/>
    </row>
    <row r="69" spans="2:10" ht="45.75" thickBot="1" x14ac:dyDescent="0.3">
      <c r="B69" s="9" t="s">
        <v>97</v>
      </c>
      <c r="C69" s="11">
        <f>18710</f>
        <v>18710</v>
      </c>
      <c r="D69" s="11"/>
      <c r="E69" s="66" t="s">
        <v>150</v>
      </c>
      <c r="F69" s="27"/>
      <c r="G69" s="77">
        <f t="shared" ref="G69" si="24">C69+D69+F69</f>
        <v>18710</v>
      </c>
      <c r="H69" s="161"/>
      <c r="I69" s="162"/>
      <c r="J69" s="162"/>
    </row>
    <row r="70" spans="2:10" ht="44.1" customHeight="1" thickBot="1" x14ac:dyDescent="0.3">
      <c r="B70" s="9" t="s">
        <v>107</v>
      </c>
      <c r="C70" s="11">
        <f>286735-26800</f>
        <v>259935</v>
      </c>
      <c r="D70" s="68">
        <f>13350+5947+80000+2000+1000+12029+720+960+5000+259+27900+380+1900</f>
        <v>151445</v>
      </c>
      <c r="E70" s="66" t="s">
        <v>148</v>
      </c>
      <c r="F70" s="83">
        <f>G95</f>
        <v>20071</v>
      </c>
      <c r="G70" s="77">
        <f>C70+D70+F70-F73-F74-F78-F79-F80-F81-F82-F83-F84-F85-F86</f>
        <v>37324</v>
      </c>
      <c r="H70" s="170" t="s">
        <v>149</v>
      </c>
      <c r="I70" s="171"/>
      <c r="J70" s="171"/>
    </row>
    <row r="71" spans="2:10" ht="34.35" customHeight="1" thickBot="1" x14ac:dyDescent="0.3">
      <c r="B71" s="70" t="s">
        <v>2</v>
      </c>
      <c r="C71" s="71" t="s">
        <v>3</v>
      </c>
      <c r="D71" s="71" t="s">
        <v>21</v>
      </c>
      <c r="E71" s="72" t="s">
        <v>22</v>
      </c>
      <c r="F71" s="73" t="s">
        <v>29</v>
      </c>
      <c r="G71" s="18" t="s">
        <v>23</v>
      </c>
      <c r="H71" s="172"/>
      <c r="I71" s="173"/>
      <c r="J71" s="173"/>
    </row>
    <row r="72" spans="2:10" ht="26.25" thickBot="1" x14ac:dyDescent="0.3">
      <c r="B72" s="8" t="s">
        <v>44</v>
      </c>
      <c r="C72" s="10">
        <f>SUM(C73:C76)</f>
        <v>0</v>
      </c>
      <c r="D72" s="10">
        <f>SUM(D73:D76)</f>
        <v>0</v>
      </c>
      <c r="E72" s="14"/>
      <c r="F72" s="26">
        <f>SUM(F73:F76)</f>
        <v>178120</v>
      </c>
      <c r="G72" s="56">
        <f>SUM(C72+D72+F72)</f>
        <v>178120</v>
      </c>
      <c r="H72" s="155" t="s">
        <v>131</v>
      </c>
      <c r="I72" s="156"/>
      <c r="J72" s="156"/>
    </row>
    <row r="73" spans="2:10" ht="27" customHeight="1" thickBot="1" x14ac:dyDescent="0.3">
      <c r="B73" s="9" t="s">
        <v>98</v>
      </c>
      <c r="C73" s="11"/>
      <c r="D73" s="11"/>
      <c r="E73" s="66" t="s">
        <v>51</v>
      </c>
      <c r="F73" s="69">
        <f>19341+2663+63503+49938+381+2610+18879+1750</f>
        <v>159065</v>
      </c>
      <c r="G73" s="17">
        <f t="shared" ref="G73:G75" si="25">SUM(C73+D73+F73)</f>
        <v>159065</v>
      </c>
      <c r="H73" s="126" t="s">
        <v>53</v>
      </c>
      <c r="I73" s="126" t="s">
        <v>64</v>
      </c>
      <c r="J73" s="126" t="s">
        <v>132</v>
      </c>
    </row>
    <row r="74" spans="2:10" ht="26.25" thickBot="1" x14ac:dyDescent="0.3">
      <c r="B74" s="9" t="s">
        <v>106</v>
      </c>
      <c r="C74" s="11"/>
      <c r="D74" s="11"/>
      <c r="E74" s="66" t="s">
        <v>51</v>
      </c>
      <c r="F74" s="69">
        <v>3000</v>
      </c>
      <c r="G74" s="77">
        <f t="shared" si="25"/>
        <v>3000</v>
      </c>
      <c r="H74" s="127"/>
      <c r="I74" s="127"/>
      <c r="J74" s="127"/>
    </row>
    <row r="75" spans="2:10" ht="26.25" thickBot="1" x14ac:dyDescent="0.3">
      <c r="B75" s="9" t="s">
        <v>99</v>
      </c>
      <c r="C75" s="11"/>
      <c r="D75" s="11"/>
      <c r="E75" s="66" t="s">
        <v>152</v>
      </c>
      <c r="F75" s="69">
        <v>16055</v>
      </c>
      <c r="G75" s="77">
        <f t="shared" si="25"/>
        <v>16055</v>
      </c>
      <c r="H75" s="127"/>
      <c r="I75" s="127"/>
      <c r="J75" s="127"/>
    </row>
    <row r="76" spans="2:10" ht="26.25" thickBot="1" x14ac:dyDescent="0.3">
      <c r="B76" s="9" t="s">
        <v>100</v>
      </c>
      <c r="C76" s="11"/>
      <c r="D76" s="11"/>
      <c r="E76" s="66" t="s">
        <v>9</v>
      </c>
      <c r="F76" s="69"/>
      <c r="G76" s="77">
        <f>SUM(C76+D76+F76)</f>
        <v>0</v>
      </c>
      <c r="H76" s="128"/>
      <c r="I76" s="128"/>
      <c r="J76" s="128"/>
    </row>
    <row r="77" spans="2:10" ht="26.25" thickBot="1" x14ac:dyDescent="0.3">
      <c r="B77" s="8" t="s">
        <v>57</v>
      </c>
      <c r="C77" s="10">
        <f>SUM(C79:C86)</f>
        <v>288170</v>
      </c>
      <c r="D77" s="10">
        <f>SUM(D79:D86)</f>
        <v>40829</v>
      </c>
      <c r="E77" s="14"/>
      <c r="F77" s="10">
        <f>SUM(F78:F86)</f>
        <v>232062</v>
      </c>
      <c r="G77" s="56">
        <f>SUM(C77+D77+F77)</f>
        <v>561061</v>
      </c>
      <c r="H77" s="62">
        <f>SUM(H79:H86)</f>
        <v>790000</v>
      </c>
      <c r="I77" s="65">
        <f>SUM(I79:I86)</f>
        <v>103489</v>
      </c>
      <c r="J77" s="65">
        <f>SUM(J79:J86)</f>
        <v>1426586</v>
      </c>
    </row>
    <row r="78" spans="2:10" ht="46.35" customHeight="1" thickBot="1" x14ac:dyDescent="0.3">
      <c r="B78" s="9" t="s">
        <v>52</v>
      </c>
      <c r="C78" s="11"/>
      <c r="D78" s="11"/>
      <c r="E78" s="123" t="s">
        <v>151</v>
      </c>
      <c r="F78" s="27">
        <v>27964</v>
      </c>
      <c r="G78" s="17">
        <f t="shared" ref="G78:G86" si="26">C78+D78+F78</f>
        <v>27964</v>
      </c>
      <c r="H78" s="63"/>
      <c r="I78" s="63"/>
      <c r="J78" s="64">
        <f>SUM(G78:I78)</f>
        <v>27964</v>
      </c>
    </row>
    <row r="79" spans="2:10" ht="15" customHeight="1" thickBot="1" x14ac:dyDescent="0.3">
      <c r="B79" s="9" t="s">
        <v>157</v>
      </c>
      <c r="C79" s="11"/>
      <c r="D79" s="11"/>
      <c r="E79" s="124"/>
      <c r="F79" s="27">
        <v>195000</v>
      </c>
      <c r="G79" s="17">
        <f t="shared" si="26"/>
        <v>195000</v>
      </c>
      <c r="H79" s="63"/>
      <c r="I79" s="63"/>
      <c r="J79" s="64">
        <f>SUM(G79:I79)</f>
        <v>195000</v>
      </c>
    </row>
    <row r="80" spans="2:10" ht="15.75" thickBot="1" x14ac:dyDescent="0.3">
      <c r="B80" s="9" t="s">
        <v>26</v>
      </c>
      <c r="C80" s="68">
        <v>238170</v>
      </c>
      <c r="D80" s="11"/>
      <c r="E80" s="124"/>
      <c r="F80" s="27"/>
      <c r="G80" s="77">
        <f t="shared" si="26"/>
        <v>238170</v>
      </c>
      <c r="H80" s="63"/>
      <c r="I80" s="63">
        <v>11830</v>
      </c>
      <c r="J80" s="64">
        <f t="shared" ref="J80:J86" si="27">SUM(G80:I80)</f>
        <v>250000</v>
      </c>
    </row>
    <row r="81" spans="2:10" ht="15.75" thickBot="1" x14ac:dyDescent="0.3">
      <c r="B81" s="9" t="s">
        <v>25</v>
      </c>
      <c r="C81" s="68">
        <v>50000</v>
      </c>
      <c r="D81" s="11"/>
      <c r="E81" s="124"/>
      <c r="F81" s="27"/>
      <c r="G81" s="77">
        <f t="shared" si="26"/>
        <v>50000</v>
      </c>
      <c r="H81" s="63">
        <v>790000</v>
      </c>
      <c r="I81" s="63"/>
      <c r="J81" s="64">
        <f t="shared" si="27"/>
        <v>840000</v>
      </c>
    </row>
    <row r="82" spans="2:10" ht="15.75" thickBot="1" x14ac:dyDescent="0.3">
      <c r="B82" s="9" t="s">
        <v>62</v>
      </c>
      <c r="C82" s="11"/>
      <c r="D82" s="11">
        <v>39536</v>
      </c>
      <c r="E82" s="124"/>
      <c r="F82" s="27">
        <v>4909</v>
      </c>
      <c r="G82" s="77">
        <f t="shared" si="26"/>
        <v>44445</v>
      </c>
      <c r="H82" s="63"/>
      <c r="I82" s="63">
        <v>70216</v>
      </c>
      <c r="J82" s="64">
        <f t="shared" si="27"/>
        <v>114661</v>
      </c>
    </row>
    <row r="83" spans="2:10" ht="15.75" thickBot="1" x14ac:dyDescent="0.3">
      <c r="B83" s="9" t="s">
        <v>156</v>
      </c>
      <c r="C83" s="11"/>
      <c r="D83" s="11">
        <v>1293</v>
      </c>
      <c r="E83" s="124"/>
      <c r="F83" s="27"/>
      <c r="G83" s="77">
        <f t="shared" si="26"/>
        <v>1293</v>
      </c>
      <c r="H83" s="63"/>
      <c r="I83" s="63">
        <v>21443</v>
      </c>
      <c r="J83" s="64">
        <f t="shared" si="27"/>
        <v>22736</v>
      </c>
    </row>
    <row r="84" spans="2:10" ht="15.75" thickBot="1" x14ac:dyDescent="0.3">
      <c r="B84" s="9" t="s">
        <v>61</v>
      </c>
      <c r="C84" s="11"/>
      <c r="D84" s="11"/>
      <c r="E84" s="124"/>
      <c r="F84" s="27">
        <v>4189</v>
      </c>
      <c r="G84" s="77">
        <f t="shared" si="26"/>
        <v>4189</v>
      </c>
      <c r="H84" s="63"/>
      <c r="I84" s="63"/>
      <c r="J84" s="64">
        <f t="shared" si="27"/>
        <v>4189</v>
      </c>
    </row>
    <row r="85" spans="2:10" ht="15.75" thickBot="1" x14ac:dyDescent="0.3">
      <c r="B85" s="9" t="s">
        <v>27</v>
      </c>
      <c r="C85" s="11"/>
      <c r="D85" s="11"/>
      <c r="E85" s="124"/>
      <c r="F85" s="27"/>
      <c r="G85" s="17">
        <f t="shared" si="26"/>
        <v>0</v>
      </c>
      <c r="H85" s="63"/>
      <c r="I85" s="63"/>
      <c r="J85" s="64">
        <f t="shared" si="27"/>
        <v>0</v>
      </c>
    </row>
    <row r="86" spans="2:10" ht="15.75" thickBot="1" x14ac:dyDescent="0.3">
      <c r="B86" s="9" t="s">
        <v>135</v>
      </c>
      <c r="C86" s="11"/>
      <c r="D86" s="11"/>
      <c r="E86" s="125"/>
      <c r="F86" s="27"/>
      <c r="G86" s="17">
        <f t="shared" si="26"/>
        <v>0</v>
      </c>
      <c r="H86" s="63"/>
      <c r="I86" s="63"/>
      <c r="J86" s="64">
        <f t="shared" si="27"/>
        <v>0</v>
      </c>
    </row>
    <row r="87" spans="2:10" ht="16.350000000000001" customHeight="1" thickBot="1" x14ac:dyDescent="0.3">
      <c r="B87" s="178" t="s">
        <v>43</v>
      </c>
      <c r="C87" s="136" t="s">
        <v>56</v>
      </c>
      <c r="D87" s="136"/>
      <c r="E87" s="136"/>
      <c r="F87" s="136"/>
      <c r="G87" s="40">
        <f>G62</f>
        <v>1419673</v>
      </c>
      <c r="H87" s="190">
        <f>SUM(G87:G90)</f>
        <v>2263760</v>
      </c>
      <c r="I87" s="192" t="s">
        <v>141</v>
      </c>
      <c r="J87" s="192"/>
    </row>
    <row r="88" spans="2:10" ht="41.1" customHeight="1" thickBot="1" x14ac:dyDescent="0.3">
      <c r="B88" s="189"/>
      <c r="C88" s="136" t="s">
        <v>104</v>
      </c>
      <c r="D88" s="136"/>
      <c r="E88" s="136"/>
      <c r="F88" s="149"/>
      <c r="G88" s="40">
        <f>G66</f>
        <v>104906</v>
      </c>
      <c r="H88" s="191"/>
      <c r="I88" s="193"/>
      <c r="J88" s="193"/>
    </row>
    <row r="89" spans="2:10" ht="16.350000000000001" customHeight="1" thickBot="1" x14ac:dyDescent="0.3">
      <c r="B89" s="189"/>
      <c r="C89" s="136" t="s">
        <v>55</v>
      </c>
      <c r="D89" s="136"/>
      <c r="E89" s="136"/>
      <c r="F89" s="149"/>
      <c r="G89" s="40">
        <f>G72</f>
        <v>178120</v>
      </c>
      <c r="H89" s="191"/>
      <c r="I89" s="194"/>
      <c r="J89" s="194"/>
    </row>
    <row r="90" spans="2:10" ht="19.350000000000001" customHeight="1" thickBot="1" x14ac:dyDescent="0.3">
      <c r="B90" s="166"/>
      <c r="C90" s="136" t="s">
        <v>60</v>
      </c>
      <c r="D90" s="136"/>
      <c r="E90" s="136"/>
      <c r="F90" s="136"/>
      <c r="G90" s="42">
        <f>G77</f>
        <v>561061</v>
      </c>
      <c r="H90" s="191"/>
      <c r="I90" s="195">
        <f>G95</f>
        <v>20071</v>
      </c>
      <c r="J90" s="195"/>
    </row>
    <row r="91" spans="2:10" ht="10.35" customHeight="1" x14ac:dyDescent="0.25">
      <c r="B91" s="5"/>
      <c r="C91" s="13"/>
      <c r="D91" s="13"/>
      <c r="E91" s="13"/>
      <c r="F91" s="28"/>
      <c r="G91" s="16"/>
      <c r="H91" s="13"/>
      <c r="I91" s="13"/>
      <c r="J91" s="28"/>
    </row>
    <row r="92" spans="2:10" ht="9" customHeight="1" thickBot="1" x14ac:dyDescent="0.3">
      <c r="B92" s="5"/>
      <c r="C92" s="13"/>
      <c r="D92" s="13"/>
      <c r="E92" s="13"/>
      <c r="F92" s="28"/>
      <c r="G92" s="16"/>
      <c r="H92" s="13"/>
      <c r="I92" s="13"/>
      <c r="J92" s="28"/>
    </row>
    <row r="93" spans="2:10" ht="25.35" customHeight="1" thickBot="1" x14ac:dyDescent="0.3">
      <c r="B93" s="174" t="s">
        <v>158</v>
      </c>
      <c r="C93" s="174"/>
      <c r="D93" s="174"/>
      <c r="E93" s="174"/>
      <c r="F93" s="174"/>
      <c r="G93" s="174"/>
      <c r="H93" s="174"/>
      <c r="I93" s="174"/>
      <c r="J93" s="174"/>
    </row>
    <row r="94" spans="2:10" ht="45.75" thickBot="1" x14ac:dyDescent="0.3">
      <c r="B94" s="7" t="s">
        <v>32</v>
      </c>
      <c r="C94" s="38" t="s">
        <v>20</v>
      </c>
      <c r="D94" s="37" t="s">
        <v>58</v>
      </c>
      <c r="E94" s="37" t="s">
        <v>39</v>
      </c>
      <c r="F94" s="39" t="s">
        <v>37</v>
      </c>
      <c r="G94" s="39" t="s">
        <v>103</v>
      </c>
      <c r="H94" s="32"/>
      <c r="I94" s="32"/>
      <c r="J94" s="32"/>
    </row>
    <row r="95" spans="2:10" ht="48.75" thickBot="1" x14ac:dyDescent="0.3">
      <c r="B95" s="59" t="s">
        <v>108</v>
      </c>
      <c r="C95" s="12" t="s">
        <v>10</v>
      </c>
      <c r="D95" s="75">
        <v>78000</v>
      </c>
      <c r="E95" s="23">
        <f>F16+F17+F18+F19+F21+F28+F29+F37</f>
        <v>101511</v>
      </c>
      <c r="F95" s="19">
        <f>D95-E95</f>
        <v>-23511</v>
      </c>
      <c r="G95" s="137">
        <f>F95+F96+F99</f>
        <v>20071</v>
      </c>
      <c r="H95" s="33"/>
      <c r="I95" s="33"/>
      <c r="J95" s="33"/>
    </row>
    <row r="96" spans="2:10" ht="16.350000000000001" customHeight="1" thickBot="1" x14ac:dyDescent="0.3">
      <c r="B96" s="22" t="s">
        <v>109</v>
      </c>
      <c r="C96" s="187" t="s">
        <v>9</v>
      </c>
      <c r="D96" s="68">
        <v>60000</v>
      </c>
      <c r="E96" s="187">
        <f>F9+F10+F12+F14+F22+F23+F24+F25+F27+F31+F33+F34+F36+F38+F39+F41+F42+F43+F44+F55+F56+F58+F59+F60+F61+F67+F76</f>
        <v>404318</v>
      </c>
      <c r="F96" s="187">
        <f>D96+D97+D98-E96</f>
        <v>45682</v>
      </c>
      <c r="G96" s="138"/>
      <c r="H96" s="33"/>
      <c r="I96" s="33"/>
      <c r="J96" s="33"/>
    </row>
    <row r="97" spans="2:10" ht="15.75" thickBot="1" x14ac:dyDescent="0.3">
      <c r="B97" s="22" t="s">
        <v>126</v>
      </c>
      <c r="C97" s="188"/>
      <c r="D97" s="68">
        <v>200000</v>
      </c>
      <c r="E97" s="188"/>
      <c r="F97" s="188"/>
      <c r="G97" s="138"/>
      <c r="H97" s="33"/>
      <c r="I97" s="33"/>
      <c r="J97" s="33"/>
    </row>
    <row r="98" spans="2:10" ht="15.75" thickBot="1" x14ac:dyDescent="0.3">
      <c r="B98" s="22" t="s">
        <v>125</v>
      </c>
      <c r="C98" s="188"/>
      <c r="D98" s="68">
        <v>190000</v>
      </c>
      <c r="E98" s="188"/>
      <c r="F98" s="188"/>
      <c r="G98" s="138"/>
      <c r="H98" s="33"/>
      <c r="I98" s="33"/>
      <c r="J98" s="33"/>
    </row>
    <row r="99" spans="2:10" ht="15.75" thickBot="1" x14ac:dyDescent="0.3">
      <c r="B99" s="22" t="s">
        <v>110</v>
      </c>
      <c r="C99" s="187" t="s">
        <v>19</v>
      </c>
      <c r="D99" s="11">
        <v>1500</v>
      </c>
      <c r="E99" s="187">
        <f>F53+F54</f>
        <v>7600</v>
      </c>
      <c r="F99" s="187">
        <f>D99+D100-E99</f>
        <v>-2100</v>
      </c>
      <c r="G99" s="138"/>
      <c r="H99" s="33"/>
      <c r="I99" s="33"/>
      <c r="J99" s="33"/>
    </row>
    <row r="100" spans="2:10" ht="15.75" thickBot="1" x14ac:dyDescent="0.3">
      <c r="B100" s="22" t="s">
        <v>31</v>
      </c>
      <c r="C100" s="188"/>
      <c r="D100" s="11">
        <v>4000</v>
      </c>
      <c r="E100" s="188"/>
      <c r="F100" s="188"/>
      <c r="G100" s="138"/>
      <c r="H100" s="33"/>
      <c r="I100" s="33"/>
      <c r="J100" s="33"/>
    </row>
    <row r="101" spans="2:10" ht="15.75" thickBot="1" x14ac:dyDescent="0.3">
      <c r="B101" s="186" t="s">
        <v>63</v>
      </c>
      <c r="C101" s="186"/>
      <c r="D101" s="85">
        <f>SUM(D95:D100)</f>
        <v>533500</v>
      </c>
      <c r="E101" s="187"/>
      <c r="F101" s="187"/>
      <c r="G101" s="187"/>
      <c r="H101" s="150" t="s">
        <v>144</v>
      </c>
      <c r="I101" s="151"/>
      <c r="J101" s="151"/>
    </row>
    <row r="102" spans="2:10" ht="15.75" thickBot="1" x14ac:dyDescent="0.3">
      <c r="B102" s="142" t="s">
        <v>33</v>
      </c>
      <c r="C102" s="142"/>
      <c r="D102" s="142"/>
      <c r="E102" s="143"/>
      <c r="F102" s="144" t="s">
        <v>65</v>
      </c>
      <c r="G102" s="144"/>
      <c r="H102" s="144"/>
      <c r="I102" s="144"/>
      <c r="J102" s="144"/>
    </row>
    <row r="103" spans="2:10" ht="15.75" thickBot="1" x14ac:dyDescent="0.3">
      <c r="B103" s="145" t="s">
        <v>111</v>
      </c>
      <c r="C103" s="145"/>
      <c r="D103" s="145"/>
      <c r="E103" s="57">
        <f>G8</f>
        <v>333356</v>
      </c>
      <c r="F103" s="130" t="s">
        <v>137</v>
      </c>
      <c r="G103" s="131"/>
      <c r="H103" s="131"/>
      <c r="I103" s="131"/>
      <c r="J103" s="131"/>
    </row>
    <row r="104" spans="2:10" ht="15.75" thickBot="1" x14ac:dyDescent="0.3">
      <c r="B104" s="145" t="s">
        <v>112</v>
      </c>
      <c r="C104" s="145"/>
      <c r="D104" s="145"/>
      <c r="E104" s="57">
        <f>G11</f>
        <v>109840</v>
      </c>
      <c r="F104" s="132"/>
      <c r="G104" s="133"/>
      <c r="H104" s="133"/>
      <c r="I104" s="133"/>
      <c r="J104" s="133"/>
    </row>
    <row r="105" spans="2:10" ht="15.75" thickBot="1" x14ac:dyDescent="0.3">
      <c r="B105" s="145" t="s">
        <v>113</v>
      </c>
      <c r="C105" s="145"/>
      <c r="D105" s="145"/>
      <c r="E105" s="57">
        <f>G15</f>
        <v>438076</v>
      </c>
      <c r="F105" s="132"/>
      <c r="G105" s="133"/>
      <c r="H105" s="133"/>
      <c r="I105" s="133"/>
      <c r="J105" s="133"/>
    </row>
    <row r="106" spans="2:10" ht="15.75" thickBot="1" x14ac:dyDescent="0.3">
      <c r="B106" s="145" t="s">
        <v>114</v>
      </c>
      <c r="C106" s="145"/>
      <c r="D106" s="145"/>
      <c r="E106" s="57">
        <f>G20</f>
        <v>63872</v>
      </c>
      <c r="F106" s="132"/>
      <c r="G106" s="133"/>
      <c r="H106" s="133"/>
      <c r="I106" s="133"/>
      <c r="J106" s="133"/>
    </row>
    <row r="107" spans="2:10" ht="15.75" thickBot="1" x14ac:dyDescent="0.3">
      <c r="B107" s="145" t="s">
        <v>115</v>
      </c>
      <c r="C107" s="145"/>
      <c r="D107" s="145"/>
      <c r="E107" s="57">
        <f>G26</f>
        <v>79212</v>
      </c>
      <c r="F107" s="134"/>
      <c r="G107" s="135"/>
      <c r="H107" s="135"/>
      <c r="I107" s="135"/>
      <c r="J107" s="135"/>
    </row>
    <row r="108" spans="2:10" ht="15.75" thickBot="1" x14ac:dyDescent="0.3">
      <c r="B108" s="145" t="s">
        <v>116</v>
      </c>
      <c r="C108" s="145"/>
      <c r="D108" s="145"/>
      <c r="E108" s="57">
        <f>G30</f>
        <v>201647</v>
      </c>
      <c r="F108" s="129" t="s">
        <v>159</v>
      </c>
      <c r="G108" s="129"/>
      <c r="H108" s="129"/>
      <c r="I108" s="129"/>
      <c r="J108" s="129"/>
    </row>
    <row r="109" spans="2:10" ht="15.75" thickBot="1" x14ac:dyDescent="0.3">
      <c r="B109" s="145" t="s">
        <v>117</v>
      </c>
      <c r="C109" s="145"/>
      <c r="D109" s="145"/>
      <c r="E109" s="57">
        <f>G35</f>
        <v>57027</v>
      </c>
      <c r="F109" s="148" t="s">
        <v>121</v>
      </c>
      <c r="G109" s="146"/>
      <c r="H109" s="146"/>
      <c r="I109" s="147">
        <f>E113</f>
        <v>1419673</v>
      </c>
      <c r="J109" s="147"/>
    </row>
    <row r="110" spans="2:10" ht="15.75" thickBot="1" x14ac:dyDescent="0.3">
      <c r="B110" s="145" t="s">
        <v>118</v>
      </c>
      <c r="C110" s="145"/>
      <c r="D110" s="145"/>
      <c r="E110" s="57">
        <f>G40</f>
        <v>107143</v>
      </c>
      <c r="F110" s="146" t="s">
        <v>122</v>
      </c>
      <c r="G110" s="146"/>
      <c r="H110" s="146"/>
      <c r="I110" s="147">
        <f>G66</f>
        <v>104906</v>
      </c>
      <c r="J110" s="147"/>
    </row>
    <row r="111" spans="2:10" ht="15.75" thickBot="1" x14ac:dyDescent="0.3">
      <c r="B111" s="145" t="s">
        <v>119</v>
      </c>
      <c r="C111" s="145"/>
      <c r="D111" s="145"/>
      <c r="E111" s="57">
        <f>G52</f>
        <v>19500</v>
      </c>
      <c r="F111" s="146" t="s">
        <v>123</v>
      </c>
      <c r="G111" s="146"/>
      <c r="H111" s="146"/>
      <c r="I111" s="147">
        <f>G72</f>
        <v>178120</v>
      </c>
      <c r="J111" s="147"/>
    </row>
    <row r="112" spans="2:10" ht="29.1" customHeight="1" thickBot="1" x14ac:dyDescent="0.3">
      <c r="B112" s="145" t="s">
        <v>120</v>
      </c>
      <c r="C112" s="145"/>
      <c r="D112" s="145"/>
      <c r="E112" s="57">
        <f>G57</f>
        <v>10000</v>
      </c>
      <c r="F112" s="146" t="s">
        <v>124</v>
      </c>
      <c r="G112" s="146"/>
      <c r="H112" s="146"/>
      <c r="I112" s="147">
        <f>G77</f>
        <v>561061</v>
      </c>
      <c r="J112" s="147"/>
    </row>
    <row r="113" spans="2:10" ht="15.75" thickBot="1" x14ac:dyDescent="0.3">
      <c r="B113" s="139" t="s">
        <v>30</v>
      </c>
      <c r="C113" s="139"/>
      <c r="D113" s="139"/>
      <c r="E113" s="58">
        <f>SUM(E103:E112)</f>
        <v>1419673</v>
      </c>
      <c r="F113" s="140" t="s">
        <v>54</v>
      </c>
      <c r="G113" s="140"/>
      <c r="H113" s="140"/>
      <c r="I113" s="141">
        <f>SUM(I109:J112)</f>
        <v>2263760</v>
      </c>
      <c r="J113" s="141"/>
    </row>
    <row r="114" spans="2:10" x14ac:dyDescent="0.25">
      <c r="B114" s="5"/>
      <c r="C114" s="13"/>
      <c r="D114" s="13"/>
      <c r="E114" s="13"/>
      <c r="F114" s="28"/>
      <c r="G114" s="16"/>
      <c r="H114" s="13"/>
      <c r="I114" s="13"/>
      <c r="J114" s="28"/>
    </row>
    <row r="115" spans="2:10" x14ac:dyDescent="0.25">
      <c r="B115" s="5"/>
      <c r="C115" s="13"/>
      <c r="D115" s="13"/>
      <c r="E115" s="13"/>
      <c r="F115" s="28"/>
      <c r="G115" s="16"/>
      <c r="H115" s="13"/>
      <c r="I115" s="13"/>
      <c r="J115" s="28"/>
    </row>
    <row r="116" spans="2:10" x14ac:dyDescent="0.25">
      <c r="B116" s="5"/>
      <c r="C116" s="13"/>
      <c r="D116" s="13"/>
      <c r="E116" s="13"/>
      <c r="F116" s="28"/>
      <c r="G116" s="16"/>
      <c r="H116" s="13"/>
      <c r="I116" s="13"/>
      <c r="J116" s="28"/>
    </row>
    <row r="117" spans="2:10" x14ac:dyDescent="0.25">
      <c r="B117" s="5"/>
      <c r="C117" s="13"/>
      <c r="D117" s="13"/>
      <c r="E117" s="13"/>
      <c r="F117" s="28"/>
      <c r="G117" s="16"/>
      <c r="H117" s="13"/>
      <c r="I117" s="13"/>
    </row>
    <row r="118" spans="2:10" x14ac:dyDescent="0.25">
      <c r="B118" s="5"/>
      <c r="C118" s="13"/>
      <c r="D118" s="13"/>
      <c r="E118" s="13"/>
      <c r="F118" s="28"/>
      <c r="G118" s="16"/>
      <c r="H118" s="13"/>
      <c r="I118" s="13"/>
      <c r="J118" s="28"/>
    </row>
    <row r="119" spans="2:10" x14ac:dyDescent="0.25">
      <c r="B119" s="5"/>
      <c r="C119" s="13"/>
      <c r="D119" s="13"/>
      <c r="F119" s="28"/>
      <c r="G119" s="16"/>
      <c r="H119" s="13"/>
      <c r="I119" s="13"/>
      <c r="J119" s="28"/>
    </row>
    <row r="120" spans="2:10" x14ac:dyDescent="0.25">
      <c r="B120" s="5"/>
      <c r="C120" s="13"/>
      <c r="D120" s="13"/>
      <c r="E120" s="13"/>
      <c r="F120" s="28"/>
      <c r="G120" s="16"/>
      <c r="H120" s="13"/>
      <c r="I120" s="13"/>
      <c r="J120" s="28"/>
    </row>
    <row r="121" spans="2:10" x14ac:dyDescent="0.25">
      <c r="B121" s="5"/>
      <c r="C121" s="13"/>
      <c r="D121" s="13"/>
      <c r="E121" s="13"/>
      <c r="F121" s="28"/>
      <c r="G121" s="16"/>
      <c r="H121" s="13"/>
      <c r="I121" s="13"/>
      <c r="J121" s="28"/>
    </row>
    <row r="122" spans="2:10" x14ac:dyDescent="0.25">
      <c r="B122" s="5"/>
      <c r="C122" s="13"/>
      <c r="D122" s="13"/>
      <c r="E122" s="13"/>
      <c r="F122" s="28"/>
      <c r="G122" s="16"/>
      <c r="H122" s="13"/>
      <c r="I122" s="13"/>
      <c r="J122" s="28"/>
    </row>
    <row r="123" spans="2:10" x14ac:dyDescent="0.25">
      <c r="B123" s="5"/>
      <c r="C123" s="13"/>
      <c r="D123" s="13"/>
      <c r="E123" s="13"/>
      <c r="F123" s="28"/>
      <c r="G123" s="16"/>
      <c r="H123" s="13"/>
      <c r="I123" s="13"/>
      <c r="J123" s="28"/>
    </row>
    <row r="124" spans="2:10" x14ac:dyDescent="0.25">
      <c r="B124" s="5"/>
      <c r="C124" s="13"/>
      <c r="D124" s="13"/>
      <c r="E124" s="13"/>
      <c r="F124" s="28"/>
      <c r="G124" s="16"/>
      <c r="H124" s="13"/>
      <c r="I124" s="13"/>
      <c r="J124" s="28"/>
    </row>
    <row r="125" spans="2:10" x14ac:dyDescent="0.25">
      <c r="B125" s="5"/>
      <c r="C125" s="13"/>
      <c r="D125" s="13"/>
      <c r="E125" s="13"/>
      <c r="F125" s="28"/>
      <c r="G125" s="16"/>
      <c r="H125" s="13"/>
      <c r="I125" s="13"/>
      <c r="J125" s="28"/>
    </row>
    <row r="126" spans="2:10" x14ac:dyDescent="0.25">
      <c r="B126" s="5"/>
      <c r="C126" s="13"/>
      <c r="D126" s="13"/>
      <c r="E126" s="13"/>
      <c r="F126" s="28"/>
      <c r="G126" s="16"/>
      <c r="H126" s="13"/>
      <c r="I126" s="13"/>
      <c r="J126" s="28"/>
    </row>
    <row r="127" spans="2:10" x14ac:dyDescent="0.25">
      <c r="B127" s="5"/>
      <c r="C127" s="13"/>
      <c r="D127" s="13"/>
      <c r="E127" s="2"/>
      <c r="F127" s="29"/>
      <c r="G127" s="3"/>
      <c r="H127" s="2"/>
      <c r="I127" s="2"/>
      <c r="J127" s="29"/>
    </row>
    <row r="128" spans="2:10" ht="15.75" thickBot="1" x14ac:dyDescent="0.3">
      <c r="B128" s="5"/>
      <c r="C128" s="13"/>
      <c r="D128" s="13"/>
      <c r="E128" s="2"/>
      <c r="F128" s="29"/>
      <c r="G128" s="3"/>
      <c r="H128" s="2"/>
      <c r="I128" s="2"/>
      <c r="J128" s="29"/>
    </row>
    <row r="129" spans="2:10" ht="15.75" thickBot="1" x14ac:dyDescent="0.3">
      <c r="B129" s="121" t="s">
        <v>145</v>
      </c>
      <c r="C129" s="122"/>
      <c r="D129" s="122"/>
      <c r="E129" s="70"/>
      <c r="F129" s="121" t="s">
        <v>146</v>
      </c>
      <c r="G129" s="122"/>
      <c r="H129" s="122"/>
      <c r="I129" s="122"/>
      <c r="J129" s="122"/>
    </row>
    <row r="130" spans="2:10" x14ac:dyDescent="0.25">
      <c r="B130" s="5"/>
      <c r="C130" s="13"/>
      <c r="D130" s="13"/>
      <c r="E130" s="2"/>
      <c r="F130" s="29"/>
      <c r="G130" s="3"/>
      <c r="H130" s="2"/>
      <c r="I130" s="2"/>
      <c r="J130" s="29"/>
    </row>
    <row r="131" spans="2:10" x14ac:dyDescent="0.25">
      <c r="B131" s="5"/>
      <c r="C131" s="13"/>
      <c r="D131" s="13"/>
      <c r="E131" s="2"/>
      <c r="F131" s="29"/>
      <c r="G131" s="3"/>
      <c r="H131" s="2"/>
      <c r="I131" s="2"/>
      <c r="J131" s="29"/>
    </row>
    <row r="132" spans="2:10" x14ac:dyDescent="0.25">
      <c r="B132" s="5"/>
      <c r="C132" s="13"/>
      <c r="D132" s="13"/>
      <c r="E132" s="2"/>
      <c r="F132" s="29"/>
      <c r="G132" s="3"/>
      <c r="H132" s="2"/>
      <c r="I132" s="2"/>
      <c r="J132" s="29"/>
    </row>
    <row r="133" spans="2:10" x14ac:dyDescent="0.25">
      <c r="B133" s="5"/>
      <c r="C133" s="13"/>
      <c r="D133" s="13"/>
      <c r="E133" s="2"/>
      <c r="F133" s="29"/>
      <c r="G133" s="3"/>
      <c r="H133" s="2"/>
      <c r="I133" s="2"/>
      <c r="J133" s="29"/>
    </row>
    <row r="134" spans="2:10" x14ac:dyDescent="0.25">
      <c r="B134" s="5"/>
      <c r="C134" s="13"/>
      <c r="D134" s="13"/>
      <c r="E134" s="2"/>
      <c r="F134" s="29"/>
      <c r="G134" s="3"/>
      <c r="H134" s="2"/>
      <c r="I134" s="2"/>
      <c r="J134" s="29"/>
    </row>
    <row r="135" spans="2:10" x14ac:dyDescent="0.25">
      <c r="B135" s="5"/>
      <c r="C135" s="13"/>
      <c r="D135" s="13"/>
      <c r="E135" s="2"/>
      <c r="F135" s="29"/>
      <c r="G135" s="3"/>
      <c r="H135" s="2"/>
      <c r="I135" s="2"/>
      <c r="J135" s="29"/>
    </row>
    <row r="136" spans="2:10" x14ac:dyDescent="0.25">
      <c r="B136" s="5"/>
      <c r="C136" s="13"/>
      <c r="D136" s="13"/>
      <c r="E136" s="2"/>
      <c r="F136" s="29"/>
      <c r="G136" s="3"/>
      <c r="H136" s="2"/>
      <c r="I136" s="2"/>
      <c r="J136" s="29"/>
    </row>
    <row r="137" spans="2:10" x14ac:dyDescent="0.25">
      <c r="B137" s="5"/>
      <c r="C137" s="13"/>
      <c r="D137" s="13"/>
      <c r="E137" s="2"/>
      <c r="F137" s="29"/>
      <c r="G137" s="3"/>
      <c r="H137" s="2"/>
      <c r="I137" s="2"/>
      <c r="J137" s="29"/>
    </row>
    <row r="138" spans="2:10" x14ac:dyDescent="0.25">
      <c r="B138" s="5"/>
      <c r="C138" s="13"/>
      <c r="D138" s="13"/>
      <c r="E138" s="2"/>
      <c r="F138" s="29"/>
      <c r="G138" s="3"/>
      <c r="H138" s="2"/>
      <c r="I138" s="2"/>
      <c r="J138" s="29"/>
    </row>
    <row r="139" spans="2:10" x14ac:dyDescent="0.25">
      <c r="B139" s="5"/>
      <c r="C139" s="13"/>
      <c r="D139" s="13"/>
      <c r="E139" s="2"/>
      <c r="F139" s="29"/>
      <c r="G139" s="3"/>
      <c r="H139" s="2"/>
      <c r="I139" s="2"/>
      <c r="J139" s="29"/>
    </row>
    <row r="140" spans="2:10" x14ac:dyDescent="0.25">
      <c r="B140" s="5"/>
      <c r="C140" s="13"/>
      <c r="D140" s="13"/>
      <c r="E140" s="2"/>
      <c r="F140" s="29"/>
      <c r="G140" s="3"/>
      <c r="H140" s="2"/>
      <c r="I140" s="2"/>
      <c r="J140" s="29"/>
    </row>
    <row r="141" spans="2:10" x14ac:dyDescent="0.25">
      <c r="B141" s="5"/>
      <c r="C141" s="13"/>
      <c r="D141" s="13"/>
      <c r="E141" s="2"/>
      <c r="F141" s="29"/>
      <c r="G141" s="3"/>
      <c r="H141" s="2"/>
      <c r="I141" s="2"/>
      <c r="J141" s="29"/>
    </row>
    <row r="142" spans="2:10" x14ac:dyDescent="0.25">
      <c r="B142" s="5"/>
      <c r="C142" s="13"/>
      <c r="D142" s="13"/>
      <c r="E142" s="2"/>
      <c r="F142" s="29"/>
      <c r="G142" s="3"/>
      <c r="H142" s="2"/>
      <c r="I142" s="2"/>
      <c r="J142" s="29"/>
    </row>
    <row r="143" spans="2:10" x14ac:dyDescent="0.25">
      <c r="B143" s="5"/>
      <c r="C143" s="13"/>
      <c r="D143" s="13"/>
      <c r="E143" s="2"/>
      <c r="F143" s="29"/>
      <c r="G143" s="3"/>
      <c r="H143" s="2"/>
      <c r="I143" s="2"/>
      <c r="J143" s="29"/>
    </row>
    <row r="144" spans="2:10" x14ac:dyDescent="0.25">
      <c r="B144" s="5"/>
      <c r="C144" s="13"/>
      <c r="D144" s="13"/>
      <c r="E144" s="2"/>
      <c r="F144" s="29"/>
      <c r="G144" s="3"/>
      <c r="H144" s="2"/>
      <c r="I144" s="2"/>
      <c r="J144" s="29"/>
    </row>
    <row r="145" spans="2:10" x14ac:dyDescent="0.25">
      <c r="B145" s="5"/>
      <c r="C145" s="13"/>
      <c r="D145" s="13"/>
      <c r="E145" s="2"/>
      <c r="F145" s="29"/>
      <c r="G145" s="3"/>
      <c r="H145" s="2"/>
      <c r="I145" s="2"/>
      <c r="J145" s="29"/>
    </row>
    <row r="146" spans="2:10" x14ac:dyDescent="0.25">
      <c r="B146" s="5"/>
      <c r="C146" s="13"/>
      <c r="D146" s="13"/>
      <c r="E146" s="2"/>
      <c r="F146" s="29"/>
      <c r="G146" s="3"/>
      <c r="H146" s="2"/>
      <c r="I146" s="2"/>
      <c r="J146" s="29"/>
    </row>
    <row r="147" spans="2:10" x14ac:dyDescent="0.25">
      <c r="B147" s="5"/>
      <c r="C147" s="13"/>
      <c r="D147" s="13"/>
      <c r="E147" s="2"/>
      <c r="F147" s="29"/>
      <c r="G147" s="3"/>
      <c r="H147" s="2"/>
      <c r="I147" s="2"/>
      <c r="J147" s="29"/>
    </row>
    <row r="148" spans="2:10" x14ac:dyDescent="0.25">
      <c r="B148" s="5"/>
      <c r="C148" s="13"/>
      <c r="D148" s="13"/>
      <c r="E148" s="2"/>
      <c r="F148" s="29"/>
      <c r="G148" s="3"/>
      <c r="H148" s="2"/>
      <c r="I148" s="2"/>
      <c r="J148" s="29"/>
    </row>
    <row r="149" spans="2:10" x14ac:dyDescent="0.25">
      <c r="B149" s="5"/>
      <c r="C149" s="13"/>
      <c r="D149" s="13"/>
      <c r="E149" s="2"/>
      <c r="F149" s="29"/>
      <c r="G149" s="3"/>
      <c r="H149" s="2"/>
      <c r="I149" s="2"/>
      <c r="J149" s="29"/>
    </row>
    <row r="150" spans="2:10" x14ac:dyDescent="0.25">
      <c r="B150" s="5"/>
      <c r="C150" s="13"/>
      <c r="D150" s="13"/>
      <c r="E150" s="2"/>
      <c r="F150" s="29"/>
      <c r="G150" s="3"/>
      <c r="H150" s="2"/>
      <c r="I150" s="2"/>
      <c r="J150" s="29"/>
    </row>
    <row r="151" spans="2:10" x14ac:dyDescent="0.25">
      <c r="B151" s="5"/>
      <c r="C151" s="13"/>
      <c r="D151" s="13"/>
      <c r="E151" s="2"/>
      <c r="F151" s="29"/>
      <c r="G151" s="3"/>
      <c r="H151" s="2"/>
      <c r="I151" s="2"/>
      <c r="J151" s="29"/>
    </row>
    <row r="152" spans="2:10" x14ac:dyDescent="0.25">
      <c r="B152" s="5"/>
      <c r="C152" s="13"/>
      <c r="D152" s="13"/>
      <c r="E152" s="2"/>
      <c r="F152" s="29"/>
      <c r="G152" s="3"/>
      <c r="H152" s="2"/>
      <c r="I152" s="2"/>
      <c r="J152" s="29"/>
    </row>
    <row r="153" spans="2:10" x14ac:dyDescent="0.25">
      <c r="B153" s="5"/>
      <c r="C153" s="13"/>
      <c r="D153" s="13"/>
      <c r="E153" s="2"/>
      <c r="F153" s="29"/>
      <c r="G153" s="3"/>
      <c r="H153" s="2"/>
      <c r="I153" s="2"/>
      <c r="J153" s="29"/>
    </row>
    <row r="154" spans="2:10" x14ac:dyDescent="0.25">
      <c r="B154" s="5"/>
      <c r="C154" s="13"/>
      <c r="D154" s="13"/>
      <c r="E154" s="2"/>
      <c r="F154" s="29"/>
      <c r="G154" s="3"/>
      <c r="H154" s="2"/>
      <c r="I154" s="2"/>
      <c r="J154" s="29"/>
    </row>
    <row r="155" spans="2:10" x14ac:dyDescent="0.25">
      <c r="B155" s="5"/>
      <c r="C155" s="13"/>
      <c r="D155" s="13"/>
      <c r="E155" s="2"/>
      <c r="F155" s="29"/>
      <c r="G155" s="3"/>
      <c r="H155" s="2"/>
      <c r="I155" s="2"/>
      <c r="J155" s="29"/>
    </row>
    <row r="156" spans="2:10" x14ac:dyDescent="0.25">
      <c r="B156" s="5"/>
      <c r="C156" s="13"/>
      <c r="D156" s="13"/>
      <c r="E156" s="2"/>
      <c r="F156" s="29"/>
      <c r="G156" s="3"/>
      <c r="H156" s="2"/>
      <c r="I156" s="2"/>
      <c r="J156" s="29"/>
    </row>
    <row r="157" spans="2:10" x14ac:dyDescent="0.25">
      <c r="B157" s="5"/>
      <c r="C157" s="13"/>
      <c r="D157" s="13"/>
      <c r="E157" s="2"/>
      <c r="F157" s="29"/>
      <c r="G157" s="3"/>
      <c r="H157" s="2"/>
      <c r="I157" s="2"/>
      <c r="J157" s="29"/>
    </row>
    <row r="158" spans="2:10" x14ac:dyDescent="0.25">
      <c r="B158" s="5"/>
      <c r="C158" s="13"/>
      <c r="D158" s="13"/>
      <c r="E158" s="2"/>
      <c r="F158" s="29"/>
      <c r="G158" s="3"/>
      <c r="H158" s="2"/>
      <c r="I158" s="2"/>
      <c r="J158" s="29"/>
    </row>
    <row r="159" spans="2:10" x14ac:dyDescent="0.25">
      <c r="B159" s="5"/>
      <c r="C159" s="13"/>
      <c r="D159" s="13"/>
      <c r="E159" s="2"/>
      <c r="F159" s="29"/>
      <c r="G159" s="3"/>
      <c r="H159" s="2"/>
      <c r="I159" s="2"/>
      <c r="J159" s="29"/>
    </row>
    <row r="160" spans="2:10" x14ac:dyDescent="0.25">
      <c r="B160" s="5"/>
      <c r="C160" s="13"/>
      <c r="D160" s="13"/>
      <c r="E160" s="2"/>
      <c r="F160" s="29"/>
      <c r="G160" s="3"/>
      <c r="H160" s="2"/>
      <c r="I160" s="2"/>
      <c r="J160" s="29"/>
    </row>
    <row r="161" spans="2:10" x14ac:dyDescent="0.25">
      <c r="B161" s="5"/>
      <c r="C161" s="13"/>
      <c r="D161" s="13"/>
      <c r="E161" s="2"/>
      <c r="F161" s="29"/>
      <c r="G161" s="3"/>
      <c r="H161" s="2"/>
      <c r="I161" s="2"/>
      <c r="J161" s="29"/>
    </row>
    <row r="162" spans="2:10" x14ac:dyDescent="0.25">
      <c r="B162" s="5"/>
      <c r="C162" s="13"/>
      <c r="D162" s="13"/>
      <c r="E162" s="2"/>
      <c r="F162" s="29"/>
      <c r="G162" s="3"/>
      <c r="H162" s="2"/>
      <c r="I162" s="2"/>
      <c r="J162" s="29"/>
    </row>
    <row r="163" spans="2:10" x14ac:dyDescent="0.25">
      <c r="B163" s="5"/>
      <c r="C163" s="13"/>
      <c r="D163" s="13"/>
      <c r="E163" s="2"/>
      <c r="F163" s="29"/>
      <c r="G163" s="3"/>
      <c r="H163" s="2"/>
      <c r="I163" s="2"/>
      <c r="J163" s="29"/>
    </row>
    <row r="164" spans="2:10" x14ac:dyDescent="0.25">
      <c r="B164" s="5"/>
      <c r="C164" s="13"/>
      <c r="D164" s="13"/>
      <c r="E164" s="2"/>
      <c r="F164" s="29"/>
      <c r="G164" s="3"/>
      <c r="H164" s="2"/>
      <c r="I164" s="2"/>
      <c r="J164" s="29"/>
    </row>
    <row r="165" spans="2:10" x14ac:dyDescent="0.25">
      <c r="B165" s="5"/>
      <c r="C165" s="13"/>
      <c r="D165" s="13"/>
      <c r="E165" s="2"/>
      <c r="F165" s="29"/>
      <c r="G165" s="3"/>
      <c r="H165" s="2"/>
      <c r="I165" s="2"/>
      <c r="J165" s="29"/>
    </row>
    <row r="166" spans="2:10" x14ac:dyDescent="0.25">
      <c r="B166" s="5"/>
      <c r="C166" s="13"/>
      <c r="D166" s="13"/>
      <c r="E166" s="2"/>
      <c r="F166" s="29"/>
      <c r="G166" s="3"/>
      <c r="H166" s="2"/>
      <c r="I166" s="2"/>
      <c r="J166" s="29"/>
    </row>
    <row r="167" spans="2:10" x14ac:dyDescent="0.25">
      <c r="B167" s="5"/>
      <c r="C167" s="13"/>
      <c r="D167" s="13"/>
      <c r="E167" s="2"/>
      <c r="F167" s="29"/>
      <c r="G167" s="3"/>
      <c r="H167" s="2"/>
      <c r="I167" s="2"/>
      <c r="J167" s="29"/>
    </row>
    <row r="168" spans="2:10" x14ac:dyDescent="0.25">
      <c r="B168" s="5"/>
      <c r="C168" s="13"/>
      <c r="D168" s="13"/>
      <c r="E168" s="2"/>
      <c r="F168" s="29"/>
      <c r="G168" s="3"/>
      <c r="H168" s="2"/>
      <c r="I168" s="2"/>
      <c r="J168" s="29"/>
    </row>
    <row r="169" spans="2:10" x14ac:dyDescent="0.25">
      <c r="B169" s="5"/>
      <c r="C169" s="13"/>
      <c r="D169" s="13"/>
      <c r="E169" s="2"/>
      <c r="F169" s="29"/>
      <c r="G169" s="3"/>
      <c r="H169" s="2"/>
      <c r="I169" s="2"/>
      <c r="J169" s="29"/>
    </row>
    <row r="170" spans="2:10" x14ac:dyDescent="0.25">
      <c r="B170" s="5"/>
      <c r="C170" s="13"/>
      <c r="D170" s="13"/>
      <c r="E170" s="2"/>
      <c r="F170" s="29"/>
      <c r="G170" s="3"/>
      <c r="H170" s="2"/>
      <c r="I170" s="2"/>
      <c r="J170" s="29"/>
    </row>
    <row r="171" spans="2:10" x14ac:dyDescent="0.25">
      <c r="B171" s="5"/>
      <c r="C171" s="13"/>
      <c r="D171" s="13"/>
      <c r="E171" s="2"/>
      <c r="F171" s="29"/>
      <c r="G171" s="3"/>
      <c r="H171" s="2"/>
      <c r="I171" s="2"/>
      <c r="J171" s="29"/>
    </row>
    <row r="172" spans="2:10" x14ac:dyDescent="0.25">
      <c r="B172" s="5"/>
      <c r="C172" s="13"/>
      <c r="D172" s="13"/>
      <c r="E172" s="2"/>
      <c r="F172" s="29"/>
      <c r="G172" s="3"/>
      <c r="H172" s="2"/>
      <c r="I172" s="2"/>
      <c r="J172" s="29"/>
    </row>
    <row r="173" spans="2:10" x14ac:dyDescent="0.25">
      <c r="B173" s="5"/>
      <c r="C173" s="13"/>
      <c r="D173" s="13"/>
      <c r="E173" s="2"/>
      <c r="F173" s="29"/>
      <c r="G173" s="3"/>
      <c r="H173" s="2"/>
      <c r="I173" s="2"/>
      <c r="J173" s="29"/>
    </row>
    <row r="174" spans="2:10" x14ac:dyDescent="0.25">
      <c r="B174" s="5"/>
      <c r="C174" s="13"/>
      <c r="D174" s="13"/>
      <c r="E174" s="2"/>
      <c r="F174" s="29"/>
      <c r="G174" s="3"/>
      <c r="H174" s="2"/>
      <c r="I174" s="2"/>
      <c r="J174" s="29"/>
    </row>
    <row r="175" spans="2:10" x14ac:dyDescent="0.25">
      <c r="B175" s="5"/>
      <c r="C175" s="13"/>
      <c r="D175" s="13"/>
      <c r="E175" s="2"/>
      <c r="F175" s="29"/>
      <c r="G175" s="3"/>
      <c r="H175" s="2"/>
      <c r="I175" s="2"/>
      <c r="J175" s="29"/>
    </row>
    <row r="176" spans="2:10" x14ac:dyDescent="0.25">
      <c r="B176" s="5"/>
      <c r="C176" s="13"/>
      <c r="D176" s="13"/>
      <c r="E176" s="2"/>
      <c r="F176" s="29"/>
      <c r="G176" s="3"/>
      <c r="H176" s="2"/>
      <c r="I176" s="2"/>
      <c r="J176" s="29"/>
    </row>
    <row r="177" spans="2:10" x14ac:dyDescent="0.25">
      <c r="B177" s="5"/>
      <c r="C177" s="13"/>
      <c r="D177" s="13"/>
      <c r="E177" s="2"/>
      <c r="F177" s="29"/>
      <c r="G177" s="3"/>
      <c r="H177" s="2"/>
      <c r="I177" s="2"/>
      <c r="J177" s="29"/>
    </row>
    <row r="178" spans="2:10" x14ac:dyDescent="0.25">
      <c r="B178" s="5"/>
      <c r="C178" s="13"/>
      <c r="D178" s="13"/>
      <c r="E178" s="2"/>
      <c r="F178" s="29"/>
      <c r="G178" s="3"/>
      <c r="H178" s="2"/>
      <c r="I178" s="2"/>
      <c r="J178" s="29"/>
    </row>
    <row r="179" spans="2:10" x14ac:dyDescent="0.25">
      <c r="B179" s="5"/>
      <c r="C179" s="13"/>
      <c r="D179" s="13"/>
      <c r="E179" s="2"/>
      <c r="F179" s="29"/>
      <c r="G179" s="3"/>
      <c r="H179" s="2"/>
      <c r="I179" s="2"/>
      <c r="J179" s="29"/>
    </row>
    <row r="180" spans="2:10" x14ac:dyDescent="0.25">
      <c r="B180" s="5"/>
      <c r="C180" s="13"/>
      <c r="D180" s="13"/>
      <c r="E180" s="2"/>
      <c r="F180" s="29"/>
      <c r="G180" s="3"/>
      <c r="H180" s="2"/>
      <c r="I180" s="2"/>
      <c r="J180" s="29"/>
    </row>
    <row r="181" spans="2:10" x14ac:dyDescent="0.25">
      <c r="B181" s="5"/>
      <c r="C181" s="13"/>
      <c r="D181" s="13"/>
      <c r="E181" s="2"/>
      <c r="F181" s="29"/>
      <c r="G181" s="3"/>
      <c r="H181" s="2"/>
      <c r="I181" s="2"/>
      <c r="J181" s="29"/>
    </row>
    <row r="182" spans="2:10" x14ac:dyDescent="0.25">
      <c r="B182" s="5"/>
      <c r="C182" s="13"/>
      <c r="D182" s="13"/>
      <c r="E182" s="2"/>
      <c r="F182" s="29"/>
      <c r="G182" s="3"/>
      <c r="H182" s="2"/>
      <c r="I182" s="2"/>
      <c r="J182" s="29"/>
    </row>
    <row r="183" spans="2:10" x14ac:dyDescent="0.25">
      <c r="B183" s="5"/>
      <c r="C183" s="13"/>
      <c r="D183" s="13"/>
      <c r="E183" s="2"/>
      <c r="F183" s="29"/>
      <c r="G183" s="3"/>
      <c r="H183" s="2"/>
      <c r="I183" s="2"/>
      <c r="J183" s="29"/>
    </row>
    <row r="184" spans="2:10" x14ac:dyDescent="0.25">
      <c r="B184" s="5"/>
      <c r="C184" s="13"/>
      <c r="D184" s="13"/>
      <c r="E184" s="2"/>
      <c r="F184" s="29"/>
      <c r="G184" s="3"/>
      <c r="H184" s="2"/>
      <c r="I184" s="2"/>
      <c r="J184" s="29"/>
    </row>
    <row r="185" spans="2:10" x14ac:dyDescent="0.25">
      <c r="B185" s="5"/>
      <c r="C185" s="13"/>
      <c r="D185" s="13"/>
      <c r="E185" s="2"/>
      <c r="F185" s="29"/>
      <c r="G185" s="3"/>
      <c r="H185" s="2"/>
      <c r="I185" s="2"/>
      <c r="J185" s="29"/>
    </row>
    <row r="186" spans="2:10" x14ac:dyDescent="0.25">
      <c r="B186" s="5"/>
      <c r="C186" s="13"/>
      <c r="D186" s="13"/>
      <c r="E186" s="2"/>
      <c r="F186" s="29"/>
      <c r="G186" s="3"/>
      <c r="H186" s="2"/>
      <c r="I186" s="2"/>
      <c r="J186" s="29"/>
    </row>
    <row r="187" spans="2:10" x14ac:dyDescent="0.25">
      <c r="B187" s="5"/>
      <c r="C187" s="13"/>
      <c r="D187" s="13"/>
      <c r="E187" s="2"/>
      <c r="F187" s="29"/>
      <c r="G187" s="3"/>
      <c r="H187" s="2"/>
      <c r="I187" s="2"/>
      <c r="J187" s="29"/>
    </row>
    <row r="188" spans="2:10" x14ac:dyDescent="0.25">
      <c r="B188" s="5"/>
      <c r="C188" s="13"/>
      <c r="D188" s="13"/>
      <c r="E188" s="2"/>
      <c r="F188" s="29"/>
      <c r="G188" s="3"/>
      <c r="H188" s="2"/>
      <c r="I188" s="2"/>
      <c r="J188" s="29"/>
    </row>
    <row r="189" spans="2:10" x14ac:dyDescent="0.25">
      <c r="B189" s="5"/>
      <c r="C189" s="13"/>
      <c r="D189" s="13"/>
      <c r="E189" s="2"/>
      <c r="F189" s="29"/>
      <c r="G189" s="3"/>
      <c r="H189" s="2"/>
      <c r="I189" s="2"/>
      <c r="J189" s="29"/>
    </row>
    <row r="190" spans="2:10" x14ac:dyDescent="0.25">
      <c r="B190" s="5"/>
      <c r="C190" s="13"/>
      <c r="D190" s="13"/>
      <c r="E190" s="2"/>
      <c r="F190" s="29"/>
      <c r="G190" s="3"/>
      <c r="H190" s="2"/>
      <c r="I190" s="2"/>
      <c r="J190" s="29"/>
    </row>
    <row r="191" spans="2:10" x14ac:dyDescent="0.25">
      <c r="B191" s="5"/>
      <c r="C191" s="13"/>
      <c r="D191" s="13"/>
      <c r="E191" s="2"/>
      <c r="F191" s="29"/>
      <c r="G191" s="3"/>
      <c r="H191" s="2"/>
      <c r="I191" s="2"/>
      <c r="J191" s="29"/>
    </row>
    <row r="192" spans="2:10" x14ac:dyDescent="0.25">
      <c r="B192" s="5"/>
      <c r="C192" s="13"/>
      <c r="D192" s="13"/>
      <c r="E192" s="2"/>
      <c r="F192" s="29"/>
      <c r="G192" s="3"/>
      <c r="H192" s="2"/>
      <c r="I192" s="2"/>
      <c r="J192" s="29"/>
    </row>
    <row r="193" spans="2:10" x14ac:dyDescent="0.25">
      <c r="B193" s="5"/>
      <c r="C193" s="13"/>
      <c r="D193" s="13"/>
      <c r="E193" s="2"/>
      <c r="F193" s="29"/>
      <c r="G193" s="3"/>
      <c r="H193" s="2"/>
      <c r="I193" s="2"/>
      <c r="J193" s="29"/>
    </row>
    <row r="194" spans="2:10" x14ac:dyDescent="0.25">
      <c r="B194" s="5"/>
      <c r="C194" s="13"/>
      <c r="D194" s="13"/>
      <c r="E194" s="2"/>
      <c r="F194" s="29"/>
      <c r="G194" s="3"/>
      <c r="H194" s="2"/>
      <c r="I194" s="2"/>
      <c r="J194" s="29"/>
    </row>
    <row r="195" spans="2:10" x14ac:dyDescent="0.25">
      <c r="B195" s="5"/>
      <c r="C195" s="13"/>
      <c r="D195" s="13"/>
      <c r="E195" s="2"/>
      <c r="F195" s="29"/>
      <c r="G195" s="2"/>
      <c r="H195" s="2"/>
      <c r="I195" s="2"/>
      <c r="J195" s="29"/>
    </row>
    <row r="196" spans="2:10" x14ac:dyDescent="0.25">
      <c r="B196" s="5"/>
      <c r="C196" s="13"/>
      <c r="D196" s="13"/>
      <c r="E196" s="2"/>
      <c r="F196" s="29"/>
      <c r="G196" s="2"/>
      <c r="H196" s="2"/>
      <c r="I196" s="2"/>
      <c r="J196" s="29"/>
    </row>
    <row r="197" spans="2:10" x14ac:dyDescent="0.25">
      <c r="B197" s="5"/>
      <c r="C197" s="13"/>
      <c r="D197" s="13"/>
      <c r="E197" s="2"/>
      <c r="F197" s="29"/>
      <c r="G197" s="2"/>
      <c r="H197" s="2"/>
      <c r="I197" s="2"/>
      <c r="J197" s="29"/>
    </row>
    <row r="198" spans="2:10" x14ac:dyDescent="0.25">
      <c r="B198" s="5"/>
      <c r="C198" s="13"/>
      <c r="D198" s="13"/>
      <c r="E198" s="2"/>
      <c r="F198" s="29"/>
      <c r="G198" s="2"/>
      <c r="H198" s="2"/>
      <c r="I198" s="2"/>
      <c r="J198" s="29"/>
    </row>
    <row r="199" spans="2:10" x14ac:dyDescent="0.25">
      <c r="B199" s="5"/>
      <c r="C199" s="13"/>
      <c r="D199" s="13"/>
      <c r="E199" s="2"/>
      <c r="F199" s="29"/>
      <c r="G199" s="2"/>
      <c r="H199" s="2"/>
      <c r="I199" s="2"/>
      <c r="J199" s="29"/>
    </row>
    <row r="200" spans="2:10" x14ac:dyDescent="0.25">
      <c r="B200" s="5"/>
      <c r="C200" s="13"/>
      <c r="D200" s="13"/>
      <c r="E200" s="2"/>
      <c r="F200" s="29"/>
      <c r="G200" s="2"/>
      <c r="H200" s="2"/>
      <c r="I200" s="2"/>
      <c r="J200" s="29"/>
    </row>
    <row r="201" spans="2:10" x14ac:dyDescent="0.25">
      <c r="B201" s="5"/>
      <c r="C201" s="13"/>
      <c r="D201" s="13"/>
      <c r="E201" s="2"/>
      <c r="F201" s="29"/>
      <c r="G201" s="2"/>
      <c r="H201" s="2"/>
      <c r="I201" s="2"/>
      <c r="J201" s="29"/>
    </row>
    <row r="202" spans="2:10" x14ac:dyDescent="0.25">
      <c r="B202" s="5"/>
      <c r="C202" s="13"/>
      <c r="D202" s="13"/>
      <c r="E202" s="2"/>
      <c r="F202" s="29"/>
      <c r="G202" s="2"/>
      <c r="H202" s="2"/>
      <c r="I202" s="2"/>
      <c r="J202" s="29"/>
    </row>
    <row r="203" spans="2:10" x14ac:dyDescent="0.25">
      <c r="B203" s="5"/>
      <c r="C203" s="13"/>
      <c r="D203" s="13"/>
      <c r="E203" s="2"/>
      <c r="F203" s="29"/>
      <c r="G203" s="2"/>
      <c r="H203" s="2"/>
      <c r="I203" s="2"/>
      <c r="J203" s="29"/>
    </row>
    <row r="204" spans="2:10" x14ac:dyDescent="0.25">
      <c r="B204" s="5"/>
      <c r="C204" s="13"/>
      <c r="D204" s="13"/>
      <c r="E204" s="2"/>
      <c r="F204" s="29"/>
      <c r="G204" s="2"/>
      <c r="H204" s="2"/>
      <c r="I204" s="2"/>
      <c r="J204" s="29"/>
    </row>
    <row r="205" spans="2:10" x14ac:dyDescent="0.25">
      <c r="B205" s="5"/>
      <c r="C205" s="13"/>
      <c r="D205" s="13"/>
      <c r="E205" s="2"/>
      <c r="F205" s="29"/>
      <c r="G205" s="2"/>
      <c r="H205" s="2"/>
      <c r="I205" s="2"/>
      <c r="J205" s="29"/>
    </row>
    <row r="206" spans="2:10" x14ac:dyDescent="0.25">
      <c r="B206" s="5"/>
      <c r="C206" s="13"/>
      <c r="D206" s="13"/>
      <c r="E206" s="2"/>
      <c r="F206" s="29"/>
      <c r="G206" s="2"/>
      <c r="H206" s="2"/>
      <c r="I206" s="2"/>
      <c r="J206" s="29"/>
    </row>
    <row r="207" spans="2:10" x14ac:dyDescent="0.25">
      <c r="B207" s="5"/>
      <c r="C207" s="13"/>
      <c r="D207" s="13"/>
      <c r="E207" s="2"/>
      <c r="F207" s="29"/>
      <c r="G207" s="2"/>
      <c r="H207" s="2"/>
      <c r="I207" s="2"/>
      <c r="J207" s="29"/>
    </row>
    <row r="208" spans="2:10" x14ac:dyDescent="0.25">
      <c r="B208" s="5"/>
      <c r="C208" s="13"/>
      <c r="D208" s="13"/>
      <c r="E208" s="2"/>
      <c r="F208" s="29"/>
      <c r="G208" s="2"/>
      <c r="H208" s="2"/>
      <c r="I208" s="2"/>
      <c r="J208" s="29"/>
    </row>
    <row r="209" spans="2:10" x14ac:dyDescent="0.25">
      <c r="B209" s="5"/>
      <c r="C209" s="13"/>
      <c r="D209" s="13"/>
      <c r="E209" s="2"/>
      <c r="F209" s="29"/>
      <c r="G209" s="2"/>
      <c r="H209" s="2"/>
      <c r="I209" s="2"/>
      <c r="J209" s="29"/>
    </row>
    <row r="210" spans="2:10" x14ac:dyDescent="0.25">
      <c r="B210" s="5"/>
      <c r="C210" s="13"/>
      <c r="D210" s="13"/>
      <c r="E210" s="2"/>
      <c r="F210" s="29"/>
      <c r="G210" s="2"/>
      <c r="H210" s="2"/>
      <c r="I210" s="2"/>
      <c r="J210" s="29"/>
    </row>
    <row r="211" spans="2:10" x14ac:dyDescent="0.25">
      <c r="B211" s="5"/>
      <c r="C211" s="13"/>
      <c r="D211" s="13"/>
      <c r="E211" s="2"/>
      <c r="F211" s="29"/>
      <c r="G211" s="2"/>
      <c r="H211" s="2"/>
      <c r="I211" s="2"/>
      <c r="J211" s="29"/>
    </row>
    <row r="212" spans="2:10" x14ac:dyDescent="0.25">
      <c r="B212" s="5"/>
      <c r="C212" s="13"/>
      <c r="D212" s="13"/>
      <c r="E212" s="2"/>
      <c r="F212" s="29"/>
      <c r="G212" s="2"/>
      <c r="H212" s="2"/>
      <c r="I212" s="2"/>
      <c r="J212" s="29"/>
    </row>
    <row r="213" spans="2:10" x14ac:dyDescent="0.25">
      <c r="B213" s="5"/>
      <c r="C213" s="13"/>
      <c r="D213" s="13"/>
      <c r="E213" s="2"/>
      <c r="F213" s="29"/>
      <c r="G213" s="2"/>
      <c r="H213" s="2"/>
      <c r="I213" s="2"/>
      <c r="J213" s="29"/>
    </row>
    <row r="214" spans="2:10" x14ac:dyDescent="0.25">
      <c r="B214" s="5"/>
      <c r="C214" s="13"/>
      <c r="D214" s="13"/>
      <c r="E214" s="2"/>
      <c r="F214" s="29"/>
      <c r="G214" s="2"/>
      <c r="H214" s="2"/>
      <c r="I214" s="2"/>
      <c r="J214" s="29"/>
    </row>
    <row r="215" spans="2:10" x14ac:dyDescent="0.25">
      <c r="B215" s="5"/>
      <c r="C215" s="13"/>
      <c r="D215" s="13"/>
      <c r="E215" s="2"/>
      <c r="F215" s="29"/>
      <c r="G215" s="2"/>
      <c r="H215" s="2"/>
      <c r="I215" s="2"/>
      <c r="J215" s="29"/>
    </row>
    <row r="216" spans="2:10" x14ac:dyDescent="0.25">
      <c r="B216" s="5"/>
      <c r="C216" s="13"/>
      <c r="D216" s="13"/>
      <c r="E216" s="2"/>
      <c r="F216" s="29"/>
      <c r="G216" s="2"/>
      <c r="H216" s="2"/>
      <c r="I216" s="2"/>
      <c r="J216" s="29"/>
    </row>
    <row r="217" spans="2:10" x14ac:dyDescent="0.25">
      <c r="B217" s="5"/>
      <c r="C217" s="13"/>
      <c r="D217" s="13"/>
      <c r="E217" s="2"/>
      <c r="F217" s="29"/>
      <c r="G217" s="2"/>
      <c r="H217" s="2"/>
      <c r="I217" s="2"/>
      <c r="J217" s="29"/>
    </row>
    <row r="218" spans="2:10" x14ac:dyDescent="0.25">
      <c r="B218" s="5"/>
      <c r="C218" s="13"/>
      <c r="D218" s="13"/>
      <c r="E218" s="2"/>
      <c r="F218" s="29"/>
      <c r="G218" s="2"/>
      <c r="H218" s="2"/>
      <c r="I218" s="2"/>
      <c r="J218" s="29"/>
    </row>
    <row r="219" spans="2:10" x14ac:dyDescent="0.25">
      <c r="B219" s="5"/>
      <c r="C219" s="13"/>
      <c r="D219" s="13"/>
      <c r="E219" s="2"/>
      <c r="F219" s="29"/>
      <c r="G219" s="2"/>
      <c r="H219" s="2"/>
      <c r="I219" s="2"/>
      <c r="J219" s="29"/>
    </row>
    <row r="220" spans="2:10" x14ac:dyDescent="0.25">
      <c r="B220" s="5"/>
      <c r="C220" s="13"/>
      <c r="D220" s="13"/>
      <c r="E220" s="2"/>
      <c r="F220" s="29"/>
      <c r="G220" s="2"/>
      <c r="H220" s="2"/>
      <c r="I220" s="2"/>
      <c r="J220" s="29"/>
    </row>
    <row r="221" spans="2:10" x14ac:dyDescent="0.25">
      <c r="B221" s="5"/>
      <c r="C221" s="13"/>
      <c r="D221" s="13"/>
      <c r="E221" s="2"/>
      <c r="F221" s="29"/>
      <c r="G221" s="2"/>
      <c r="H221" s="2"/>
      <c r="I221" s="2"/>
      <c r="J221" s="29"/>
    </row>
    <row r="222" spans="2:10" x14ac:dyDescent="0.25">
      <c r="B222" s="5"/>
      <c r="C222" s="13"/>
      <c r="D222" s="13"/>
      <c r="E222" s="2"/>
      <c r="F222" s="29"/>
      <c r="G222" s="2"/>
      <c r="H222" s="2"/>
      <c r="I222" s="2"/>
      <c r="J222" s="29"/>
    </row>
    <row r="223" spans="2:10" x14ac:dyDescent="0.25">
      <c r="B223" s="5"/>
      <c r="C223" s="13"/>
      <c r="D223" s="13"/>
      <c r="E223" s="2"/>
      <c r="F223" s="29"/>
      <c r="G223" s="2"/>
      <c r="H223" s="2"/>
      <c r="I223" s="2"/>
      <c r="J223" s="29"/>
    </row>
    <row r="224" spans="2:10" x14ac:dyDescent="0.25">
      <c r="B224" s="5"/>
      <c r="C224" s="2"/>
      <c r="D224" s="2"/>
      <c r="E224" s="2"/>
      <c r="F224" s="29"/>
      <c r="G224" s="2"/>
      <c r="H224" s="2"/>
      <c r="I224" s="2"/>
      <c r="J224" s="29"/>
    </row>
    <row r="225" spans="2:10" x14ac:dyDescent="0.25">
      <c r="B225" s="5"/>
      <c r="C225" s="2"/>
      <c r="D225" s="2"/>
      <c r="E225" s="2"/>
      <c r="F225" s="29"/>
      <c r="G225" s="2"/>
      <c r="H225" s="2"/>
      <c r="I225" s="2"/>
      <c r="J225" s="29"/>
    </row>
    <row r="226" spans="2:10" x14ac:dyDescent="0.25">
      <c r="B226" s="5"/>
      <c r="C226" s="2"/>
      <c r="D226" s="2"/>
      <c r="E226" s="2"/>
      <c r="F226" s="29"/>
      <c r="G226" s="2"/>
      <c r="H226" s="2"/>
      <c r="I226" s="2"/>
      <c r="J226" s="29"/>
    </row>
    <row r="227" spans="2:10" x14ac:dyDescent="0.25">
      <c r="B227" s="5"/>
      <c r="C227" s="2"/>
      <c r="D227" s="2"/>
      <c r="E227" s="2"/>
      <c r="F227" s="29"/>
      <c r="G227" s="2"/>
      <c r="H227" s="2"/>
      <c r="I227" s="2"/>
      <c r="J227" s="29"/>
    </row>
    <row r="228" spans="2:10" x14ac:dyDescent="0.25">
      <c r="B228" s="5"/>
      <c r="C228" s="2"/>
      <c r="D228" s="2"/>
      <c r="E228" s="2"/>
      <c r="F228" s="29"/>
      <c r="G228" s="2"/>
      <c r="H228" s="2"/>
      <c r="I228" s="2"/>
      <c r="J228" s="29"/>
    </row>
    <row r="229" spans="2:10" x14ac:dyDescent="0.25">
      <c r="B229" s="5"/>
      <c r="C229" s="2"/>
      <c r="D229" s="2"/>
      <c r="E229" s="2"/>
      <c r="F229" s="29"/>
      <c r="G229" s="2"/>
      <c r="H229" s="2"/>
      <c r="I229" s="2"/>
      <c r="J229" s="29"/>
    </row>
    <row r="230" spans="2:10" x14ac:dyDescent="0.25">
      <c r="B230" s="5"/>
      <c r="C230" s="2"/>
      <c r="D230" s="2"/>
      <c r="E230" s="2"/>
      <c r="F230" s="29"/>
      <c r="G230" s="2"/>
      <c r="H230" s="2"/>
      <c r="I230" s="2"/>
      <c r="J230" s="29"/>
    </row>
    <row r="231" spans="2:10" x14ac:dyDescent="0.25">
      <c r="B231" s="5"/>
      <c r="C231" s="2"/>
      <c r="D231" s="2"/>
      <c r="E231" s="2"/>
      <c r="F231" s="29"/>
      <c r="G231" s="2"/>
      <c r="H231" s="2"/>
      <c r="I231" s="2"/>
      <c r="J231" s="29"/>
    </row>
    <row r="232" spans="2:10" x14ac:dyDescent="0.25">
      <c r="B232" s="5"/>
      <c r="C232" s="2"/>
      <c r="D232" s="2"/>
      <c r="E232" s="2"/>
      <c r="F232" s="29"/>
      <c r="G232" s="2"/>
      <c r="H232" s="2"/>
      <c r="I232" s="2"/>
      <c r="J232" s="29"/>
    </row>
    <row r="233" spans="2:10" x14ac:dyDescent="0.25">
      <c r="B233" s="5"/>
      <c r="C233" s="2"/>
      <c r="D233" s="2"/>
      <c r="E233" s="2"/>
      <c r="F233" s="29"/>
      <c r="G233" s="2"/>
      <c r="H233" s="2"/>
      <c r="I233" s="2"/>
      <c r="J233" s="29"/>
    </row>
    <row r="234" spans="2:10" x14ac:dyDescent="0.25">
      <c r="B234" s="5"/>
      <c r="C234" s="2"/>
      <c r="D234" s="2"/>
      <c r="E234" s="2"/>
      <c r="F234" s="29"/>
      <c r="G234" s="2"/>
      <c r="H234" s="2"/>
      <c r="I234" s="2"/>
      <c r="J234" s="29"/>
    </row>
    <row r="235" spans="2:10" x14ac:dyDescent="0.25">
      <c r="B235" s="5"/>
      <c r="C235" s="2"/>
      <c r="D235" s="2"/>
      <c r="E235" s="2"/>
      <c r="F235" s="29"/>
      <c r="G235" s="2"/>
      <c r="H235" s="2"/>
      <c r="I235" s="2"/>
      <c r="J235" s="29"/>
    </row>
    <row r="236" spans="2:10" x14ac:dyDescent="0.25">
      <c r="B236" s="5"/>
      <c r="C236" s="2"/>
      <c r="D236" s="2"/>
      <c r="E236" s="2"/>
      <c r="F236" s="29"/>
      <c r="G236" s="2"/>
      <c r="H236" s="2"/>
      <c r="I236" s="2"/>
      <c r="J236" s="29"/>
    </row>
    <row r="237" spans="2:10" x14ac:dyDescent="0.25">
      <c r="B237" s="5"/>
      <c r="C237" s="2"/>
      <c r="D237" s="2"/>
      <c r="E237" s="2"/>
      <c r="F237" s="29"/>
      <c r="G237" s="2"/>
      <c r="H237" s="2"/>
      <c r="I237" s="2"/>
      <c r="J237" s="29"/>
    </row>
    <row r="238" spans="2:10" x14ac:dyDescent="0.25">
      <c r="B238" s="5"/>
      <c r="C238" s="2"/>
      <c r="D238" s="2"/>
      <c r="E238" s="2"/>
      <c r="F238" s="29"/>
      <c r="G238" s="2"/>
      <c r="H238" s="2"/>
      <c r="I238" s="2"/>
      <c r="J238" s="29"/>
    </row>
    <row r="239" spans="2:10" x14ac:dyDescent="0.25">
      <c r="B239" s="5"/>
      <c r="C239" s="2"/>
      <c r="D239" s="2"/>
      <c r="E239" s="2"/>
      <c r="F239" s="29"/>
      <c r="G239" s="2"/>
      <c r="H239" s="2"/>
      <c r="I239" s="2"/>
      <c r="J239" s="29"/>
    </row>
    <row r="240" spans="2:10" x14ac:dyDescent="0.25">
      <c r="B240" s="5"/>
      <c r="C240" s="2"/>
      <c r="D240" s="2"/>
      <c r="E240" s="2"/>
      <c r="F240" s="29"/>
      <c r="G240" s="2"/>
      <c r="H240" s="2"/>
      <c r="I240" s="2"/>
      <c r="J240" s="29"/>
    </row>
    <row r="241" spans="2:10" x14ac:dyDescent="0.25">
      <c r="B241" s="5"/>
      <c r="C241" s="2"/>
      <c r="D241" s="2"/>
      <c r="E241" s="2"/>
      <c r="F241" s="29"/>
      <c r="G241" s="2"/>
      <c r="H241" s="2"/>
      <c r="I241" s="2"/>
      <c r="J241" s="29"/>
    </row>
    <row r="242" spans="2:10" x14ac:dyDescent="0.25">
      <c r="B242" s="5"/>
      <c r="C242" s="2"/>
      <c r="D242" s="2"/>
      <c r="E242" s="2"/>
      <c r="F242" s="29"/>
      <c r="G242" s="2"/>
      <c r="H242" s="2"/>
      <c r="I242" s="2"/>
      <c r="J242" s="29"/>
    </row>
    <row r="243" spans="2:10" x14ac:dyDescent="0.25">
      <c r="B243" s="5"/>
      <c r="C243" s="2"/>
      <c r="D243" s="2"/>
      <c r="E243" s="2"/>
      <c r="F243" s="29"/>
      <c r="G243" s="2"/>
      <c r="H243" s="2"/>
      <c r="I243" s="2"/>
      <c r="J243" s="29"/>
    </row>
    <row r="244" spans="2:10" x14ac:dyDescent="0.25">
      <c r="B244" s="5"/>
      <c r="C244" s="2"/>
      <c r="D244" s="2"/>
      <c r="E244" s="2"/>
      <c r="F244" s="29"/>
      <c r="G244" s="2"/>
      <c r="H244" s="2"/>
      <c r="I244" s="2"/>
      <c r="J244" s="29"/>
    </row>
    <row r="245" spans="2:10" x14ac:dyDescent="0.25">
      <c r="B245" s="5"/>
      <c r="C245" s="2"/>
      <c r="D245" s="2"/>
      <c r="E245" s="2"/>
      <c r="F245" s="29"/>
      <c r="G245" s="2"/>
      <c r="H245" s="2"/>
      <c r="I245" s="2"/>
      <c r="J245" s="29"/>
    </row>
    <row r="246" spans="2:10" x14ac:dyDescent="0.25">
      <c r="B246" s="5"/>
      <c r="C246" s="2"/>
      <c r="D246" s="2"/>
      <c r="E246" s="2"/>
      <c r="F246" s="29"/>
      <c r="G246" s="2"/>
      <c r="H246" s="2"/>
      <c r="I246" s="2"/>
      <c r="J246" s="29"/>
    </row>
    <row r="247" spans="2:10" x14ac:dyDescent="0.25">
      <c r="B247" s="5"/>
      <c r="C247" s="2"/>
      <c r="D247" s="2"/>
      <c r="E247" s="2"/>
      <c r="F247" s="29"/>
      <c r="G247" s="2"/>
      <c r="H247" s="2"/>
      <c r="I247" s="2"/>
      <c r="J247" s="29"/>
    </row>
    <row r="248" spans="2:10" x14ac:dyDescent="0.25">
      <c r="B248" s="5"/>
      <c r="C248" s="2"/>
      <c r="D248" s="2"/>
      <c r="E248" s="2"/>
      <c r="F248" s="29"/>
      <c r="G248" s="2"/>
      <c r="H248" s="2"/>
      <c r="I248" s="2"/>
      <c r="J248" s="29"/>
    </row>
    <row r="249" spans="2:10" x14ac:dyDescent="0.25">
      <c r="B249" s="5"/>
      <c r="C249" s="2"/>
      <c r="D249" s="2"/>
      <c r="E249" s="2"/>
      <c r="F249" s="29"/>
      <c r="G249" s="2"/>
      <c r="H249" s="2"/>
      <c r="I249" s="2"/>
      <c r="J249" s="29"/>
    </row>
    <row r="250" spans="2:10" x14ac:dyDescent="0.25">
      <c r="B250" s="5"/>
      <c r="C250" s="2"/>
      <c r="D250" s="2"/>
      <c r="E250" s="2"/>
      <c r="F250" s="29"/>
      <c r="G250" s="2"/>
      <c r="H250" s="2"/>
      <c r="I250" s="2"/>
      <c r="J250" s="29"/>
    </row>
    <row r="251" spans="2:10" x14ac:dyDescent="0.25">
      <c r="B251" s="5"/>
      <c r="C251" s="2"/>
      <c r="D251" s="2"/>
      <c r="E251" s="2"/>
      <c r="F251" s="29"/>
      <c r="G251" s="2"/>
      <c r="H251" s="2"/>
      <c r="I251" s="2"/>
      <c r="J251" s="29"/>
    </row>
    <row r="252" spans="2:10" x14ac:dyDescent="0.25">
      <c r="B252" s="5"/>
      <c r="C252" s="2"/>
      <c r="D252" s="2"/>
      <c r="E252" s="2"/>
      <c r="F252" s="29"/>
      <c r="G252" s="2"/>
      <c r="H252" s="2"/>
      <c r="I252" s="2"/>
      <c r="J252" s="29"/>
    </row>
    <row r="253" spans="2:10" x14ac:dyDescent="0.25">
      <c r="B253" s="5"/>
      <c r="C253" s="2"/>
      <c r="D253" s="2"/>
      <c r="E253" s="2"/>
      <c r="F253" s="29"/>
      <c r="G253" s="2"/>
      <c r="H253" s="2"/>
      <c r="I253" s="2"/>
      <c r="J253" s="29"/>
    </row>
    <row r="254" spans="2:10" x14ac:dyDescent="0.25">
      <c r="B254" s="5"/>
      <c r="C254" s="2"/>
      <c r="D254" s="2"/>
      <c r="E254" s="2"/>
      <c r="F254" s="29"/>
      <c r="G254" s="2"/>
      <c r="H254" s="2"/>
      <c r="I254" s="2"/>
      <c r="J254" s="29"/>
    </row>
    <row r="255" spans="2:10" x14ac:dyDescent="0.25">
      <c r="B255" s="5"/>
      <c r="C255" s="2"/>
      <c r="D255" s="2"/>
      <c r="E255" s="2"/>
      <c r="F255" s="29"/>
      <c r="G255" s="2"/>
      <c r="H255" s="2"/>
      <c r="I255" s="2"/>
      <c r="J255" s="29"/>
    </row>
    <row r="256" spans="2:10" x14ac:dyDescent="0.25">
      <c r="B256" s="5"/>
      <c r="C256" s="2"/>
      <c r="D256" s="2"/>
      <c r="E256" s="2"/>
      <c r="F256" s="29"/>
      <c r="G256" s="2"/>
      <c r="H256" s="2"/>
      <c r="I256" s="2"/>
      <c r="J256" s="29"/>
    </row>
    <row r="257" spans="2:10" x14ac:dyDescent="0.25">
      <c r="B257" s="5"/>
      <c r="C257" s="2"/>
      <c r="D257" s="2"/>
      <c r="E257" s="2"/>
      <c r="F257" s="29"/>
      <c r="G257" s="2"/>
      <c r="H257" s="2"/>
      <c r="I257" s="2"/>
      <c r="J257" s="29"/>
    </row>
    <row r="258" spans="2:10" x14ac:dyDescent="0.25">
      <c r="B258" s="5"/>
      <c r="C258" s="2"/>
      <c r="D258" s="2"/>
      <c r="E258" s="2"/>
      <c r="F258" s="29"/>
      <c r="G258" s="2"/>
      <c r="H258" s="2"/>
      <c r="I258" s="2"/>
      <c r="J258" s="29"/>
    </row>
    <row r="259" spans="2:10" x14ac:dyDescent="0.25">
      <c r="B259" s="5"/>
      <c r="C259" s="2"/>
      <c r="D259" s="2"/>
      <c r="E259" s="2"/>
      <c r="F259" s="29"/>
      <c r="G259" s="2"/>
      <c r="H259" s="2"/>
      <c r="I259" s="2"/>
      <c r="J259" s="29"/>
    </row>
    <row r="260" spans="2:10" x14ac:dyDescent="0.25">
      <c r="B260" s="5"/>
      <c r="C260" s="2"/>
      <c r="D260" s="2"/>
      <c r="E260" s="2"/>
      <c r="F260" s="29"/>
      <c r="G260" s="2"/>
      <c r="H260" s="2"/>
      <c r="I260" s="2"/>
      <c r="J260" s="29"/>
    </row>
    <row r="261" spans="2:10" x14ac:dyDescent="0.25">
      <c r="B261" s="5"/>
      <c r="C261" s="2"/>
      <c r="D261" s="2"/>
      <c r="E261" s="2"/>
      <c r="F261" s="29"/>
      <c r="G261" s="2"/>
      <c r="H261" s="2"/>
      <c r="I261" s="2"/>
      <c r="J261" s="29"/>
    </row>
    <row r="262" spans="2:10" x14ac:dyDescent="0.25">
      <c r="B262" s="5"/>
      <c r="C262" s="2"/>
      <c r="D262" s="2"/>
      <c r="E262" s="2"/>
      <c r="F262" s="29"/>
      <c r="G262" s="2"/>
      <c r="H262" s="2"/>
      <c r="I262" s="2"/>
      <c r="J262" s="29"/>
    </row>
    <row r="263" spans="2:10" x14ac:dyDescent="0.25">
      <c r="B263" s="5"/>
      <c r="C263" s="2"/>
      <c r="D263" s="2"/>
      <c r="E263" s="2"/>
      <c r="F263" s="29"/>
      <c r="G263" s="2"/>
      <c r="H263" s="2"/>
      <c r="I263" s="2"/>
      <c r="J263" s="29"/>
    </row>
    <row r="264" spans="2:10" x14ac:dyDescent="0.25">
      <c r="B264" s="5"/>
      <c r="C264" s="2"/>
      <c r="D264" s="2"/>
      <c r="E264" s="2"/>
      <c r="F264" s="29"/>
      <c r="G264" s="2"/>
      <c r="H264" s="2"/>
      <c r="I264" s="2"/>
      <c r="J264" s="29"/>
    </row>
    <row r="265" spans="2:10" x14ac:dyDescent="0.25">
      <c r="B265" s="5"/>
      <c r="C265" s="2"/>
      <c r="D265" s="2"/>
      <c r="E265" s="2"/>
      <c r="F265" s="29"/>
      <c r="G265" s="2"/>
      <c r="H265" s="2"/>
      <c r="I265" s="2"/>
      <c r="J265" s="29"/>
    </row>
    <row r="266" spans="2:10" x14ac:dyDescent="0.25">
      <c r="B266" s="5"/>
      <c r="C266" s="2"/>
      <c r="D266" s="2"/>
      <c r="E266" s="2"/>
      <c r="F266" s="29"/>
      <c r="G266" s="2"/>
      <c r="H266" s="2"/>
      <c r="I266" s="2"/>
      <c r="J266" s="29"/>
    </row>
    <row r="267" spans="2:10" x14ac:dyDescent="0.25">
      <c r="B267" s="5"/>
      <c r="C267" s="2"/>
      <c r="D267" s="2"/>
      <c r="E267" s="2"/>
      <c r="F267" s="29"/>
      <c r="G267" s="2"/>
      <c r="H267" s="2"/>
      <c r="I267" s="2"/>
      <c r="J267" s="29"/>
    </row>
    <row r="268" spans="2:10" x14ac:dyDescent="0.25">
      <c r="B268" s="5"/>
      <c r="C268" s="2"/>
      <c r="D268" s="2"/>
      <c r="E268" s="2"/>
      <c r="F268" s="29"/>
      <c r="G268" s="2"/>
      <c r="H268" s="2"/>
      <c r="I268" s="2"/>
      <c r="J268" s="29"/>
    </row>
    <row r="269" spans="2:10" x14ac:dyDescent="0.25">
      <c r="B269" s="5"/>
      <c r="C269" s="2"/>
      <c r="D269" s="2"/>
      <c r="E269" s="2"/>
      <c r="F269" s="29"/>
      <c r="G269" s="2"/>
      <c r="H269" s="2"/>
      <c r="I269" s="2"/>
      <c r="J269" s="29"/>
    </row>
    <row r="270" spans="2:10" x14ac:dyDescent="0.25">
      <c r="B270" s="5"/>
      <c r="C270" s="2"/>
      <c r="D270" s="2"/>
      <c r="E270" s="2"/>
      <c r="F270" s="29"/>
      <c r="G270" s="2"/>
      <c r="H270" s="2"/>
      <c r="I270" s="2"/>
      <c r="J270" s="29"/>
    </row>
    <row r="271" spans="2:10" x14ac:dyDescent="0.25">
      <c r="B271" s="5"/>
      <c r="C271" s="2"/>
      <c r="D271" s="2"/>
      <c r="E271" s="2"/>
      <c r="F271" s="29"/>
      <c r="G271" s="2"/>
      <c r="H271" s="2"/>
      <c r="I271" s="2"/>
      <c r="J271" s="29"/>
    </row>
    <row r="272" spans="2:10" x14ac:dyDescent="0.25">
      <c r="B272" s="5"/>
      <c r="C272" s="2"/>
      <c r="D272" s="2"/>
      <c r="E272" s="2"/>
      <c r="F272" s="29"/>
      <c r="G272" s="2"/>
      <c r="H272" s="2"/>
      <c r="I272" s="2"/>
      <c r="J272" s="29"/>
    </row>
    <row r="273" spans="2:10" x14ac:dyDescent="0.25">
      <c r="B273" s="5"/>
      <c r="C273" s="2"/>
      <c r="D273" s="2"/>
      <c r="E273" s="2"/>
      <c r="F273" s="29"/>
      <c r="G273" s="2"/>
      <c r="H273" s="2"/>
      <c r="I273" s="2"/>
      <c r="J273" s="29"/>
    </row>
    <row r="274" spans="2:10" x14ac:dyDescent="0.25">
      <c r="B274" s="5"/>
      <c r="C274" s="2"/>
      <c r="D274" s="2"/>
      <c r="E274" s="2"/>
      <c r="F274" s="29"/>
      <c r="G274" s="2"/>
      <c r="H274" s="2"/>
      <c r="I274" s="2"/>
      <c r="J274" s="29"/>
    </row>
    <row r="275" spans="2:10" x14ac:dyDescent="0.25">
      <c r="B275" s="5"/>
      <c r="C275" s="2"/>
      <c r="D275" s="2"/>
      <c r="E275" s="2"/>
      <c r="F275" s="29"/>
      <c r="G275" s="2"/>
      <c r="H275" s="2"/>
      <c r="I275" s="2"/>
      <c r="J275" s="29"/>
    </row>
    <row r="276" spans="2:10" x14ac:dyDescent="0.25">
      <c r="B276" s="5"/>
      <c r="C276" s="2"/>
      <c r="D276" s="2"/>
      <c r="E276" s="2"/>
      <c r="F276" s="29"/>
      <c r="G276" s="2"/>
      <c r="H276" s="2"/>
      <c r="I276" s="2"/>
      <c r="J276" s="29"/>
    </row>
    <row r="277" spans="2:10" x14ac:dyDescent="0.25">
      <c r="B277" s="5"/>
      <c r="C277" s="2"/>
      <c r="D277" s="2"/>
      <c r="E277" s="2"/>
      <c r="F277" s="29"/>
      <c r="G277" s="2"/>
      <c r="H277" s="2"/>
      <c r="I277" s="2"/>
      <c r="J277" s="29"/>
    </row>
    <row r="278" spans="2:10" x14ac:dyDescent="0.25">
      <c r="B278" s="5"/>
      <c r="C278" s="2"/>
      <c r="D278" s="2"/>
      <c r="E278" s="2"/>
      <c r="F278" s="29"/>
      <c r="G278" s="2"/>
      <c r="H278" s="2"/>
      <c r="I278" s="2"/>
      <c r="J278" s="29"/>
    </row>
    <row r="279" spans="2:10" x14ac:dyDescent="0.25">
      <c r="B279" s="5"/>
      <c r="C279" s="2"/>
      <c r="D279" s="2"/>
      <c r="E279" s="2"/>
      <c r="F279" s="29"/>
      <c r="G279" s="2"/>
      <c r="H279" s="2"/>
      <c r="I279" s="2"/>
      <c r="J279" s="29"/>
    </row>
    <row r="280" spans="2:10" x14ac:dyDescent="0.25">
      <c r="B280" s="5"/>
      <c r="C280" s="2"/>
      <c r="D280" s="2"/>
      <c r="E280" s="2"/>
      <c r="F280" s="29"/>
      <c r="G280" s="2"/>
      <c r="H280" s="2"/>
      <c r="I280" s="2"/>
      <c r="J280" s="29"/>
    </row>
    <row r="281" spans="2:10" x14ac:dyDescent="0.25">
      <c r="B281" s="5"/>
      <c r="C281" s="2"/>
      <c r="D281" s="2"/>
      <c r="E281" s="2"/>
      <c r="F281" s="29"/>
      <c r="G281" s="2"/>
      <c r="H281" s="2"/>
      <c r="I281" s="2"/>
      <c r="J281" s="29"/>
    </row>
    <row r="282" spans="2:10" x14ac:dyDescent="0.25">
      <c r="B282" s="5"/>
      <c r="C282" s="2"/>
      <c r="D282" s="2"/>
      <c r="E282" s="2"/>
      <c r="F282" s="29"/>
      <c r="G282" s="2"/>
      <c r="H282" s="2"/>
      <c r="I282" s="2"/>
      <c r="J282" s="29"/>
    </row>
    <row r="283" spans="2:10" x14ac:dyDescent="0.25">
      <c r="B283" s="5"/>
      <c r="C283" s="2"/>
      <c r="D283" s="2"/>
      <c r="E283" s="2"/>
      <c r="F283" s="29"/>
      <c r="G283" s="2"/>
      <c r="H283" s="2"/>
      <c r="I283" s="2"/>
      <c r="J283" s="29"/>
    </row>
    <row r="284" spans="2:10" x14ac:dyDescent="0.25">
      <c r="B284" s="5"/>
      <c r="C284" s="2"/>
      <c r="D284" s="2"/>
      <c r="E284" s="2"/>
      <c r="F284" s="29"/>
      <c r="G284" s="2"/>
      <c r="H284" s="2"/>
      <c r="I284" s="2"/>
      <c r="J284" s="29"/>
    </row>
    <row r="285" spans="2:10" x14ac:dyDescent="0.25">
      <c r="B285" s="5"/>
      <c r="C285" s="2"/>
      <c r="D285" s="2"/>
      <c r="E285" s="2"/>
      <c r="F285" s="29"/>
      <c r="G285" s="2"/>
      <c r="H285" s="2"/>
      <c r="I285" s="2"/>
      <c r="J285" s="29"/>
    </row>
    <row r="286" spans="2:10" x14ac:dyDescent="0.25">
      <c r="B286" s="5"/>
      <c r="C286" s="2"/>
      <c r="D286" s="2"/>
      <c r="E286" s="2"/>
      <c r="F286" s="29"/>
      <c r="G286" s="2"/>
      <c r="H286" s="2"/>
      <c r="I286" s="2"/>
      <c r="J286" s="29"/>
    </row>
    <row r="287" spans="2:10" x14ac:dyDescent="0.25">
      <c r="B287" s="5"/>
      <c r="C287" s="2"/>
      <c r="D287" s="2"/>
      <c r="E287" s="2"/>
      <c r="F287" s="29"/>
      <c r="G287" s="2"/>
      <c r="H287" s="2"/>
      <c r="I287" s="2"/>
      <c r="J287" s="29"/>
    </row>
    <row r="288" spans="2:10" x14ac:dyDescent="0.25">
      <c r="B288" s="5"/>
      <c r="C288" s="2"/>
      <c r="D288" s="2"/>
      <c r="E288" s="2"/>
      <c r="F288" s="29"/>
      <c r="G288" s="2"/>
      <c r="H288" s="2"/>
      <c r="I288" s="2"/>
      <c r="J288" s="29"/>
    </row>
    <row r="289" spans="2:10" x14ac:dyDescent="0.25">
      <c r="B289" s="5"/>
      <c r="C289" s="2"/>
      <c r="D289" s="2"/>
      <c r="E289" s="2"/>
      <c r="F289" s="29"/>
      <c r="G289" s="2"/>
      <c r="H289" s="2"/>
      <c r="I289" s="2"/>
      <c r="J289" s="29"/>
    </row>
    <row r="290" spans="2:10" x14ac:dyDescent="0.25">
      <c r="B290" s="5"/>
      <c r="C290" s="2"/>
      <c r="D290" s="2"/>
      <c r="E290" s="2"/>
      <c r="F290" s="29"/>
      <c r="G290" s="2"/>
      <c r="H290" s="2"/>
      <c r="I290" s="2"/>
      <c r="J290" s="29"/>
    </row>
    <row r="291" spans="2:10" x14ac:dyDescent="0.25">
      <c r="B291" s="5"/>
      <c r="C291" s="2"/>
      <c r="D291" s="2"/>
      <c r="E291" s="2"/>
      <c r="F291" s="29"/>
      <c r="G291" s="2"/>
      <c r="H291" s="2"/>
      <c r="I291" s="2"/>
      <c r="J291" s="29"/>
    </row>
    <row r="292" spans="2:10" x14ac:dyDescent="0.25">
      <c r="B292" s="5"/>
      <c r="C292" s="2"/>
      <c r="D292" s="2"/>
      <c r="E292" s="2"/>
      <c r="F292" s="29"/>
      <c r="G292" s="2"/>
      <c r="H292" s="2"/>
      <c r="I292" s="2"/>
      <c r="J292" s="29"/>
    </row>
    <row r="293" spans="2:10" x14ac:dyDescent="0.25">
      <c r="B293" s="5"/>
      <c r="C293" s="2"/>
      <c r="D293" s="2"/>
      <c r="E293" s="2"/>
      <c r="F293" s="29"/>
      <c r="G293" s="2"/>
      <c r="H293" s="2"/>
      <c r="I293" s="2"/>
      <c r="J293" s="29"/>
    </row>
    <row r="294" spans="2:10" x14ac:dyDescent="0.25">
      <c r="B294" s="5"/>
      <c r="C294" s="2"/>
      <c r="D294" s="2"/>
      <c r="E294" s="2"/>
      <c r="F294" s="29"/>
      <c r="G294" s="2"/>
      <c r="H294" s="2"/>
      <c r="I294" s="2"/>
      <c r="J294" s="29"/>
    </row>
    <row r="295" spans="2:10" x14ac:dyDescent="0.25">
      <c r="B295" s="5"/>
      <c r="C295" s="2"/>
      <c r="D295" s="2"/>
      <c r="E295" s="2"/>
      <c r="F295" s="29"/>
      <c r="G295" s="2"/>
      <c r="H295" s="2"/>
      <c r="I295" s="2"/>
      <c r="J295" s="29"/>
    </row>
    <row r="296" spans="2:10" x14ac:dyDescent="0.25">
      <c r="B296" s="5"/>
      <c r="C296" s="2"/>
      <c r="D296" s="2"/>
      <c r="E296" s="2"/>
      <c r="F296" s="29"/>
      <c r="G296" s="2"/>
      <c r="H296" s="2"/>
      <c r="I296" s="2"/>
      <c r="J296" s="29"/>
    </row>
    <row r="297" spans="2:10" x14ac:dyDescent="0.25">
      <c r="B297" s="5"/>
      <c r="C297" s="2"/>
      <c r="D297" s="2"/>
      <c r="E297" s="2"/>
      <c r="F297" s="29"/>
      <c r="G297" s="2"/>
      <c r="H297" s="2"/>
      <c r="I297" s="2"/>
      <c r="J297" s="29"/>
    </row>
    <row r="298" spans="2:10" x14ac:dyDescent="0.25">
      <c r="B298" s="5"/>
      <c r="C298" s="2"/>
      <c r="D298" s="2"/>
      <c r="E298" s="2"/>
      <c r="F298" s="29"/>
      <c r="G298" s="2"/>
      <c r="H298" s="2"/>
      <c r="I298" s="2"/>
      <c r="J298" s="29"/>
    </row>
    <row r="299" spans="2:10" x14ac:dyDescent="0.25">
      <c r="B299" s="5"/>
      <c r="C299" s="2"/>
      <c r="D299" s="2"/>
      <c r="E299" s="2"/>
      <c r="F299" s="29"/>
      <c r="G299" s="2"/>
      <c r="H299" s="2"/>
      <c r="I299" s="2"/>
      <c r="J299" s="29"/>
    </row>
    <row r="300" spans="2:10" x14ac:dyDescent="0.25">
      <c r="B300" s="5"/>
      <c r="C300" s="2"/>
      <c r="D300" s="2"/>
      <c r="E300" s="2"/>
      <c r="F300" s="29"/>
      <c r="G300" s="2"/>
      <c r="H300" s="2"/>
      <c r="I300" s="2"/>
      <c r="J300" s="29"/>
    </row>
    <row r="301" spans="2:10" x14ac:dyDescent="0.25">
      <c r="B301" s="5"/>
      <c r="C301" s="2"/>
      <c r="D301" s="2"/>
      <c r="E301" s="2"/>
      <c r="F301" s="29"/>
      <c r="G301" s="2"/>
      <c r="H301" s="2"/>
      <c r="I301" s="2"/>
      <c r="J301" s="29"/>
    </row>
    <row r="302" spans="2:10" x14ac:dyDescent="0.25">
      <c r="B302" s="5"/>
      <c r="C302" s="2"/>
      <c r="D302" s="2"/>
      <c r="E302" s="2"/>
      <c r="F302" s="29"/>
      <c r="G302" s="2"/>
      <c r="H302" s="2"/>
      <c r="I302" s="2"/>
      <c r="J302" s="29"/>
    </row>
    <row r="303" spans="2:10" x14ac:dyDescent="0.25">
      <c r="B303" s="5"/>
      <c r="C303" s="2"/>
      <c r="D303" s="2"/>
      <c r="E303" s="2"/>
      <c r="F303" s="29"/>
      <c r="G303" s="2"/>
      <c r="H303" s="2"/>
      <c r="I303" s="2"/>
      <c r="J303" s="29"/>
    </row>
    <row r="304" spans="2:10" x14ac:dyDescent="0.25">
      <c r="B304" s="5"/>
      <c r="C304" s="2"/>
      <c r="D304" s="2"/>
      <c r="E304" s="2"/>
      <c r="F304" s="29"/>
      <c r="G304" s="2"/>
      <c r="H304" s="2"/>
      <c r="I304" s="2"/>
      <c r="J304" s="29"/>
    </row>
    <row r="305" spans="2:10" x14ac:dyDescent="0.25">
      <c r="B305" s="5"/>
      <c r="C305" s="2"/>
      <c r="D305" s="2"/>
      <c r="E305" s="2"/>
      <c r="F305" s="29"/>
      <c r="G305" s="2"/>
      <c r="H305" s="2"/>
      <c r="I305" s="2"/>
      <c r="J305" s="29"/>
    </row>
    <row r="306" spans="2:10" x14ac:dyDescent="0.25">
      <c r="B306" s="5"/>
      <c r="C306" s="2"/>
      <c r="D306" s="2"/>
      <c r="E306" s="2"/>
      <c r="F306" s="29"/>
      <c r="G306" s="2"/>
      <c r="H306" s="2"/>
      <c r="I306" s="2"/>
      <c r="J306" s="29"/>
    </row>
    <row r="307" spans="2:10" x14ac:dyDescent="0.25">
      <c r="B307" s="5"/>
      <c r="C307" s="2"/>
      <c r="D307" s="2"/>
      <c r="E307" s="2"/>
      <c r="F307" s="29"/>
      <c r="G307" s="2"/>
      <c r="H307" s="2"/>
      <c r="I307" s="2"/>
      <c r="J307" s="29"/>
    </row>
    <row r="308" spans="2:10" x14ac:dyDescent="0.25">
      <c r="B308" s="5"/>
      <c r="C308" s="2"/>
      <c r="D308" s="2"/>
      <c r="E308" s="2"/>
      <c r="F308" s="29"/>
      <c r="G308" s="2"/>
      <c r="H308" s="2"/>
      <c r="I308" s="2"/>
      <c r="J308" s="29"/>
    </row>
    <row r="309" spans="2:10" x14ac:dyDescent="0.25">
      <c r="B309" s="5"/>
      <c r="C309" s="2"/>
      <c r="D309" s="2"/>
      <c r="E309" s="2"/>
      <c r="F309" s="29"/>
      <c r="G309" s="2"/>
      <c r="H309" s="2"/>
      <c r="I309" s="2"/>
      <c r="J309" s="29"/>
    </row>
    <row r="310" spans="2:10" x14ac:dyDescent="0.25">
      <c r="B310" s="5"/>
      <c r="C310" s="2"/>
      <c r="D310" s="2"/>
      <c r="E310" s="2"/>
      <c r="F310" s="29"/>
      <c r="G310" s="2"/>
      <c r="H310" s="2"/>
      <c r="I310" s="2"/>
      <c r="J310" s="29"/>
    </row>
    <row r="311" spans="2:10" x14ac:dyDescent="0.25">
      <c r="B311" s="5"/>
      <c r="C311" s="2"/>
      <c r="D311" s="2"/>
      <c r="E311" s="2"/>
      <c r="F311" s="29"/>
      <c r="G311" s="2"/>
      <c r="H311" s="2"/>
      <c r="I311" s="2"/>
      <c r="J311" s="29"/>
    </row>
    <row r="312" spans="2:10" x14ac:dyDescent="0.25">
      <c r="B312" s="5"/>
      <c r="C312" s="2"/>
      <c r="D312" s="2"/>
      <c r="E312" s="2"/>
      <c r="F312" s="29"/>
      <c r="G312" s="2"/>
      <c r="H312" s="2"/>
      <c r="I312" s="2"/>
      <c r="J312" s="29"/>
    </row>
    <row r="313" spans="2:10" x14ac:dyDescent="0.25">
      <c r="B313" s="5"/>
      <c r="C313" s="2"/>
      <c r="D313" s="2"/>
      <c r="E313" s="2"/>
      <c r="F313" s="29"/>
      <c r="G313" s="2"/>
      <c r="H313" s="2"/>
      <c r="I313" s="2"/>
      <c r="J313" s="29"/>
    </row>
    <row r="314" spans="2:10" x14ac:dyDescent="0.25">
      <c r="B314" s="5"/>
      <c r="C314" s="2"/>
      <c r="D314" s="2"/>
      <c r="E314" s="2"/>
      <c r="F314" s="29"/>
      <c r="G314" s="2"/>
      <c r="H314" s="2"/>
      <c r="I314" s="2"/>
      <c r="J314" s="29"/>
    </row>
    <row r="315" spans="2:10" x14ac:dyDescent="0.25">
      <c r="B315" s="5"/>
      <c r="C315" s="2"/>
      <c r="D315" s="2"/>
      <c r="E315" s="2"/>
      <c r="F315" s="29"/>
      <c r="G315" s="2"/>
      <c r="H315" s="2"/>
      <c r="I315" s="2"/>
      <c r="J315" s="29"/>
    </row>
    <row r="316" spans="2:10" x14ac:dyDescent="0.25">
      <c r="B316" s="5"/>
      <c r="C316" s="2"/>
      <c r="D316" s="2"/>
      <c r="E316" s="2"/>
      <c r="F316" s="29"/>
      <c r="G316" s="2"/>
      <c r="H316" s="2"/>
      <c r="I316" s="2"/>
      <c r="J316" s="29"/>
    </row>
    <row r="317" spans="2:10" x14ac:dyDescent="0.25">
      <c r="B317" s="5"/>
      <c r="C317" s="2"/>
      <c r="D317" s="2"/>
      <c r="E317" s="2"/>
      <c r="F317" s="29"/>
      <c r="G317" s="2"/>
      <c r="H317" s="2"/>
      <c r="I317" s="2"/>
      <c r="J317" s="29"/>
    </row>
    <row r="318" spans="2:10" x14ac:dyDescent="0.25">
      <c r="B318" s="5"/>
      <c r="C318" s="2"/>
      <c r="D318" s="2"/>
      <c r="E318" s="2"/>
      <c r="F318" s="29"/>
      <c r="G318" s="2"/>
      <c r="H318" s="2"/>
      <c r="I318" s="2"/>
      <c r="J318" s="29"/>
    </row>
    <row r="319" spans="2:10" x14ac:dyDescent="0.25">
      <c r="B319" s="5"/>
      <c r="C319" s="2"/>
      <c r="D319" s="2"/>
      <c r="E319" s="2"/>
      <c r="F319" s="29"/>
      <c r="G319" s="2"/>
      <c r="H319" s="2"/>
      <c r="I319" s="2"/>
      <c r="J319" s="29"/>
    </row>
    <row r="320" spans="2:10" x14ac:dyDescent="0.25">
      <c r="B320" s="5"/>
      <c r="C320" s="2"/>
      <c r="D320" s="2"/>
      <c r="E320" s="2"/>
      <c r="F320" s="29"/>
      <c r="G320" s="2"/>
      <c r="H320" s="2"/>
      <c r="I320" s="2"/>
      <c r="J320" s="29"/>
    </row>
    <row r="321" spans="2:10" x14ac:dyDescent="0.25">
      <c r="B321" s="5"/>
      <c r="C321" s="2"/>
      <c r="D321" s="2"/>
      <c r="E321" s="2"/>
      <c r="F321" s="29"/>
      <c r="G321" s="2"/>
      <c r="H321" s="2"/>
      <c r="I321" s="2"/>
      <c r="J321" s="29"/>
    </row>
    <row r="322" spans="2:10" x14ac:dyDescent="0.25">
      <c r="B322" s="5"/>
      <c r="C322" s="2"/>
      <c r="D322" s="2"/>
      <c r="E322" s="2"/>
      <c r="F322" s="29"/>
      <c r="G322" s="2"/>
      <c r="H322" s="2"/>
      <c r="I322" s="2"/>
      <c r="J322" s="29"/>
    </row>
    <row r="323" spans="2:10" x14ac:dyDescent="0.25">
      <c r="B323" s="5"/>
      <c r="C323" s="2"/>
      <c r="D323" s="2"/>
      <c r="E323" s="2"/>
      <c r="F323" s="29"/>
      <c r="G323" s="2"/>
      <c r="H323" s="2"/>
      <c r="I323" s="2"/>
      <c r="J323" s="29"/>
    </row>
    <row r="324" spans="2:10" x14ac:dyDescent="0.25">
      <c r="B324" s="5"/>
      <c r="C324" s="2"/>
      <c r="D324" s="2"/>
      <c r="E324" s="2"/>
      <c r="F324" s="29"/>
      <c r="G324" s="2"/>
      <c r="H324" s="2"/>
      <c r="I324" s="2"/>
      <c r="J324" s="29"/>
    </row>
    <row r="325" spans="2:10" x14ac:dyDescent="0.25">
      <c r="B325" s="5"/>
      <c r="C325" s="2"/>
      <c r="D325" s="2"/>
      <c r="E325" s="2"/>
      <c r="F325" s="29"/>
      <c r="G325" s="2"/>
      <c r="H325" s="2"/>
      <c r="I325" s="2"/>
      <c r="J325" s="29"/>
    </row>
    <row r="326" spans="2:10" x14ac:dyDescent="0.25">
      <c r="B326" s="5"/>
      <c r="C326" s="2"/>
      <c r="D326" s="2"/>
      <c r="E326" s="2"/>
      <c r="F326" s="29"/>
      <c r="G326" s="2"/>
      <c r="H326" s="2"/>
      <c r="I326" s="2"/>
      <c r="J326" s="29"/>
    </row>
    <row r="327" spans="2:10" x14ac:dyDescent="0.25">
      <c r="B327" s="5"/>
      <c r="C327" s="2"/>
      <c r="D327" s="2"/>
      <c r="E327" s="2"/>
      <c r="F327" s="29"/>
      <c r="G327" s="2"/>
      <c r="H327" s="2"/>
      <c r="I327" s="2"/>
      <c r="J327" s="29"/>
    </row>
    <row r="328" spans="2:10" x14ac:dyDescent="0.25">
      <c r="B328" s="5"/>
      <c r="C328" s="2"/>
      <c r="D328" s="2"/>
      <c r="E328" s="2"/>
      <c r="F328" s="29"/>
      <c r="G328" s="2"/>
      <c r="H328" s="2"/>
      <c r="I328" s="2"/>
      <c r="J328" s="29"/>
    </row>
    <row r="329" spans="2:10" x14ac:dyDescent="0.25">
      <c r="B329" s="5"/>
      <c r="C329" s="2"/>
      <c r="D329" s="2"/>
      <c r="E329" s="2"/>
      <c r="F329" s="29"/>
      <c r="G329" s="2"/>
      <c r="H329" s="2"/>
      <c r="I329" s="2"/>
      <c r="J329" s="29"/>
    </row>
    <row r="330" spans="2:10" x14ac:dyDescent="0.25">
      <c r="B330" s="5"/>
      <c r="C330" s="2"/>
      <c r="D330" s="2"/>
      <c r="E330" s="2"/>
      <c r="F330" s="29"/>
      <c r="G330" s="2"/>
      <c r="H330" s="2"/>
      <c r="I330" s="2"/>
      <c r="J330" s="29"/>
    </row>
    <row r="331" spans="2:10" x14ac:dyDescent="0.25">
      <c r="B331" s="5"/>
      <c r="C331" s="2"/>
      <c r="D331" s="2"/>
      <c r="E331" s="2"/>
      <c r="F331" s="29"/>
      <c r="G331" s="2"/>
      <c r="H331" s="2"/>
      <c r="I331" s="2"/>
      <c r="J331" s="29"/>
    </row>
    <row r="332" spans="2:10" x14ac:dyDescent="0.25">
      <c r="B332" s="5"/>
      <c r="C332" s="2"/>
      <c r="D332" s="2"/>
      <c r="E332" s="2"/>
      <c r="F332" s="29"/>
      <c r="G332" s="2"/>
      <c r="H332" s="2"/>
      <c r="I332" s="2"/>
      <c r="J332" s="29"/>
    </row>
    <row r="333" spans="2:10" x14ac:dyDescent="0.25">
      <c r="B333" s="5"/>
      <c r="C333" s="2"/>
      <c r="D333" s="2"/>
      <c r="E333" s="2"/>
      <c r="F333" s="29"/>
      <c r="G333" s="2"/>
      <c r="H333" s="2"/>
      <c r="I333" s="2"/>
      <c r="J333" s="29"/>
    </row>
    <row r="334" spans="2:10" x14ac:dyDescent="0.25">
      <c r="B334" s="5"/>
      <c r="C334" s="2"/>
      <c r="D334" s="2"/>
      <c r="E334" s="2"/>
      <c r="F334" s="29"/>
      <c r="G334" s="2"/>
      <c r="H334" s="2"/>
      <c r="I334" s="2"/>
      <c r="J334" s="29"/>
    </row>
    <row r="335" spans="2:10" x14ac:dyDescent="0.25">
      <c r="B335" s="5"/>
      <c r="C335" s="2"/>
      <c r="D335" s="2"/>
      <c r="E335" s="2"/>
      <c r="F335" s="29"/>
      <c r="G335" s="2"/>
      <c r="H335" s="2"/>
      <c r="I335" s="2"/>
      <c r="J335" s="29"/>
    </row>
    <row r="336" spans="2:10" x14ac:dyDescent="0.25">
      <c r="B336" s="5"/>
      <c r="C336" s="2"/>
      <c r="D336" s="2"/>
      <c r="E336" s="2"/>
      <c r="F336" s="29"/>
      <c r="G336" s="2"/>
      <c r="H336" s="2"/>
      <c r="I336" s="2"/>
      <c r="J336" s="29"/>
    </row>
    <row r="337" spans="2:10" x14ac:dyDescent="0.25">
      <c r="B337" s="5"/>
      <c r="C337" s="2"/>
      <c r="D337" s="2"/>
      <c r="E337" s="2"/>
      <c r="F337" s="29"/>
      <c r="G337" s="2"/>
      <c r="H337" s="2"/>
      <c r="I337" s="2"/>
      <c r="J337" s="29"/>
    </row>
    <row r="338" spans="2:10" x14ac:dyDescent="0.25">
      <c r="B338" s="5"/>
      <c r="C338" s="2"/>
      <c r="D338" s="2"/>
      <c r="E338" s="2"/>
      <c r="F338" s="29"/>
      <c r="G338" s="2"/>
      <c r="H338" s="2"/>
      <c r="I338" s="2"/>
      <c r="J338" s="29"/>
    </row>
    <row r="339" spans="2:10" x14ac:dyDescent="0.25">
      <c r="B339" s="5"/>
      <c r="C339" s="2"/>
      <c r="D339" s="2"/>
      <c r="E339" s="2"/>
      <c r="F339" s="29"/>
      <c r="G339" s="2"/>
      <c r="H339" s="2"/>
      <c r="I339" s="2"/>
      <c r="J339" s="29"/>
    </row>
    <row r="340" spans="2:10" x14ac:dyDescent="0.25">
      <c r="B340" s="5"/>
      <c r="C340" s="2"/>
      <c r="D340" s="2"/>
      <c r="E340" s="2"/>
      <c r="F340" s="29"/>
      <c r="G340" s="2"/>
      <c r="H340" s="2"/>
      <c r="I340" s="2"/>
      <c r="J340" s="29"/>
    </row>
    <row r="341" spans="2:10" x14ac:dyDescent="0.25">
      <c r="B341" s="5"/>
      <c r="C341" s="2"/>
      <c r="D341" s="2"/>
      <c r="E341" s="2"/>
      <c r="F341" s="29"/>
      <c r="G341" s="2"/>
      <c r="H341" s="2"/>
      <c r="I341" s="2"/>
      <c r="J341" s="29"/>
    </row>
    <row r="342" spans="2:10" x14ac:dyDescent="0.25">
      <c r="B342" s="5"/>
      <c r="C342" s="2"/>
      <c r="D342" s="2"/>
      <c r="E342" s="2"/>
      <c r="F342" s="29"/>
      <c r="G342" s="2"/>
      <c r="H342" s="2"/>
      <c r="I342" s="2"/>
      <c r="J342" s="29"/>
    </row>
    <row r="343" spans="2:10" x14ac:dyDescent="0.25">
      <c r="B343" s="5"/>
      <c r="C343" s="2"/>
      <c r="D343" s="2"/>
      <c r="E343" s="2"/>
      <c r="F343" s="29"/>
      <c r="G343" s="2"/>
      <c r="H343" s="2"/>
      <c r="I343" s="2"/>
      <c r="J343" s="29"/>
    </row>
    <row r="344" spans="2:10" x14ac:dyDescent="0.25">
      <c r="B344" s="5"/>
      <c r="C344" s="2"/>
      <c r="D344" s="2"/>
      <c r="E344" s="2"/>
      <c r="F344" s="29"/>
      <c r="G344" s="2"/>
      <c r="H344" s="2"/>
      <c r="I344" s="2"/>
      <c r="J344" s="29"/>
    </row>
    <row r="345" spans="2:10" x14ac:dyDescent="0.25">
      <c r="B345" s="5"/>
      <c r="C345" s="2"/>
      <c r="D345" s="2"/>
      <c r="E345" s="2"/>
      <c r="F345" s="29"/>
      <c r="G345" s="2"/>
      <c r="H345" s="2"/>
      <c r="I345" s="2"/>
      <c r="J345" s="29"/>
    </row>
    <row r="346" spans="2:10" x14ac:dyDescent="0.25">
      <c r="B346" s="5"/>
      <c r="C346" s="2"/>
      <c r="D346" s="2"/>
      <c r="E346" s="2"/>
      <c r="F346" s="29"/>
      <c r="G346" s="2"/>
      <c r="H346" s="2"/>
      <c r="I346" s="2"/>
      <c r="J346" s="29"/>
    </row>
    <row r="347" spans="2:10" x14ac:dyDescent="0.25">
      <c r="B347" s="5"/>
      <c r="C347" s="2"/>
      <c r="D347" s="2"/>
      <c r="E347" s="2"/>
      <c r="F347" s="29"/>
      <c r="G347" s="2"/>
      <c r="H347" s="2"/>
      <c r="I347" s="2"/>
      <c r="J347" s="29"/>
    </row>
    <row r="348" spans="2:10" x14ac:dyDescent="0.25">
      <c r="B348" s="5"/>
      <c r="C348" s="2"/>
      <c r="D348" s="2"/>
      <c r="E348" s="2"/>
      <c r="F348" s="29"/>
      <c r="G348" s="2"/>
      <c r="H348" s="2"/>
      <c r="I348" s="2"/>
      <c r="J348" s="29"/>
    </row>
    <row r="349" spans="2:10" x14ac:dyDescent="0.25">
      <c r="B349" s="5"/>
      <c r="C349" s="2"/>
      <c r="D349" s="2"/>
      <c r="E349" s="2"/>
      <c r="F349" s="29"/>
      <c r="G349" s="2"/>
      <c r="H349" s="2"/>
      <c r="I349" s="2"/>
      <c r="J349" s="29"/>
    </row>
    <row r="350" spans="2:10" x14ac:dyDescent="0.25">
      <c r="B350" s="5"/>
      <c r="C350" s="2"/>
      <c r="D350" s="2"/>
      <c r="E350" s="2"/>
      <c r="F350" s="29"/>
      <c r="G350" s="2"/>
      <c r="H350" s="2"/>
      <c r="I350" s="2"/>
      <c r="J350" s="29"/>
    </row>
    <row r="351" spans="2:10" x14ac:dyDescent="0.25">
      <c r="B351" s="5"/>
      <c r="C351" s="2"/>
      <c r="D351" s="2"/>
      <c r="E351" s="2"/>
      <c r="F351" s="29"/>
      <c r="G351" s="2"/>
      <c r="H351" s="2"/>
      <c r="I351" s="2"/>
      <c r="J351" s="29"/>
    </row>
    <row r="352" spans="2:10" x14ac:dyDescent="0.25">
      <c r="B352" s="5"/>
      <c r="C352" s="2"/>
      <c r="D352" s="2"/>
      <c r="E352" s="2"/>
      <c r="F352" s="29"/>
      <c r="G352" s="2"/>
      <c r="H352" s="2"/>
      <c r="I352" s="2"/>
      <c r="J352" s="29"/>
    </row>
    <row r="353" spans="2:10" x14ac:dyDescent="0.25">
      <c r="B353" s="5"/>
      <c r="C353" s="2"/>
      <c r="D353" s="2"/>
      <c r="E353" s="2"/>
      <c r="F353" s="29"/>
      <c r="G353" s="2"/>
      <c r="H353" s="2"/>
      <c r="I353" s="2"/>
      <c r="J353" s="29"/>
    </row>
    <row r="354" spans="2:10" x14ac:dyDescent="0.25">
      <c r="B354" s="5"/>
      <c r="C354" s="2"/>
      <c r="D354" s="2"/>
      <c r="E354" s="2"/>
      <c r="F354" s="29"/>
      <c r="G354" s="2"/>
      <c r="H354" s="2"/>
      <c r="I354" s="2"/>
      <c r="J354" s="29"/>
    </row>
    <row r="355" spans="2:10" x14ac:dyDescent="0.25">
      <c r="B355" s="5"/>
      <c r="C355" s="2"/>
      <c r="D355" s="2"/>
      <c r="E355" s="2"/>
      <c r="F355" s="29"/>
      <c r="G355" s="2"/>
      <c r="H355" s="2"/>
      <c r="I355" s="2"/>
      <c r="J355" s="29"/>
    </row>
    <row r="356" spans="2:10" x14ac:dyDescent="0.25">
      <c r="B356" s="5"/>
      <c r="C356" s="2"/>
      <c r="D356" s="2"/>
      <c r="E356" s="2"/>
      <c r="F356" s="29"/>
      <c r="G356" s="2"/>
      <c r="H356" s="2"/>
      <c r="I356" s="2"/>
      <c r="J356" s="29"/>
    </row>
    <row r="357" spans="2:10" x14ac:dyDescent="0.25">
      <c r="B357" s="5"/>
      <c r="C357" s="2"/>
      <c r="D357" s="2"/>
      <c r="E357" s="2"/>
      <c r="F357" s="29"/>
      <c r="G357" s="2"/>
      <c r="H357" s="2"/>
      <c r="I357" s="2"/>
      <c r="J357" s="29"/>
    </row>
    <row r="358" spans="2:10" x14ac:dyDescent="0.25">
      <c r="B358" s="5"/>
      <c r="C358" s="2"/>
      <c r="D358" s="2"/>
      <c r="E358" s="2"/>
      <c r="F358" s="29"/>
      <c r="G358" s="2"/>
      <c r="H358" s="2"/>
      <c r="I358" s="2"/>
      <c r="J358" s="29"/>
    </row>
    <row r="359" spans="2:10" x14ac:dyDescent="0.25">
      <c r="B359" s="5"/>
      <c r="C359" s="2"/>
      <c r="D359" s="2"/>
      <c r="E359" s="2"/>
      <c r="F359" s="29"/>
      <c r="G359" s="2"/>
      <c r="H359" s="2"/>
      <c r="I359" s="2"/>
      <c r="J359" s="29"/>
    </row>
    <row r="360" spans="2:10" x14ac:dyDescent="0.25">
      <c r="B360" s="5"/>
      <c r="C360" s="2"/>
      <c r="D360" s="2"/>
      <c r="E360" s="2"/>
      <c r="F360" s="29"/>
      <c r="G360" s="2"/>
      <c r="H360" s="2"/>
      <c r="I360" s="2"/>
      <c r="J360" s="29"/>
    </row>
    <row r="361" spans="2:10" x14ac:dyDescent="0.25">
      <c r="B361" s="5"/>
      <c r="C361" s="2"/>
      <c r="D361" s="2"/>
      <c r="E361" s="2"/>
      <c r="F361" s="29"/>
      <c r="G361" s="2"/>
      <c r="H361" s="2"/>
      <c r="I361" s="2"/>
      <c r="J361" s="29"/>
    </row>
    <row r="362" spans="2:10" x14ac:dyDescent="0.25">
      <c r="B362" s="5"/>
      <c r="C362" s="2"/>
      <c r="D362" s="2"/>
      <c r="E362" s="2"/>
      <c r="F362" s="29"/>
      <c r="G362" s="2"/>
      <c r="H362" s="2"/>
      <c r="I362" s="2"/>
      <c r="J362" s="29"/>
    </row>
    <row r="363" spans="2:10" x14ac:dyDescent="0.25">
      <c r="B363" s="5"/>
      <c r="C363" s="2"/>
      <c r="D363" s="2"/>
      <c r="E363" s="2"/>
      <c r="F363" s="29"/>
      <c r="G363" s="2"/>
      <c r="H363" s="2"/>
      <c r="I363" s="2"/>
      <c r="J363" s="29"/>
    </row>
    <row r="364" spans="2:10" x14ac:dyDescent="0.25">
      <c r="B364" s="5"/>
      <c r="C364" s="2"/>
      <c r="D364" s="2"/>
      <c r="E364" s="2"/>
      <c r="F364" s="29"/>
      <c r="G364" s="2"/>
      <c r="H364" s="2"/>
      <c r="I364" s="2"/>
      <c r="J364" s="29"/>
    </row>
    <row r="365" spans="2:10" x14ac:dyDescent="0.25">
      <c r="B365" s="5"/>
      <c r="C365" s="2"/>
      <c r="D365" s="2"/>
      <c r="E365" s="2"/>
      <c r="F365" s="29"/>
      <c r="G365" s="2"/>
      <c r="H365" s="2"/>
      <c r="I365" s="2"/>
      <c r="J365" s="29"/>
    </row>
    <row r="366" spans="2:10" x14ac:dyDescent="0.25">
      <c r="B366" s="5"/>
      <c r="C366" s="2"/>
      <c r="D366" s="2"/>
      <c r="E366" s="2"/>
      <c r="F366" s="29"/>
      <c r="G366" s="2"/>
      <c r="H366" s="2"/>
      <c r="I366" s="2"/>
      <c r="J366" s="29"/>
    </row>
    <row r="367" spans="2:10" x14ac:dyDescent="0.25">
      <c r="B367" s="5"/>
      <c r="C367" s="2"/>
      <c r="D367" s="2"/>
      <c r="E367" s="2"/>
      <c r="F367" s="29"/>
      <c r="G367" s="2"/>
      <c r="H367" s="2"/>
      <c r="I367" s="2"/>
      <c r="J367" s="29"/>
    </row>
    <row r="368" spans="2:10" x14ac:dyDescent="0.25">
      <c r="B368" s="5"/>
      <c r="C368" s="2"/>
      <c r="D368" s="2"/>
      <c r="E368" s="2"/>
      <c r="F368" s="29"/>
      <c r="G368" s="2"/>
      <c r="H368" s="2"/>
      <c r="I368" s="2"/>
      <c r="J368" s="29"/>
    </row>
    <row r="369" spans="2:10" x14ac:dyDescent="0.25">
      <c r="B369" s="5"/>
      <c r="C369" s="2"/>
      <c r="D369" s="2"/>
      <c r="E369" s="2"/>
      <c r="F369" s="29"/>
      <c r="G369" s="2"/>
      <c r="H369" s="2"/>
      <c r="I369" s="2"/>
      <c r="J369" s="29"/>
    </row>
    <row r="370" spans="2:10" x14ac:dyDescent="0.25">
      <c r="B370" s="5"/>
      <c r="C370" s="2"/>
      <c r="D370" s="2"/>
      <c r="E370" s="2"/>
      <c r="F370" s="29"/>
      <c r="G370" s="2"/>
      <c r="H370" s="2"/>
      <c r="I370" s="2"/>
      <c r="J370" s="29"/>
    </row>
    <row r="371" spans="2:10" x14ac:dyDescent="0.25">
      <c r="B371" s="5"/>
      <c r="C371" s="2"/>
      <c r="D371" s="2"/>
      <c r="E371" s="2"/>
      <c r="F371" s="29"/>
      <c r="G371" s="2"/>
      <c r="H371" s="2"/>
      <c r="I371" s="2"/>
      <c r="J371" s="29"/>
    </row>
    <row r="372" spans="2:10" x14ac:dyDescent="0.25">
      <c r="B372" s="5"/>
      <c r="C372" s="2"/>
      <c r="D372" s="2"/>
      <c r="E372" s="2"/>
      <c r="F372" s="29"/>
      <c r="G372" s="2"/>
      <c r="H372" s="2"/>
      <c r="I372" s="2"/>
      <c r="J372" s="29"/>
    </row>
    <row r="373" spans="2:10" x14ac:dyDescent="0.25">
      <c r="B373" s="5"/>
      <c r="C373" s="2"/>
      <c r="D373" s="2"/>
      <c r="E373" s="2"/>
      <c r="F373" s="29"/>
      <c r="G373" s="2"/>
      <c r="H373" s="2"/>
      <c r="I373" s="2"/>
      <c r="J373" s="29"/>
    </row>
    <row r="374" spans="2:10" x14ac:dyDescent="0.25">
      <c r="B374" s="5"/>
      <c r="C374" s="2"/>
      <c r="D374" s="2"/>
      <c r="E374" s="2"/>
      <c r="F374" s="29"/>
      <c r="G374" s="2"/>
      <c r="H374" s="2"/>
      <c r="I374" s="2"/>
      <c r="J374" s="29"/>
    </row>
    <row r="375" spans="2:10" x14ac:dyDescent="0.25">
      <c r="B375" s="5"/>
      <c r="C375" s="2"/>
      <c r="D375" s="2"/>
      <c r="E375" s="2"/>
      <c r="F375" s="29"/>
      <c r="G375" s="2"/>
      <c r="H375" s="2"/>
      <c r="I375" s="2"/>
      <c r="J375" s="29"/>
    </row>
    <row r="376" spans="2:10" x14ac:dyDescent="0.25">
      <c r="B376" s="5"/>
      <c r="C376" s="2"/>
      <c r="D376" s="2"/>
      <c r="E376" s="2"/>
      <c r="F376" s="29"/>
      <c r="G376" s="2"/>
      <c r="H376" s="2"/>
      <c r="I376" s="2"/>
      <c r="J376" s="29"/>
    </row>
    <row r="377" spans="2:10" x14ac:dyDescent="0.25">
      <c r="B377" s="5"/>
      <c r="C377" s="2"/>
      <c r="D377" s="2"/>
      <c r="E377" s="2"/>
      <c r="F377" s="29"/>
      <c r="G377" s="2"/>
      <c r="H377" s="2"/>
      <c r="I377" s="2"/>
      <c r="J377" s="29"/>
    </row>
    <row r="378" spans="2:10" x14ac:dyDescent="0.25">
      <c r="B378" s="5"/>
      <c r="C378" s="2"/>
      <c r="D378" s="2"/>
      <c r="E378" s="2"/>
      <c r="F378" s="29"/>
      <c r="G378" s="2"/>
      <c r="H378" s="2"/>
      <c r="I378" s="2"/>
      <c r="J378" s="29"/>
    </row>
    <row r="379" spans="2:10" x14ac:dyDescent="0.25">
      <c r="B379" s="5"/>
      <c r="C379" s="2"/>
      <c r="D379" s="2"/>
      <c r="E379" s="2"/>
      <c r="F379" s="29"/>
      <c r="G379" s="2"/>
      <c r="H379" s="2"/>
      <c r="I379" s="2"/>
      <c r="J379" s="29"/>
    </row>
    <row r="380" spans="2:10" x14ac:dyDescent="0.25">
      <c r="B380" s="5"/>
      <c r="C380" s="2"/>
      <c r="D380" s="2"/>
      <c r="E380" s="2"/>
      <c r="F380" s="29"/>
      <c r="G380" s="2"/>
      <c r="H380" s="2"/>
      <c r="I380" s="2"/>
      <c r="J380" s="29"/>
    </row>
    <row r="381" spans="2:10" x14ac:dyDescent="0.25">
      <c r="B381" s="5"/>
      <c r="C381" s="2"/>
      <c r="D381" s="2"/>
      <c r="E381" s="2"/>
      <c r="F381" s="29"/>
      <c r="G381" s="2"/>
      <c r="H381" s="2"/>
      <c r="I381" s="2"/>
      <c r="J381" s="29"/>
    </row>
    <row r="382" spans="2:10" x14ac:dyDescent="0.25">
      <c r="B382" s="5"/>
      <c r="C382" s="2"/>
      <c r="D382" s="2"/>
      <c r="E382" s="2"/>
      <c r="F382" s="29"/>
      <c r="G382" s="2"/>
      <c r="H382" s="2"/>
      <c r="I382" s="2"/>
      <c r="J382" s="29"/>
    </row>
    <row r="383" spans="2:10" x14ac:dyDescent="0.25">
      <c r="B383" s="5"/>
      <c r="C383" s="2"/>
      <c r="D383" s="2"/>
      <c r="E383" s="2"/>
      <c r="F383" s="29"/>
      <c r="G383" s="2"/>
      <c r="H383" s="2"/>
      <c r="I383" s="2"/>
      <c r="J383" s="29"/>
    </row>
    <row r="384" spans="2:10" x14ac:dyDescent="0.25">
      <c r="B384" s="5"/>
      <c r="C384" s="2"/>
      <c r="D384" s="2"/>
      <c r="E384" s="2"/>
      <c r="F384" s="29"/>
      <c r="G384" s="2"/>
      <c r="H384" s="2"/>
      <c r="I384" s="2"/>
      <c r="J384" s="29"/>
    </row>
    <row r="385" spans="2:10" x14ac:dyDescent="0.25">
      <c r="B385" s="5"/>
      <c r="C385" s="2"/>
      <c r="D385" s="2"/>
      <c r="E385" s="2"/>
      <c r="F385" s="29"/>
      <c r="G385" s="2"/>
      <c r="H385" s="2"/>
      <c r="I385" s="2"/>
      <c r="J385" s="29"/>
    </row>
    <row r="386" spans="2:10" x14ac:dyDescent="0.25">
      <c r="B386" s="5"/>
      <c r="C386" s="2"/>
      <c r="D386" s="2"/>
      <c r="E386" s="2"/>
      <c r="F386" s="29"/>
      <c r="G386" s="2"/>
      <c r="H386" s="2"/>
      <c r="I386" s="2"/>
      <c r="J386" s="29"/>
    </row>
    <row r="387" spans="2:10" x14ac:dyDescent="0.25">
      <c r="B387" s="5"/>
      <c r="C387" s="2"/>
      <c r="D387" s="2"/>
      <c r="E387" s="2"/>
      <c r="F387" s="29"/>
      <c r="G387" s="2"/>
      <c r="H387" s="2"/>
      <c r="I387" s="2"/>
      <c r="J387" s="29"/>
    </row>
    <row r="388" spans="2:10" x14ac:dyDescent="0.25">
      <c r="B388" s="5"/>
      <c r="C388" s="2"/>
      <c r="D388" s="2"/>
      <c r="E388" s="2"/>
      <c r="F388" s="29"/>
      <c r="G388" s="2"/>
      <c r="H388" s="2"/>
      <c r="I388" s="2"/>
      <c r="J388" s="29"/>
    </row>
    <row r="389" spans="2:10" x14ac:dyDescent="0.25">
      <c r="B389" s="5"/>
      <c r="C389" s="2"/>
      <c r="D389" s="2"/>
      <c r="E389" s="2"/>
      <c r="F389" s="29"/>
      <c r="G389" s="2"/>
      <c r="H389" s="2"/>
      <c r="I389" s="2"/>
      <c r="J389" s="29"/>
    </row>
    <row r="390" spans="2:10" x14ac:dyDescent="0.25">
      <c r="B390" s="5"/>
      <c r="C390" s="2"/>
      <c r="D390" s="2"/>
      <c r="E390" s="2"/>
      <c r="F390" s="29"/>
      <c r="G390" s="2"/>
      <c r="H390" s="2"/>
      <c r="I390" s="2"/>
      <c r="J390" s="29"/>
    </row>
    <row r="391" spans="2:10" x14ac:dyDescent="0.25">
      <c r="B391" s="5"/>
      <c r="C391" s="2"/>
      <c r="D391" s="2"/>
      <c r="E391" s="2"/>
      <c r="F391" s="29"/>
      <c r="G391" s="2"/>
      <c r="H391" s="2"/>
      <c r="I391" s="2"/>
      <c r="J391" s="29"/>
    </row>
    <row r="392" spans="2:10" x14ac:dyDescent="0.25">
      <c r="B392" s="5"/>
      <c r="C392" s="2"/>
      <c r="D392" s="2"/>
      <c r="E392" s="2"/>
      <c r="F392" s="29"/>
      <c r="G392" s="2"/>
      <c r="H392" s="2"/>
      <c r="I392" s="2"/>
      <c r="J392" s="29"/>
    </row>
    <row r="393" spans="2:10" x14ac:dyDescent="0.25">
      <c r="B393" s="5"/>
      <c r="C393" s="2"/>
      <c r="D393" s="2"/>
      <c r="E393" s="2"/>
      <c r="F393" s="29"/>
      <c r="G393" s="2"/>
      <c r="H393" s="2"/>
      <c r="I393" s="2"/>
      <c r="J393" s="29"/>
    </row>
    <row r="394" spans="2:10" x14ac:dyDescent="0.25">
      <c r="B394" s="5"/>
      <c r="C394" s="2"/>
      <c r="D394" s="2"/>
      <c r="E394" s="2"/>
      <c r="F394" s="29"/>
      <c r="G394" s="2"/>
      <c r="H394" s="2"/>
      <c r="I394" s="2"/>
      <c r="J394" s="29"/>
    </row>
    <row r="395" spans="2:10" x14ac:dyDescent="0.25">
      <c r="B395" s="5"/>
      <c r="C395" s="2"/>
      <c r="D395" s="2"/>
      <c r="E395" s="2"/>
      <c r="F395" s="29"/>
      <c r="G395" s="2"/>
      <c r="H395" s="2"/>
      <c r="I395" s="2"/>
      <c r="J395" s="29"/>
    </row>
    <row r="396" spans="2:10" x14ac:dyDescent="0.25">
      <c r="B396" s="5"/>
      <c r="C396" s="2"/>
      <c r="D396" s="2"/>
      <c r="E396" s="2"/>
      <c r="F396" s="29"/>
      <c r="G396" s="2"/>
      <c r="H396" s="2"/>
      <c r="I396" s="2"/>
      <c r="J396" s="29"/>
    </row>
    <row r="397" spans="2:10" x14ac:dyDescent="0.25">
      <c r="B397" s="5"/>
      <c r="C397" s="2"/>
      <c r="D397" s="2"/>
      <c r="E397" s="2"/>
      <c r="F397" s="29"/>
      <c r="G397" s="2"/>
      <c r="H397" s="2"/>
      <c r="I397" s="2"/>
      <c r="J397" s="29"/>
    </row>
    <row r="398" spans="2:10" x14ac:dyDescent="0.25">
      <c r="B398" s="5"/>
      <c r="C398" s="2"/>
      <c r="D398" s="2"/>
      <c r="E398" s="2"/>
      <c r="F398" s="29"/>
      <c r="G398" s="2"/>
      <c r="H398" s="2"/>
      <c r="I398" s="2"/>
      <c r="J398" s="29"/>
    </row>
    <row r="399" spans="2:10" x14ac:dyDescent="0.25">
      <c r="B399" s="5"/>
      <c r="C399" s="2"/>
      <c r="D399" s="2"/>
      <c r="E399" s="2"/>
      <c r="F399" s="29"/>
      <c r="G399" s="2"/>
      <c r="H399" s="2"/>
      <c r="I399" s="2"/>
      <c r="J399" s="29"/>
    </row>
    <row r="400" spans="2:10" x14ac:dyDescent="0.25">
      <c r="B400" s="5"/>
      <c r="C400" s="2"/>
      <c r="D400" s="2"/>
      <c r="E400" s="2"/>
      <c r="F400" s="29"/>
      <c r="G400" s="2"/>
      <c r="H400" s="2"/>
      <c r="I400" s="2"/>
      <c r="J400" s="29"/>
    </row>
    <row r="401" spans="2:10" x14ac:dyDescent="0.25">
      <c r="B401" s="5"/>
      <c r="C401" s="2"/>
      <c r="D401" s="2"/>
      <c r="E401" s="2"/>
      <c r="F401" s="29"/>
      <c r="G401" s="2"/>
      <c r="H401" s="2"/>
      <c r="I401" s="2"/>
      <c r="J401" s="29"/>
    </row>
    <row r="402" spans="2:10" x14ac:dyDescent="0.25">
      <c r="B402" s="5"/>
      <c r="C402" s="2"/>
      <c r="D402" s="2"/>
      <c r="E402" s="2"/>
      <c r="F402" s="29"/>
      <c r="G402" s="2"/>
      <c r="H402" s="2"/>
      <c r="I402" s="2"/>
      <c r="J402" s="29"/>
    </row>
    <row r="403" spans="2:10" x14ac:dyDescent="0.25">
      <c r="B403" s="5"/>
      <c r="C403" s="2"/>
      <c r="D403" s="2"/>
      <c r="E403" s="2"/>
      <c r="F403" s="29"/>
      <c r="G403" s="2"/>
      <c r="H403" s="2"/>
      <c r="I403" s="2"/>
      <c r="J403" s="29"/>
    </row>
    <row r="404" spans="2:10" x14ac:dyDescent="0.25">
      <c r="B404" s="5"/>
      <c r="C404" s="2"/>
      <c r="D404" s="2"/>
      <c r="E404" s="2"/>
      <c r="F404" s="29"/>
      <c r="G404" s="2"/>
      <c r="H404" s="2"/>
      <c r="I404" s="2"/>
      <c r="J404" s="29"/>
    </row>
    <row r="405" spans="2:10" x14ac:dyDescent="0.25">
      <c r="B405" s="5"/>
      <c r="C405" s="2"/>
      <c r="D405" s="2"/>
      <c r="E405" s="2"/>
      <c r="F405" s="29"/>
      <c r="G405" s="2"/>
      <c r="H405" s="2"/>
      <c r="I405" s="2"/>
      <c r="J405" s="29"/>
    </row>
    <row r="406" spans="2:10" x14ac:dyDescent="0.25">
      <c r="B406" s="5"/>
      <c r="C406" s="2"/>
      <c r="D406" s="2"/>
      <c r="E406" s="2"/>
      <c r="F406" s="29"/>
      <c r="G406" s="2"/>
      <c r="H406" s="2"/>
      <c r="I406" s="2"/>
      <c r="J406" s="29"/>
    </row>
    <row r="407" spans="2:10" x14ac:dyDescent="0.25">
      <c r="B407" s="5"/>
      <c r="C407" s="2"/>
      <c r="D407" s="2"/>
      <c r="E407" s="2"/>
      <c r="F407" s="29"/>
      <c r="G407" s="2"/>
      <c r="H407" s="2"/>
      <c r="I407" s="2"/>
      <c r="J407" s="29"/>
    </row>
    <row r="408" spans="2:10" x14ac:dyDescent="0.25">
      <c r="B408" s="5"/>
      <c r="C408" s="2"/>
      <c r="D408" s="2"/>
      <c r="E408" s="2"/>
      <c r="F408" s="29"/>
      <c r="G408" s="2"/>
      <c r="H408" s="2"/>
      <c r="I408" s="2"/>
      <c r="J408" s="29"/>
    </row>
    <row r="409" spans="2:10" x14ac:dyDescent="0.25">
      <c r="B409" s="5"/>
      <c r="C409" s="2"/>
      <c r="D409" s="2"/>
      <c r="E409" s="2"/>
      <c r="F409" s="29"/>
      <c r="G409" s="2"/>
      <c r="H409" s="2"/>
      <c r="I409" s="2"/>
      <c r="J409" s="29"/>
    </row>
    <row r="410" spans="2:10" x14ac:dyDescent="0.25">
      <c r="B410" s="5"/>
      <c r="C410" s="2"/>
      <c r="D410" s="2"/>
      <c r="E410" s="2"/>
      <c r="F410" s="29"/>
      <c r="G410" s="2"/>
      <c r="H410" s="2"/>
      <c r="I410" s="2"/>
      <c r="J410" s="29"/>
    </row>
    <row r="411" spans="2:10" x14ac:dyDescent="0.25">
      <c r="B411" s="5"/>
      <c r="C411" s="2"/>
      <c r="D411" s="2"/>
      <c r="E411" s="2"/>
      <c r="F411" s="29"/>
      <c r="G411" s="2"/>
      <c r="H411" s="2"/>
      <c r="I411" s="2"/>
      <c r="J411" s="29"/>
    </row>
    <row r="412" spans="2:10" x14ac:dyDescent="0.25">
      <c r="B412" s="5"/>
      <c r="C412" s="2"/>
      <c r="D412" s="2"/>
      <c r="E412" s="2"/>
      <c r="F412" s="29"/>
      <c r="G412" s="2"/>
      <c r="H412" s="2"/>
      <c r="I412" s="2"/>
      <c r="J412" s="29"/>
    </row>
    <row r="413" spans="2:10" x14ac:dyDescent="0.25">
      <c r="B413" s="5"/>
      <c r="C413" s="2"/>
      <c r="D413" s="2"/>
      <c r="E413" s="2"/>
      <c r="F413" s="29"/>
      <c r="G413" s="2"/>
      <c r="H413" s="2"/>
      <c r="I413" s="2"/>
      <c r="J413" s="29"/>
    </row>
    <row r="414" spans="2:10" x14ac:dyDescent="0.25">
      <c r="B414" s="5"/>
      <c r="C414" s="2"/>
      <c r="D414" s="2"/>
      <c r="E414" s="2"/>
      <c r="F414" s="29"/>
      <c r="G414" s="2"/>
      <c r="H414" s="2"/>
      <c r="I414" s="2"/>
      <c r="J414" s="29"/>
    </row>
    <row r="415" spans="2:10" x14ac:dyDescent="0.25">
      <c r="B415" s="5"/>
      <c r="C415" s="2"/>
      <c r="D415" s="2"/>
      <c r="E415" s="2"/>
      <c r="F415" s="29"/>
      <c r="G415" s="2"/>
      <c r="H415" s="2"/>
      <c r="I415" s="2"/>
      <c r="J415" s="29"/>
    </row>
    <row r="416" spans="2:10" x14ac:dyDescent="0.25">
      <c r="B416" s="5"/>
      <c r="C416" s="2"/>
      <c r="D416" s="2"/>
      <c r="E416" s="2"/>
      <c r="F416" s="29"/>
      <c r="G416" s="2"/>
      <c r="H416" s="2"/>
      <c r="I416" s="2"/>
      <c r="J416" s="29"/>
    </row>
    <row r="417" spans="2:10" x14ac:dyDescent="0.25">
      <c r="B417" s="5"/>
      <c r="C417" s="2"/>
      <c r="D417" s="2"/>
      <c r="E417" s="2"/>
      <c r="F417" s="29"/>
      <c r="G417" s="2"/>
      <c r="H417" s="2"/>
      <c r="I417" s="2"/>
      <c r="J417" s="29"/>
    </row>
    <row r="418" spans="2:10" x14ac:dyDescent="0.25">
      <c r="B418" s="5"/>
      <c r="C418" s="2"/>
      <c r="D418" s="2"/>
      <c r="E418" s="2"/>
      <c r="F418" s="29"/>
      <c r="G418" s="2"/>
      <c r="H418" s="2"/>
      <c r="I418" s="2"/>
      <c r="J418" s="29"/>
    </row>
    <row r="419" spans="2:10" x14ac:dyDescent="0.25">
      <c r="B419" s="5"/>
      <c r="C419" s="2"/>
      <c r="D419" s="2"/>
      <c r="E419" s="2"/>
      <c r="F419" s="29"/>
      <c r="G419" s="2"/>
      <c r="H419" s="2"/>
      <c r="I419" s="2"/>
      <c r="J419" s="29"/>
    </row>
    <row r="420" spans="2:10" x14ac:dyDescent="0.25">
      <c r="B420" s="5"/>
      <c r="C420" s="2"/>
      <c r="D420" s="2"/>
      <c r="E420" s="2"/>
      <c r="F420" s="29"/>
      <c r="G420" s="2"/>
      <c r="H420" s="2"/>
      <c r="I420" s="2"/>
      <c r="J420" s="29"/>
    </row>
    <row r="421" spans="2:10" x14ac:dyDescent="0.25">
      <c r="B421" s="5"/>
      <c r="C421" s="2"/>
      <c r="D421" s="2"/>
      <c r="E421" s="2"/>
      <c r="F421" s="29"/>
      <c r="G421" s="2"/>
      <c r="H421" s="2"/>
      <c r="I421" s="2"/>
      <c r="J421" s="29"/>
    </row>
    <row r="422" spans="2:10" x14ac:dyDescent="0.25">
      <c r="B422" s="5"/>
      <c r="C422" s="2"/>
      <c r="D422" s="2"/>
      <c r="E422" s="2"/>
      <c r="F422" s="29"/>
      <c r="G422" s="2"/>
      <c r="H422" s="2"/>
      <c r="I422" s="2"/>
      <c r="J422" s="29"/>
    </row>
    <row r="423" spans="2:10" x14ac:dyDescent="0.25">
      <c r="B423" s="5"/>
      <c r="C423" s="2"/>
      <c r="D423" s="2"/>
      <c r="E423" s="2"/>
      <c r="F423" s="29"/>
      <c r="G423" s="2"/>
      <c r="H423" s="2"/>
      <c r="I423" s="2"/>
      <c r="J423" s="29"/>
    </row>
    <row r="424" spans="2:10" x14ac:dyDescent="0.25">
      <c r="B424" s="5"/>
      <c r="C424" s="2"/>
      <c r="D424" s="2"/>
      <c r="E424" s="2"/>
      <c r="F424" s="29"/>
      <c r="G424" s="2"/>
      <c r="H424" s="2"/>
      <c r="I424" s="2"/>
      <c r="J424" s="29"/>
    </row>
    <row r="425" spans="2:10" x14ac:dyDescent="0.25">
      <c r="B425" s="5"/>
      <c r="C425" s="2"/>
      <c r="D425" s="2"/>
      <c r="E425" s="2"/>
      <c r="F425" s="29"/>
      <c r="G425" s="2"/>
      <c r="H425" s="2"/>
      <c r="I425" s="2"/>
      <c r="J425" s="29"/>
    </row>
    <row r="426" spans="2:10" x14ac:dyDescent="0.25">
      <c r="B426" s="5"/>
      <c r="C426" s="2"/>
      <c r="D426" s="2"/>
      <c r="E426" s="2"/>
      <c r="F426" s="29"/>
      <c r="G426" s="2"/>
      <c r="H426" s="2"/>
      <c r="I426" s="2"/>
      <c r="J426" s="29"/>
    </row>
    <row r="427" spans="2:10" x14ac:dyDescent="0.25">
      <c r="B427" s="5"/>
      <c r="C427" s="2"/>
      <c r="D427" s="2"/>
      <c r="E427" s="2"/>
      <c r="F427" s="29"/>
      <c r="G427" s="2"/>
      <c r="H427" s="2"/>
      <c r="I427" s="2"/>
      <c r="J427" s="29"/>
    </row>
    <row r="428" spans="2:10" x14ac:dyDescent="0.25">
      <c r="B428" s="5"/>
      <c r="C428" s="2"/>
      <c r="D428" s="2"/>
      <c r="E428" s="2"/>
      <c r="F428" s="29"/>
      <c r="G428" s="2"/>
      <c r="H428" s="2"/>
      <c r="I428" s="2"/>
      <c r="J428" s="29"/>
    </row>
    <row r="429" spans="2:10" x14ac:dyDescent="0.25">
      <c r="B429" s="5"/>
      <c r="C429" s="2"/>
      <c r="D429" s="2"/>
      <c r="E429" s="2"/>
      <c r="F429" s="29"/>
      <c r="G429" s="2"/>
      <c r="H429" s="2"/>
      <c r="I429" s="2"/>
      <c r="J429" s="29"/>
    </row>
    <row r="430" spans="2:10" x14ac:dyDescent="0.25">
      <c r="B430" s="5"/>
      <c r="C430" s="2"/>
      <c r="D430" s="2"/>
      <c r="E430" s="2"/>
      <c r="F430" s="29"/>
      <c r="G430" s="2"/>
      <c r="H430" s="2"/>
      <c r="I430" s="2"/>
      <c r="J430" s="29"/>
    </row>
    <row r="431" spans="2:10" x14ac:dyDescent="0.25">
      <c r="B431" s="5"/>
      <c r="C431" s="2"/>
      <c r="D431" s="2"/>
      <c r="E431" s="2"/>
      <c r="F431" s="29"/>
      <c r="G431" s="2"/>
      <c r="H431" s="2"/>
      <c r="I431" s="2"/>
      <c r="J431" s="29"/>
    </row>
    <row r="432" spans="2:10" x14ac:dyDescent="0.25">
      <c r="B432" s="5"/>
      <c r="C432" s="2"/>
      <c r="D432" s="2"/>
      <c r="E432" s="2"/>
      <c r="F432" s="29"/>
      <c r="G432" s="2"/>
      <c r="H432" s="2"/>
      <c r="I432" s="2"/>
      <c r="J432" s="29"/>
    </row>
    <row r="433" spans="2:10" x14ac:dyDescent="0.25">
      <c r="B433" s="5"/>
      <c r="C433" s="2"/>
      <c r="D433" s="2"/>
      <c r="E433" s="2"/>
      <c r="F433" s="29"/>
      <c r="G433" s="2"/>
      <c r="H433" s="2"/>
      <c r="I433" s="2"/>
      <c r="J433" s="29"/>
    </row>
    <row r="434" spans="2:10" x14ac:dyDescent="0.25">
      <c r="B434" s="5"/>
      <c r="C434" s="2"/>
      <c r="D434" s="2"/>
      <c r="E434" s="2"/>
      <c r="F434" s="29"/>
      <c r="G434" s="2"/>
      <c r="H434" s="2"/>
      <c r="I434" s="2"/>
      <c r="J434" s="29"/>
    </row>
    <row r="435" spans="2:10" x14ac:dyDescent="0.25">
      <c r="B435" s="5"/>
      <c r="C435" s="2"/>
      <c r="D435" s="2"/>
      <c r="E435" s="2"/>
      <c r="F435" s="29"/>
      <c r="G435" s="2"/>
      <c r="H435" s="2"/>
      <c r="I435" s="2"/>
      <c r="J435" s="29"/>
    </row>
    <row r="436" spans="2:10" x14ac:dyDescent="0.25">
      <c r="B436" s="5"/>
      <c r="C436" s="2"/>
      <c r="D436" s="2"/>
      <c r="E436" s="2"/>
      <c r="F436" s="29"/>
      <c r="G436" s="2"/>
      <c r="H436" s="2"/>
      <c r="I436" s="2"/>
      <c r="J436" s="29"/>
    </row>
    <row r="437" spans="2:10" x14ac:dyDescent="0.25">
      <c r="B437" s="5"/>
      <c r="C437" s="2"/>
      <c r="D437" s="2"/>
      <c r="E437" s="2"/>
      <c r="F437" s="29"/>
      <c r="G437" s="2"/>
      <c r="H437" s="2"/>
      <c r="I437" s="2"/>
      <c r="J437" s="29"/>
    </row>
    <row r="438" spans="2:10" x14ac:dyDescent="0.25">
      <c r="B438" s="5"/>
      <c r="C438" s="2"/>
      <c r="D438" s="2"/>
      <c r="E438" s="2"/>
      <c r="F438" s="29"/>
      <c r="G438" s="2"/>
      <c r="H438" s="2"/>
      <c r="I438" s="2"/>
      <c r="J438" s="29"/>
    </row>
    <row r="439" spans="2:10" x14ac:dyDescent="0.25">
      <c r="B439" s="5"/>
      <c r="C439" s="2"/>
      <c r="D439" s="2"/>
      <c r="E439" s="2"/>
      <c r="F439" s="29"/>
      <c r="G439" s="2"/>
      <c r="H439" s="2"/>
      <c r="I439" s="2"/>
      <c r="J439" s="29"/>
    </row>
    <row r="440" spans="2:10" x14ac:dyDescent="0.25">
      <c r="B440" s="5"/>
      <c r="C440" s="2"/>
      <c r="D440" s="2"/>
      <c r="E440" s="2"/>
      <c r="F440" s="29"/>
      <c r="G440" s="2"/>
      <c r="H440" s="2"/>
      <c r="I440" s="2"/>
      <c r="J440" s="29"/>
    </row>
    <row r="441" spans="2:10" x14ac:dyDescent="0.25">
      <c r="B441" s="5"/>
      <c r="C441" s="2"/>
      <c r="D441" s="2"/>
      <c r="E441" s="2"/>
      <c r="F441" s="29"/>
      <c r="G441" s="2"/>
      <c r="H441" s="2"/>
      <c r="I441" s="2"/>
      <c r="J441" s="29"/>
    </row>
    <row r="442" spans="2:10" x14ac:dyDescent="0.25">
      <c r="B442" s="5"/>
      <c r="C442" s="2"/>
      <c r="D442" s="2"/>
      <c r="E442" s="2"/>
      <c r="F442" s="29"/>
      <c r="G442" s="2"/>
      <c r="H442" s="2"/>
      <c r="I442" s="2"/>
      <c r="J442" s="29"/>
    </row>
    <row r="443" spans="2:10" x14ac:dyDescent="0.25">
      <c r="B443" s="5"/>
      <c r="C443" s="2"/>
      <c r="D443" s="2"/>
      <c r="E443" s="2"/>
      <c r="F443" s="29"/>
      <c r="G443" s="2"/>
      <c r="H443" s="2"/>
      <c r="I443" s="2"/>
      <c r="J443" s="29"/>
    </row>
    <row r="444" spans="2:10" x14ac:dyDescent="0.25">
      <c r="B444" s="5"/>
      <c r="C444" s="2"/>
      <c r="D444" s="2"/>
      <c r="E444" s="2"/>
      <c r="F444" s="29"/>
      <c r="G444" s="2"/>
      <c r="H444" s="2"/>
      <c r="I444" s="2"/>
      <c r="J444" s="29"/>
    </row>
    <row r="445" spans="2:10" x14ac:dyDescent="0.25">
      <c r="B445" s="5"/>
      <c r="C445" s="2"/>
      <c r="D445" s="2"/>
      <c r="E445" s="2"/>
      <c r="F445" s="29"/>
      <c r="G445" s="2"/>
      <c r="H445" s="2"/>
      <c r="I445" s="2"/>
      <c r="J445" s="29"/>
    </row>
    <row r="446" spans="2:10" x14ac:dyDescent="0.25">
      <c r="B446" s="5"/>
      <c r="C446" s="2"/>
      <c r="D446" s="2"/>
      <c r="E446" s="2"/>
      <c r="F446" s="29"/>
      <c r="G446" s="2"/>
      <c r="H446" s="2"/>
      <c r="I446" s="2"/>
      <c r="J446" s="29"/>
    </row>
    <row r="447" spans="2:10" x14ac:dyDescent="0.25">
      <c r="B447" s="5"/>
      <c r="C447" s="2"/>
      <c r="D447" s="2"/>
      <c r="E447" s="2"/>
      <c r="F447" s="29"/>
      <c r="G447" s="2"/>
      <c r="H447" s="2"/>
      <c r="I447" s="2"/>
      <c r="J447" s="29"/>
    </row>
    <row r="448" spans="2:10" x14ac:dyDescent="0.25">
      <c r="B448" s="5"/>
      <c r="C448" s="2"/>
      <c r="D448" s="2"/>
      <c r="E448" s="2"/>
      <c r="F448" s="29"/>
      <c r="G448" s="2"/>
      <c r="H448" s="2"/>
      <c r="I448" s="2"/>
      <c r="J448" s="29"/>
    </row>
    <row r="449" spans="2:10" x14ac:dyDescent="0.25">
      <c r="B449" s="5"/>
      <c r="C449" s="2"/>
      <c r="D449" s="2"/>
      <c r="E449" s="2"/>
      <c r="F449" s="29"/>
      <c r="G449" s="2"/>
      <c r="H449" s="2"/>
      <c r="I449" s="2"/>
      <c r="J449" s="29"/>
    </row>
    <row r="450" spans="2:10" x14ac:dyDescent="0.25">
      <c r="B450" s="5"/>
      <c r="C450" s="2"/>
      <c r="D450" s="2"/>
      <c r="E450" s="2"/>
      <c r="F450" s="29"/>
      <c r="G450" s="2"/>
      <c r="H450" s="2"/>
      <c r="I450" s="2"/>
      <c r="J450" s="29"/>
    </row>
    <row r="451" spans="2:10" x14ac:dyDescent="0.25">
      <c r="B451" s="5"/>
      <c r="C451" s="2"/>
      <c r="D451" s="2"/>
      <c r="E451" s="2"/>
      <c r="F451" s="29"/>
      <c r="G451" s="2"/>
      <c r="H451" s="2"/>
      <c r="I451" s="2"/>
      <c r="J451" s="29"/>
    </row>
    <row r="452" spans="2:10" x14ac:dyDescent="0.25">
      <c r="B452" s="5"/>
      <c r="C452" s="2"/>
      <c r="D452" s="2"/>
      <c r="E452" s="2"/>
      <c r="F452" s="29"/>
      <c r="G452" s="2"/>
      <c r="H452" s="2"/>
      <c r="I452" s="2"/>
      <c r="J452" s="29"/>
    </row>
    <row r="453" spans="2:10" x14ac:dyDescent="0.25">
      <c r="B453" s="5"/>
      <c r="C453" s="2"/>
      <c r="D453" s="2"/>
      <c r="E453" s="2"/>
      <c r="F453" s="29"/>
      <c r="G453" s="2"/>
      <c r="H453" s="2"/>
      <c r="I453" s="2"/>
      <c r="J453" s="29"/>
    </row>
    <row r="454" spans="2:10" x14ac:dyDescent="0.25">
      <c r="B454" s="5"/>
      <c r="C454" s="2"/>
      <c r="D454" s="2"/>
      <c r="E454" s="2"/>
      <c r="F454" s="29"/>
      <c r="G454" s="2"/>
      <c r="H454" s="2"/>
      <c r="I454" s="2"/>
      <c r="J454" s="29"/>
    </row>
    <row r="455" spans="2:10" x14ac:dyDescent="0.25">
      <c r="B455" s="5"/>
      <c r="C455" s="2"/>
      <c r="D455" s="2"/>
      <c r="E455" s="2"/>
      <c r="F455" s="29"/>
      <c r="G455" s="2"/>
      <c r="H455" s="2"/>
      <c r="I455" s="2"/>
      <c r="J455" s="29"/>
    </row>
    <row r="456" spans="2:10" x14ac:dyDescent="0.25">
      <c r="B456" s="5"/>
      <c r="C456" s="2"/>
      <c r="D456" s="2"/>
      <c r="E456" s="2"/>
      <c r="F456" s="29"/>
      <c r="G456" s="2"/>
      <c r="H456" s="2"/>
      <c r="I456" s="2"/>
      <c r="J456" s="29"/>
    </row>
    <row r="457" spans="2:10" x14ac:dyDescent="0.25">
      <c r="B457" s="5"/>
      <c r="C457" s="2"/>
      <c r="D457" s="2"/>
      <c r="E457" s="2"/>
      <c r="F457" s="29"/>
      <c r="G457" s="2"/>
      <c r="H457" s="2"/>
      <c r="I457" s="2"/>
      <c r="J457" s="29"/>
    </row>
    <row r="458" spans="2:10" x14ac:dyDescent="0.25">
      <c r="B458" s="5"/>
      <c r="C458" s="2"/>
      <c r="D458" s="2"/>
      <c r="E458" s="2"/>
      <c r="F458" s="29"/>
      <c r="G458" s="2"/>
      <c r="H458" s="2"/>
      <c r="I458" s="2"/>
      <c r="J458" s="29"/>
    </row>
    <row r="459" spans="2:10" x14ac:dyDescent="0.25">
      <c r="B459" s="5"/>
      <c r="C459" s="2"/>
      <c r="D459" s="2"/>
      <c r="E459" s="2"/>
      <c r="F459" s="29"/>
      <c r="G459" s="2"/>
      <c r="H459" s="2"/>
      <c r="I459" s="2"/>
      <c r="J459" s="29"/>
    </row>
    <row r="460" spans="2:10" x14ac:dyDescent="0.25">
      <c r="B460" s="5"/>
      <c r="C460" s="2"/>
      <c r="D460" s="2"/>
      <c r="E460" s="2"/>
      <c r="F460" s="29"/>
      <c r="G460" s="2"/>
      <c r="H460" s="2"/>
      <c r="I460" s="2"/>
      <c r="J460" s="29"/>
    </row>
    <row r="461" spans="2:10" x14ac:dyDescent="0.25">
      <c r="B461" s="5"/>
      <c r="C461" s="2"/>
      <c r="D461" s="2"/>
      <c r="E461" s="2"/>
      <c r="F461" s="29"/>
      <c r="G461" s="2"/>
      <c r="H461" s="2"/>
      <c r="I461" s="2"/>
      <c r="J461" s="29"/>
    </row>
    <row r="462" spans="2:10" x14ac:dyDescent="0.25">
      <c r="B462" s="5"/>
      <c r="C462" s="2"/>
      <c r="D462" s="2"/>
      <c r="E462" s="2"/>
      <c r="F462" s="29"/>
      <c r="G462" s="2"/>
      <c r="H462" s="2"/>
      <c r="I462" s="2"/>
      <c r="J462" s="29"/>
    </row>
    <row r="463" spans="2:10" x14ac:dyDescent="0.25">
      <c r="B463" s="5"/>
      <c r="C463" s="2"/>
      <c r="D463" s="2"/>
      <c r="E463" s="2"/>
      <c r="F463" s="29"/>
      <c r="G463" s="2"/>
      <c r="H463" s="2"/>
      <c r="I463" s="2"/>
      <c r="J463" s="29"/>
    </row>
    <row r="464" spans="2:10" x14ac:dyDescent="0.25">
      <c r="B464" s="5"/>
      <c r="C464" s="2"/>
      <c r="D464" s="2"/>
      <c r="E464" s="2"/>
      <c r="F464" s="29"/>
      <c r="G464" s="2"/>
      <c r="H464" s="2"/>
      <c r="I464" s="2"/>
      <c r="J464" s="29"/>
    </row>
    <row r="465" spans="2:10" x14ac:dyDescent="0.25">
      <c r="B465" s="5"/>
      <c r="C465" s="2"/>
      <c r="D465" s="2"/>
      <c r="E465" s="2"/>
      <c r="F465" s="29"/>
      <c r="G465" s="2"/>
      <c r="H465" s="2"/>
      <c r="I465" s="2"/>
      <c r="J465" s="29"/>
    </row>
    <row r="466" spans="2:10" x14ac:dyDescent="0.25">
      <c r="B466" s="5"/>
      <c r="C466" s="2"/>
      <c r="D466" s="2"/>
      <c r="E466" s="2"/>
      <c r="F466" s="29"/>
      <c r="G466" s="2"/>
      <c r="H466" s="2"/>
      <c r="I466" s="2"/>
      <c r="J466" s="29"/>
    </row>
    <row r="467" spans="2:10" x14ac:dyDescent="0.25">
      <c r="B467" s="5"/>
      <c r="C467" s="2"/>
      <c r="D467" s="2"/>
      <c r="E467" s="2"/>
      <c r="F467" s="29"/>
      <c r="G467" s="2"/>
      <c r="H467" s="2"/>
      <c r="I467" s="2"/>
      <c r="J467" s="29"/>
    </row>
    <row r="468" spans="2:10" x14ac:dyDescent="0.25">
      <c r="B468" s="5"/>
      <c r="C468" s="2"/>
      <c r="D468" s="2"/>
      <c r="E468" s="2"/>
      <c r="F468" s="29"/>
      <c r="G468" s="2"/>
      <c r="H468" s="2"/>
      <c r="I468" s="2"/>
      <c r="J468" s="29"/>
    </row>
    <row r="469" spans="2:10" x14ac:dyDescent="0.25">
      <c r="B469" s="5"/>
      <c r="C469" s="2"/>
      <c r="D469" s="2"/>
      <c r="E469" s="2"/>
      <c r="F469" s="29"/>
      <c r="G469" s="2"/>
      <c r="H469" s="2"/>
      <c r="I469" s="2"/>
      <c r="J469" s="29"/>
    </row>
    <row r="470" spans="2:10" x14ac:dyDescent="0.25">
      <c r="B470" s="5"/>
      <c r="C470" s="2"/>
      <c r="D470" s="2"/>
      <c r="E470" s="2"/>
      <c r="F470" s="29"/>
      <c r="G470" s="2"/>
      <c r="H470" s="2"/>
      <c r="I470" s="2"/>
      <c r="J470" s="29"/>
    </row>
    <row r="471" spans="2:10" x14ac:dyDescent="0.25">
      <c r="B471" s="5"/>
      <c r="C471" s="2"/>
      <c r="D471" s="2"/>
      <c r="E471" s="2"/>
      <c r="F471" s="29"/>
      <c r="G471" s="2"/>
      <c r="H471" s="2"/>
      <c r="I471" s="2"/>
      <c r="J471" s="29"/>
    </row>
    <row r="472" spans="2:10" x14ac:dyDescent="0.25">
      <c r="B472" s="5"/>
      <c r="C472" s="2"/>
      <c r="D472" s="2"/>
      <c r="E472" s="2"/>
      <c r="F472" s="29"/>
      <c r="G472" s="2"/>
      <c r="H472" s="2"/>
      <c r="I472" s="2"/>
      <c r="J472" s="29"/>
    </row>
    <row r="473" spans="2:10" x14ac:dyDescent="0.25">
      <c r="B473" s="5"/>
      <c r="C473" s="2"/>
      <c r="D473" s="2"/>
      <c r="E473" s="2"/>
      <c r="F473" s="29"/>
      <c r="G473" s="2"/>
      <c r="H473" s="2"/>
      <c r="I473" s="2"/>
      <c r="J473" s="29"/>
    </row>
    <row r="474" spans="2:10" x14ac:dyDescent="0.25">
      <c r="B474" s="5"/>
      <c r="C474" s="2"/>
      <c r="D474" s="2"/>
      <c r="E474" s="2"/>
      <c r="F474" s="29"/>
      <c r="G474" s="2"/>
      <c r="H474" s="2"/>
      <c r="I474" s="2"/>
      <c r="J474" s="29"/>
    </row>
    <row r="475" spans="2:10" x14ac:dyDescent="0.25">
      <c r="B475" s="5"/>
      <c r="C475" s="2"/>
      <c r="D475" s="2"/>
      <c r="E475" s="2"/>
      <c r="F475" s="29"/>
      <c r="G475" s="2"/>
      <c r="H475" s="2"/>
      <c r="I475" s="2"/>
      <c r="J475" s="29"/>
    </row>
    <row r="476" spans="2:10" x14ac:dyDescent="0.25">
      <c r="B476" s="5"/>
      <c r="C476" s="2"/>
      <c r="D476" s="2"/>
      <c r="E476" s="2"/>
      <c r="F476" s="29"/>
      <c r="G476" s="2"/>
      <c r="H476" s="2"/>
      <c r="I476" s="2"/>
      <c r="J476" s="29"/>
    </row>
    <row r="477" spans="2:10" x14ac:dyDescent="0.25">
      <c r="B477" s="5"/>
      <c r="C477" s="2"/>
      <c r="D477" s="2"/>
      <c r="E477" s="2"/>
      <c r="F477" s="29"/>
      <c r="G477" s="2"/>
      <c r="H477" s="2"/>
      <c r="I477" s="2"/>
      <c r="J477" s="29"/>
    </row>
    <row r="478" spans="2:10" x14ac:dyDescent="0.25">
      <c r="B478" s="5"/>
      <c r="C478" s="2"/>
      <c r="D478" s="2"/>
      <c r="E478" s="2"/>
      <c r="F478" s="29"/>
      <c r="G478" s="2"/>
      <c r="H478" s="2"/>
      <c r="I478" s="2"/>
      <c r="J478" s="29"/>
    </row>
    <row r="479" spans="2:10" x14ac:dyDescent="0.25">
      <c r="B479" s="5"/>
      <c r="C479" s="2"/>
      <c r="D479" s="2"/>
      <c r="E479" s="2"/>
      <c r="F479" s="29"/>
      <c r="G479" s="2"/>
      <c r="H479" s="2"/>
      <c r="I479" s="2"/>
      <c r="J479" s="29"/>
    </row>
    <row r="480" spans="2:10" x14ac:dyDescent="0.25">
      <c r="B480" s="5"/>
      <c r="C480" s="2"/>
      <c r="D480" s="2"/>
      <c r="E480" s="2"/>
      <c r="F480" s="29"/>
      <c r="G480" s="2"/>
      <c r="H480" s="2"/>
      <c r="I480" s="2"/>
      <c r="J480" s="29"/>
    </row>
    <row r="481" spans="2:10" x14ac:dyDescent="0.25">
      <c r="B481" s="5"/>
      <c r="C481" s="2"/>
      <c r="D481" s="2"/>
      <c r="E481" s="2"/>
      <c r="F481" s="29"/>
      <c r="G481" s="2"/>
      <c r="H481" s="2"/>
      <c r="I481" s="2"/>
      <c r="J481" s="29"/>
    </row>
    <row r="482" spans="2:10" x14ac:dyDescent="0.25">
      <c r="B482" s="5"/>
      <c r="C482" s="2"/>
      <c r="D482" s="2"/>
      <c r="E482" s="2"/>
      <c r="F482" s="29"/>
      <c r="G482" s="2"/>
      <c r="H482" s="2"/>
      <c r="I482" s="2"/>
      <c r="J482" s="29"/>
    </row>
    <row r="483" spans="2:10" x14ac:dyDescent="0.25">
      <c r="B483" s="5"/>
      <c r="C483" s="2"/>
      <c r="D483" s="2"/>
      <c r="E483" s="2"/>
      <c r="F483" s="29"/>
      <c r="G483" s="2"/>
      <c r="H483" s="2"/>
      <c r="I483" s="2"/>
      <c r="J483" s="29"/>
    </row>
    <row r="484" spans="2:10" x14ac:dyDescent="0.25">
      <c r="B484" s="5"/>
      <c r="C484" s="2"/>
      <c r="D484" s="2"/>
      <c r="E484" s="2"/>
      <c r="F484" s="29"/>
      <c r="G484" s="2"/>
      <c r="H484" s="2"/>
      <c r="I484" s="2"/>
      <c r="J484" s="29"/>
    </row>
    <row r="485" spans="2:10" x14ac:dyDescent="0.25">
      <c r="B485" s="5"/>
      <c r="C485" s="2"/>
      <c r="D485" s="2"/>
      <c r="E485" s="2"/>
      <c r="F485" s="29"/>
      <c r="G485" s="2"/>
      <c r="H485" s="2"/>
      <c r="I485" s="2"/>
      <c r="J485" s="29"/>
    </row>
    <row r="486" spans="2:10" x14ac:dyDescent="0.25">
      <c r="B486" s="5"/>
      <c r="C486" s="2"/>
      <c r="D486" s="2"/>
      <c r="E486" s="2"/>
      <c r="F486" s="29"/>
      <c r="G486" s="2"/>
      <c r="H486" s="2"/>
      <c r="I486" s="2"/>
      <c r="J486" s="29"/>
    </row>
    <row r="487" spans="2:10" x14ac:dyDescent="0.25">
      <c r="B487" s="5"/>
      <c r="C487" s="2"/>
      <c r="D487" s="2"/>
      <c r="E487" s="2"/>
      <c r="F487" s="29"/>
      <c r="G487" s="2"/>
      <c r="H487" s="2"/>
      <c r="I487" s="2"/>
      <c r="J487" s="29"/>
    </row>
    <row r="488" spans="2:10" x14ac:dyDescent="0.25">
      <c r="B488" s="5"/>
      <c r="C488" s="2"/>
      <c r="D488" s="2"/>
      <c r="E488" s="2"/>
      <c r="F488" s="29"/>
      <c r="G488" s="2"/>
      <c r="H488" s="2"/>
      <c r="I488" s="2"/>
      <c r="J488" s="29"/>
    </row>
    <row r="489" spans="2:10" x14ac:dyDescent="0.25">
      <c r="B489" s="5"/>
      <c r="C489" s="2"/>
      <c r="D489" s="2"/>
      <c r="E489" s="2"/>
      <c r="F489" s="29"/>
      <c r="G489" s="2"/>
      <c r="H489" s="2"/>
      <c r="I489" s="2"/>
      <c r="J489" s="29"/>
    </row>
    <row r="490" spans="2:10" x14ac:dyDescent="0.25">
      <c r="B490" s="5"/>
      <c r="C490" s="2"/>
      <c r="D490" s="2"/>
      <c r="E490" s="2"/>
      <c r="F490" s="29"/>
      <c r="G490" s="2"/>
      <c r="H490" s="2"/>
      <c r="I490" s="2"/>
      <c r="J490" s="29"/>
    </row>
    <row r="491" spans="2:10" x14ac:dyDescent="0.25">
      <c r="B491" s="5"/>
      <c r="C491" s="2"/>
      <c r="D491" s="2"/>
      <c r="E491" s="2"/>
      <c r="F491" s="29"/>
      <c r="G491" s="2"/>
      <c r="H491" s="2"/>
      <c r="I491" s="2"/>
      <c r="J491" s="29"/>
    </row>
    <row r="492" spans="2:10" x14ac:dyDescent="0.25">
      <c r="B492" s="5"/>
      <c r="C492" s="2"/>
      <c r="D492" s="2"/>
      <c r="E492" s="2"/>
      <c r="F492" s="29"/>
      <c r="G492" s="2"/>
      <c r="H492" s="2"/>
      <c r="I492" s="2"/>
      <c r="J492" s="29"/>
    </row>
    <row r="493" spans="2:10" x14ac:dyDescent="0.25">
      <c r="B493" s="5"/>
      <c r="C493" s="2"/>
      <c r="D493" s="2"/>
      <c r="E493" s="2"/>
      <c r="F493" s="29"/>
      <c r="G493" s="2"/>
      <c r="H493" s="2"/>
      <c r="I493" s="2"/>
      <c r="J493" s="29"/>
    </row>
    <row r="494" spans="2:10" x14ac:dyDescent="0.25">
      <c r="B494" s="5"/>
      <c r="C494" s="2"/>
      <c r="D494" s="2"/>
      <c r="E494" s="2"/>
      <c r="F494" s="29"/>
      <c r="G494" s="2"/>
      <c r="H494" s="2"/>
      <c r="I494" s="2"/>
      <c r="J494" s="29"/>
    </row>
    <row r="495" spans="2:10" x14ac:dyDescent="0.25">
      <c r="B495" s="5"/>
      <c r="C495" s="2"/>
      <c r="D495" s="2"/>
      <c r="E495" s="2"/>
      <c r="F495" s="29"/>
      <c r="G495" s="2"/>
      <c r="H495" s="2"/>
      <c r="I495" s="2"/>
      <c r="J495" s="29"/>
    </row>
    <row r="496" spans="2:10" x14ac:dyDescent="0.25">
      <c r="B496" s="5"/>
      <c r="C496" s="2"/>
      <c r="D496" s="2"/>
      <c r="E496" s="2"/>
      <c r="F496" s="29"/>
      <c r="G496" s="2"/>
      <c r="H496" s="2"/>
      <c r="I496" s="2"/>
      <c r="J496" s="29"/>
    </row>
    <row r="497" spans="2:10" x14ac:dyDescent="0.25">
      <c r="B497" s="5"/>
      <c r="C497" s="2"/>
      <c r="D497" s="2"/>
      <c r="E497" s="2"/>
      <c r="F497" s="29"/>
      <c r="G497" s="2"/>
      <c r="H497" s="2"/>
      <c r="I497" s="2"/>
      <c r="J497" s="29"/>
    </row>
    <row r="498" spans="2:10" x14ac:dyDescent="0.25">
      <c r="B498" s="5"/>
      <c r="C498" s="2"/>
      <c r="D498" s="2"/>
      <c r="E498" s="2"/>
      <c r="F498" s="29"/>
      <c r="G498" s="2"/>
      <c r="H498" s="2"/>
      <c r="I498" s="2"/>
      <c r="J498" s="29"/>
    </row>
    <row r="499" spans="2:10" x14ac:dyDescent="0.25">
      <c r="B499" s="5"/>
      <c r="C499" s="2"/>
      <c r="D499" s="2"/>
      <c r="E499" s="2"/>
      <c r="F499" s="29"/>
      <c r="G499" s="2"/>
      <c r="H499" s="2"/>
      <c r="I499" s="2"/>
      <c r="J499" s="29"/>
    </row>
    <row r="500" spans="2:10" x14ac:dyDescent="0.25">
      <c r="B500" s="5"/>
      <c r="C500" s="2"/>
      <c r="D500" s="2"/>
      <c r="E500" s="2"/>
      <c r="F500" s="29"/>
      <c r="G500" s="2"/>
      <c r="H500" s="2"/>
      <c r="I500" s="2"/>
      <c r="J500" s="29"/>
    </row>
    <row r="501" spans="2:10" x14ac:dyDescent="0.25">
      <c r="B501" s="5"/>
      <c r="C501" s="2"/>
      <c r="D501" s="2"/>
      <c r="E501" s="2"/>
      <c r="F501" s="29"/>
      <c r="G501" s="2"/>
      <c r="H501" s="2"/>
      <c r="I501" s="2"/>
      <c r="J501" s="29"/>
    </row>
    <row r="502" spans="2:10" x14ac:dyDescent="0.25">
      <c r="B502" s="5"/>
      <c r="C502" s="2"/>
      <c r="D502" s="2"/>
      <c r="E502" s="2"/>
      <c r="F502" s="29"/>
      <c r="G502" s="2"/>
      <c r="H502" s="2"/>
      <c r="I502" s="2"/>
      <c r="J502" s="29"/>
    </row>
    <row r="503" spans="2:10" x14ac:dyDescent="0.25">
      <c r="B503" s="5"/>
      <c r="C503" s="2"/>
      <c r="D503" s="2"/>
      <c r="E503" s="2"/>
      <c r="F503" s="29"/>
      <c r="G503" s="2"/>
      <c r="H503" s="2"/>
      <c r="I503" s="2"/>
      <c r="J503" s="29"/>
    </row>
    <row r="504" spans="2:10" x14ac:dyDescent="0.25">
      <c r="B504" s="5"/>
      <c r="C504" s="2"/>
      <c r="D504" s="2"/>
      <c r="E504" s="2"/>
      <c r="F504" s="29"/>
      <c r="G504" s="2"/>
      <c r="H504" s="2"/>
      <c r="I504" s="2"/>
      <c r="J504" s="29"/>
    </row>
    <row r="505" spans="2:10" x14ac:dyDescent="0.25">
      <c r="B505" s="5"/>
      <c r="C505" s="2"/>
      <c r="D505" s="2"/>
      <c r="E505" s="2"/>
      <c r="F505" s="29"/>
      <c r="G505" s="2"/>
      <c r="H505" s="2"/>
      <c r="I505" s="2"/>
      <c r="J505" s="29"/>
    </row>
    <row r="506" spans="2:10" x14ac:dyDescent="0.25">
      <c r="B506" s="5"/>
      <c r="C506" s="2"/>
      <c r="D506" s="2"/>
      <c r="E506" s="2"/>
      <c r="F506" s="29"/>
      <c r="G506" s="2"/>
      <c r="H506" s="2"/>
      <c r="I506" s="2"/>
      <c r="J506" s="29"/>
    </row>
    <row r="507" spans="2:10" x14ac:dyDescent="0.25">
      <c r="B507" s="5"/>
      <c r="C507" s="2"/>
      <c r="D507" s="2"/>
      <c r="E507" s="2"/>
      <c r="F507" s="29"/>
      <c r="G507" s="2"/>
      <c r="H507" s="2"/>
      <c r="I507" s="2"/>
      <c r="J507" s="29"/>
    </row>
    <row r="508" spans="2:10" x14ac:dyDescent="0.25">
      <c r="B508" s="5"/>
      <c r="C508" s="2"/>
      <c r="D508" s="2"/>
      <c r="E508" s="2"/>
      <c r="F508" s="29"/>
      <c r="G508" s="2"/>
      <c r="H508" s="2"/>
      <c r="I508" s="2"/>
      <c r="J508" s="29"/>
    </row>
    <row r="509" spans="2:10" x14ac:dyDescent="0.25">
      <c r="B509" s="5"/>
      <c r="C509" s="2"/>
      <c r="D509" s="2"/>
      <c r="E509" s="2"/>
      <c r="F509" s="29"/>
      <c r="G509" s="2"/>
      <c r="H509" s="2"/>
      <c r="I509" s="2"/>
      <c r="J509" s="29"/>
    </row>
    <row r="510" spans="2:10" x14ac:dyDescent="0.25">
      <c r="B510" s="5"/>
      <c r="C510" s="2"/>
      <c r="D510" s="2"/>
      <c r="E510" s="2"/>
      <c r="F510" s="29"/>
      <c r="G510" s="2"/>
      <c r="H510" s="2"/>
      <c r="I510" s="2"/>
      <c r="J510" s="29"/>
    </row>
    <row r="511" spans="2:10" x14ac:dyDescent="0.25">
      <c r="B511" s="5"/>
      <c r="C511" s="2"/>
      <c r="D511" s="2"/>
      <c r="E511" s="2"/>
      <c r="F511" s="29"/>
      <c r="G511" s="2"/>
      <c r="H511" s="2"/>
      <c r="I511" s="2"/>
      <c r="J511" s="29"/>
    </row>
    <row r="512" spans="2:10" x14ac:dyDescent="0.25">
      <c r="B512" s="5"/>
      <c r="C512" s="2"/>
      <c r="D512" s="2"/>
      <c r="E512" s="2"/>
      <c r="F512" s="29"/>
      <c r="G512" s="2"/>
      <c r="H512" s="2"/>
      <c r="I512" s="2"/>
      <c r="J512" s="29"/>
    </row>
    <row r="513" spans="2:10" x14ac:dyDescent="0.25">
      <c r="B513" s="5"/>
      <c r="C513" s="2"/>
      <c r="D513" s="2"/>
      <c r="E513" s="2"/>
      <c r="F513" s="29"/>
      <c r="G513" s="2"/>
      <c r="H513" s="2"/>
      <c r="I513" s="2"/>
      <c r="J513" s="29"/>
    </row>
    <row r="514" spans="2:10" x14ac:dyDescent="0.25">
      <c r="B514" s="5"/>
      <c r="C514" s="2"/>
      <c r="D514" s="2"/>
      <c r="E514" s="2"/>
      <c r="F514" s="29"/>
      <c r="G514" s="2"/>
      <c r="H514" s="2"/>
      <c r="I514" s="2"/>
      <c r="J514" s="29"/>
    </row>
    <row r="515" spans="2:10" x14ac:dyDescent="0.25">
      <c r="B515" s="5"/>
      <c r="C515" s="2"/>
      <c r="D515" s="2"/>
      <c r="E515" s="2"/>
      <c r="F515" s="29"/>
      <c r="G515" s="2"/>
      <c r="H515" s="2"/>
      <c r="I515" s="2"/>
      <c r="J515" s="29"/>
    </row>
    <row r="516" spans="2:10" x14ac:dyDescent="0.25">
      <c r="B516" s="5"/>
      <c r="C516" s="2"/>
      <c r="D516" s="2"/>
      <c r="E516" s="2"/>
      <c r="F516" s="29"/>
      <c r="G516" s="2"/>
      <c r="H516" s="2"/>
      <c r="I516" s="2"/>
      <c r="J516" s="29"/>
    </row>
    <row r="517" spans="2:10" x14ac:dyDescent="0.25">
      <c r="B517" s="5"/>
      <c r="C517" s="2"/>
      <c r="D517" s="2"/>
      <c r="E517" s="2"/>
      <c r="F517" s="29"/>
      <c r="G517" s="2"/>
      <c r="H517" s="2"/>
      <c r="I517" s="2"/>
      <c r="J517" s="29"/>
    </row>
    <row r="518" spans="2:10" x14ac:dyDescent="0.25">
      <c r="B518" s="5"/>
      <c r="C518" s="2"/>
      <c r="D518" s="2"/>
      <c r="E518" s="2"/>
      <c r="F518" s="29"/>
      <c r="G518" s="2"/>
      <c r="H518" s="2"/>
      <c r="I518" s="2"/>
      <c r="J518" s="29"/>
    </row>
    <row r="519" spans="2:10" x14ac:dyDescent="0.25">
      <c r="B519" s="5"/>
      <c r="C519" s="2"/>
      <c r="D519" s="2"/>
      <c r="E519" s="2"/>
      <c r="F519" s="29"/>
      <c r="G519" s="2"/>
      <c r="H519" s="2"/>
      <c r="I519" s="2"/>
      <c r="J519" s="29"/>
    </row>
    <row r="520" spans="2:10" x14ac:dyDescent="0.25">
      <c r="B520" s="5"/>
      <c r="C520" s="2"/>
      <c r="D520" s="2"/>
      <c r="E520" s="2"/>
      <c r="F520" s="29"/>
      <c r="G520" s="2"/>
      <c r="H520" s="2"/>
      <c r="I520" s="2"/>
      <c r="J520" s="29"/>
    </row>
    <row r="521" spans="2:10" x14ac:dyDescent="0.25">
      <c r="B521" s="5"/>
      <c r="C521" s="2"/>
      <c r="D521" s="2"/>
      <c r="E521" s="2"/>
      <c r="F521" s="29"/>
      <c r="G521" s="2"/>
      <c r="H521" s="2"/>
      <c r="I521" s="2"/>
      <c r="J521" s="29"/>
    </row>
    <row r="522" spans="2:10" x14ac:dyDescent="0.25">
      <c r="B522" s="5"/>
      <c r="C522" s="2"/>
      <c r="D522" s="2"/>
      <c r="E522" s="2"/>
      <c r="F522" s="29"/>
      <c r="G522" s="2"/>
      <c r="H522" s="2"/>
      <c r="I522" s="2"/>
      <c r="J522" s="29"/>
    </row>
    <row r="523" spans="2:10" x14ac:dyDescent="0.25">
      <c r="B523" s="5"/>
      <c r="C523" s="2"/>
      <c r="D523" s="2"/>
      <c r="E523" s="2"/>
      <c r="F523" s="29"/>
      <c r="G523" s="2"/>
      <c r="H523" s="2"/>
      <c r="I523" s="2"/>
      <c r="J523" s="29"/>
    </row>
    <row r="524" spans="2:10" x14ac:dyDescent="0.25">
      <c r="B524" s="5"/>
      <c r="C524" s="2"/>
      <c r="D524" s="2"/>
      <c r="E524" s="2"/>
      <c r="F524" s="29"/>
      <c r="G524" s="2"/>
      <c r="H524" s="2"/>
      <c r="I524" s="2"/>
      <c r="J524" s="29"/>
    </row>
    <row r="525" spans="2:10" x14ac:dyDescent="0.25">
      <c r="B525" s="5"/>
      <c r="C525" s="2"/>
      <c r="D525" s="2"/>
      <c r="E525" s="2"/>
      <c r="F525" s="29"/>
      <c r="G525" s="2"/>
      <c r="H525" s="2"/>
      <c r="I525" s="2"/>
      <c r="J525" s="29"/>
    </row>
    <row r="526" spans="2:10" x14ac:dyDescent="0.25">
      <c r="B526" s="5"/>
      <c r="C526" s="2"/>
      <c r="D526" s="2"/>
      <c r="E526" s="2"/>
      <c r="F526" s="29"/>
      <c r="G526" s="2"/>
      <c r="H526" s="2"/>
      <c r="I526" s="2"/>
      <c r="J526" s="29"/>
    </row>
    <row r="527" spans="2:10" x14ac:dyDescent="0.25">
      <c r="B527" s="5"/>
      <c r="C527" s="2"/>
      <c r="D527" s="2"/>
      <c r="E527" s="2"/>
      <c r="F527" s="29"/>
      <c r="G527" s="2"/>
      <c r="H527" s="2"/>
      <c r="I527" s="2"/>
      <c r="J527" s="29"/>
    </row>
    <row r="528" spans="2:10" x14ac:dyDescent="0.25">
      <c r="B528" s="5"/>
      <c r="C528" s="2"/>
      <c r="D528" s="2"/>
      <c r="E528" s="2"/>
      <c r="F528" s="29"/>
      <c r="G528" s="2"/>
      <c r="H528" s="2"/>
      <c r="I528" s="2"/>
      <c r="J528" s="29"/>
    </row>
    <row r="529" spans="2:10" x14ac:dyDescent="0.25">
      <c r="B529" s="5"/>
      <c r="C529" s="2"/>
      <c r="D529" s="2"/>
      <c r="E529" s="2"/>
      <c r="F529" s="29"/>
      <c r="G529" s="2"/>
      <c r="H529" s="2"/>
      <c r="I529" s="2"/>
      <c r="J529" s="29"/>
    </row>
    <row r="530" spans="2:10" x14ac:dyDescent="0.25">
      <c r="B530" s="5"/>
      <c r="C530" s="2"/>
      <c r="D530" s="2"/>
      <c r="E530" s="2"/>
      <c r="F530" s="29"/>
      <c r="G530" s="2"/>
      <c r="H530" s="2"/>
      <c r="I530" s="2"/>
      <c r="J530" s="29"/>
    </row>
    <row r="531" spans="2:10" x14ac:dyDescent="0.25">
      <c r="B531" s="5"/>
      <c r="C531" s="2"/>
      <c r="D531" s="2"/>
      <c r="E531" s="2"/>
      <c r="F531" s="29"/>
      <c r="G531" s="2"/>
      <c r="H531" s="2"/>
      <c r="I531" s="2"/>
      <c r="J531" s="29"/>
    </row>
    <row r="532" spans="2:10" x14ac:dyDescent="0.25">
      <c r="B532" s="5"/>
      <c r="C532" s="2"/>
      <c r="D532" s="2"/>
      <c r="E532" s="2"/>
      <c r="F532" s="29"/>
      <c r="G532" s="2"/>
      <c r="H532" s="2"/>
      <c r="I532" s="2"/>
      <c r="J532" s="29"/>
    </row>
    <row r="533" spans="2:10" x14ac:dyDescent="0.25">
      <c r="B533" s="5"/>
      <c r="C533" s="2"/>
      <c r="D533" s="2"/>
      <c r="E533" s="2"/>
      <c r="F533" s="29"/>
      <c r="G533" s="2"/>
      <c r="H533" s="2"/>
      <c r="I533" s="2"/>
      <c r="J533" s="29"/>
    </row>
    <row r="534" spans="2:10" x14ac:dyDescent="0.25">
      <c r="B534" s="5"/>
      <c r="C534" s="2"/>
      <c r="D534" s="2"/>
      <c r="E534" s="2"/>
      <c r="F534" s="29"/>
      <c r="G534" s="2"/>
      <c r="H534" s="2"/>
      <c r="I534" s="2"/>
      <c r="J534" s="29"/>
    </row>
    <row r="535" spans="2:10" x14ac:dyDescent="0.25">
      <c r="B535" s="5"/>
      <c r="C535" s="2"/>
      <c r="D535" s="2"/>
      <c r="E535" s="2"/>
      <c r="F535" s="29"/>
      <c r="G535" s="2"/>
      <c r="H535" s="2"/>
      <c r="I535" s="2"/>
      <c r="J535" s="29"/>
    </row>
    <row r="536" spans="2:10" x14ac:dyDescent="0.25">
      <c r="B536" s="5"/>
      <c r="C536" s="2"/>
      <c r="D536" s="2"/>
      <c r="E536" s="2"/>
      <c r="F536" s="29"/>
      <c r="G536" s="2"/>
      <c r="H536" s="2"/>
      <c r="I536" s="2"/>
      <c r="J536" s="29"/>
    </row>
    <row r="537" spans="2:10" x14ac:dyDescent="0.25">
      <c r="B537" s="5"/>
      <c r="C537" s="2"/>
      <c r="D537" s="2"/>
      <c r="E537" s="2"/>
      <c r="F537" s="29"/>
      <c r="G537" s="2"/>
      <c r="H537" s="2"/>
      <c r="I537" s="2"/>
      <c r="J537" s="29"/>
    </row>
    <row r="538" spans="2:10" x14ac:dyDescent="0.25">
      <c r="B538" s="5"/>
      <c r="C538" s="2"/>
      <c r="D538" s="2"/>
      <c r="E538" s="2"/>
      <c r="F538" s="29"/>
      <c r="G538" s="2"/>
      <c r="H538" s="2"/>
      <c r="I538" s="2"/>
      <c r="J538" s="29"/>
    </row>
    <row r="539" spans="2:10" x14ac:dyDescent="0.25">
      <c r="B539" s="5"/>
      <c r="C539" s="2"/>
      <c r="D539" s="2"/>
      <c r="E539" s="2"/>
      <c r="F539" s="29"/>
      <c r="G539" s="2"/>
      <c r="H539" s="2"/>
      <c r="I539" s="2"/>
      <c r="J539" s="29"/>
    </row>
    <row r="540" spans="2:10" x14ac:dyDescent="0.25">
      <c r="B540" s="5"/>
      <c r="C540" s="2"/>
      <c r="D540" s="2"/>
      <c r="E540" s="2"/>
      <c r="F540" s="29"/>
      <c r="G540" s="2"/>
      <c r="H540" s="2"/>
      <c r="I540" s="2"/>
      <c r="J540" s="29"/>
    </row>
    <row r="541" spans="2:10" x14ac:dyDescent="0.25">
      <c r="B541" s="5"/>
      <c r="C541" s="2"/>
      <c r="D541" s="2"/>
      <c r="E541" s="2"/>
      <c r="F541" s="29"/>
      <c r="G541" s="2"/>
      <c r="H541" s="2"/>
      <c r="I541" s="2"/>
      <c r="J541" s="29"/>
    </row>
    <row r="542" spans="2:10" x14ac:dyDescent="0.25">
      <c r="B542" s="5"/>
      <c r="C542" s="2"/>
      <c r="D542" s="2"/>
      <c r="E542" s="2"/>
      <c r="F542" s="29"/>
      <c r="G542" s="2"/>
      <c r="H542" s="2"/>
      <c r="I542" s="2"/>
      <c r="J542" s="29"/>
    </row>
    <row r="543" spans="2:10" x14ac:dyDescent="0.25">
      <c r="B543" s="5"/>
      <c r="C543" s="2"/>
      <c r="D543" s="2"/>
      <c r="E543" s="2"/>
      <c r="F543" s="29"/>
      <c r="G543" s="2"/>
      <c r="H543" s="2"/>
      <c r="I543" s="2"/>
      <c r="J543" s="29"/>
    </row>
    <row r="544" spans="2:10" x14ac:dyDescent="0.25">
      <c r="B544" s="5"/>
      <c r="C544" s="2"/>
      <c r="D544" s="2"/>
      <c r="E544" s="2"/>
      <c r="F544" s="29"/>
      <c r="G544" s="2"/>
      <c r="H544" s="2"/>
      <c r="I544" s="2"/>
      <c r="J544" s="29"/>
    </row>
    <row r="545" spans="2:10" x14ac:dyDescent="0.25">
      <c r="B545" s="5"/>
      <c r="C545" s="2"/>
      <c r="D545" s="2"/>
      <c r="E545" s="2"/>
      <c r="F545" s="29"/>
      <c r="G545" s="2"/>
      <c r="H545" s="2"/>
      <c r="I545" s="2"/>
      <c r="J545" s="29"/>
    </row>
    <row r="546" spans="2:10" x14ac:dyDescent="0.25">
      <c r="B546" s="5"/>
      <c r="C546" s="2"/>
      <c r="D546" s="2"/>
      <c r="E546" s="2"/>
      <c r="F546" s="29"/>
      <c r="G546" s="2"/>
      <c r="H546" s="2"/>
      <c r="I546" s="2"/>
      <c r="J546" s="29"/>
    </row>
    <row r="547" spans="2:10" x14ac:dyDescent="0.25">
      <c r="B547" s="5"/>
      <c r="C547" s="2"/>
      <c r="D547" s="2"/>
      <c r="E547" s="2"/>
      <c r="F547" s="29"/>
      <c r="G547" s="2"/>
      <c r="H547" s="2"/>
      <c r="I547" s="2"/>
      <c r="J547" s="29"/>
    </row>
    <row r="548" spans="2:10" x14ac:dyDescent="0.25">
      <c r="B548" s="5"/>
      <c r="C548" s="2"/>
      <c r="D548" s="2"/>
      <c r="E548" s="2"/>
      <c r="F548" s="29"/>
      <c r="G548" s="2"/>
      <c r="H548" s="2"/>
      <c r="I548" s="2"/>
      <c r="J548" s="29"/>
    </row>
    <row r="549" spans="2:10" x14ac:dyDescent="0.25">
      <c r="B549" s="5"/>
      <c r="C549" s="2"/>
      <c r="D549" s="2"/>
      <c r="E549" s="2"/>
      <c r="F549" s="29"/>
      <c r="G549" s="2"/>
      <c r="H549" s="2"/>
      <c r="I549" s="2"/>
      <c r="J549" s="29"/>
    </row>
    <row r="550" spans="2:10" x14ac:dyDescent="0.25">
      <c r="B550" s="5"/>
      <c r="C550" s="2"/>
      <c r="D550" s="2"/>
      <c r="E550" s="2"/>
      <c r="F550" s="29"/>
      <c r="G550" s="2"/>
      <c r="H550" s="2"/>
      <c r="I550" s="2"/>
      <c r="J550" s="29"/>
    </row>
    <row r="551" spans="2:10" x14ac:dyDescent="0.25">
      <c r="B551" s="5"/>
      <c r="C551" s="2"/>
      <c r="D551" s="2"/>
      <c r="E551" s="2"/>
      <c r="F551" s="29"/>
      <c r="G551" s="2"/>
      <c r="H551" s="2"/>
      <c r="I551" s="2"/>
      <c r="J551" s="29"/>
    </row>
    <row r="552" spans="2:10" x14ac:dyDescent="0.25">
      <c r="B552" s="5"/>
      <c r="C552" s="2"/>
      <c r="D552" s="2"/>
      <c r="E552" s="2"/>
      <c r="F552" s="29"/>
      <c r="G552" s="2"/>
      <c r="H552" s="2"/>
      <c r="I552" s="2"/>
      <c r="J552" s="29"/>
    </row>
    <row r="553" spans="2:10" x14ac:dyDescent="0.25">
      <c r="B553" s="5"/>
      <c r="C553" s="2"/>
      <c r="D553" s="2"/>
      <c r="E553" s="2"/>
      <c r="F553" s="29"/>
      <c r="G553" s="2"/>
      <c r="H553" s="2"/>
      <c r="I553" s="2"/>
      <c r="J553" s="29"/>
    </row>
    <row r="554" spans="2:10" x14ac:dyDescent="0.25">
      <c r="B554" s="5"/>
      <c r="C554" s="2"/>
      <c r="D554" s="2"/>
      <c r="E554" s="2"/>
      <c r="F554" s="29"/>
      <c r="G554" s="2"/>
      <c r="H554" s="2"/>
      <c r="I554" s="2"/>
      <c r="J554" s="29"/>
    </row>
    <row r="555" spans="2:10" x14ac:dyDescent="0.25">
      <c r="B555" s="5"/>
      <c r="C555" s="2"/>
      <c r="D555" s="2"/>
      <c r="E555" s="2"/>
      <c r="F555" s="29"/>
      <c r="G555" s="2"/>
      <c r="H555" s="2"/>
      <c r="I555" s="2"/>
      <c r="J555" s="29"/>
    </row>
    <row r="556" spans="2:10" x14ac:dyDescent="0.25">
      <c r="B556" s="5"/>
      <c r="C556" s="2"/>
      <c r="D556" s="2"/>
      <c r="E556" s="2"/>
      <c r="F556" s="29"/>
      <c r="G556" s="2"/>
      <c r="H556" s="2"/>
      <c r="I556" s="2"/>
      <c r="J556" s="29"/>
    </row>
    <row r="557" spans="2:10" x14ac:dyDescent="0.25">
      <c r="B557" s="5"/>
      <c r="C557" s="2"/>
      <c r="D557" s="2"/>
      <c r="E557" s="2"/>
      <c r="F557" s="29"/>
      <c r="G557" s="2"/>
      <c r="H557" s="2"/>
      <c r="I557" s="2"/>
      <c r="J557" s="29"/>
    </row>
    <row r="558" spans="2:10" x14ac:dyDescent="0.25">
      <c r="B558" s="5"/>
      <c r="C558" s="2"/>
      <c r="D558" s="2"/>
      <c r="E558" s="2"/>
      <c r="F558" s="29"/>
      <c r="G558" s="2"/>
      <c r="H558" s="2"/>
      <c r="I558" s="2"/>
      <c r="J558" s="29"/>
    </row>
    <row r="559" spans="2:10" x14ac:dyDescent="0.25">
      <c r="B559" s="5"/>
      <c r="C559" s="2"/>
      <c r="D559" s="2"/>
      <c r="E559" s="2"/>
      <c r="F559" s="29"/>
      <c r="G559" s="2"/>
      <c r="H559" s="2"/>
      <c r="I559" s="2"/>
      <c r="J559" s="29"/>
    </row>
    <row r="560" spans="2:10" x14ac:dyDescent="0.25">
      <c r="B560" s="5"/>
      <c r="C560" s="2"/>
      <c r="D560" s="2"/>
      <c r="E560" s="2"/>
      <c r="F560" s="29"/>
      <c r="G560" s="2"/>
      <c r="H560" s="2"/>
      <c r="I560" s="2"/>
      <c r="J560" s="29"/>
    </row>
    <row r="561" spans="2:10" x14ac:dyDescent="0.25">
      <c r="B561" s="5"/>
      <c r="C561" s="2"/>
      <c r="D561" s="2"/>
      <c r="E561" s="2"/>
      <c r="F561" s="29"/>
      <c r="G561" s="2"/>
      <c r="H561" s="2"/>
      <c r="I561" s="2"/>
      <c r="J561" s="29"/>
    </row>
    <row r="562" spans="2:10" x14ac:dyDescent="0.25">
      <c r="B562" s="5"/>
      <c r="C562" s="2"/>
      <c r="D562" s="2"/>
      <c r="E562" s="2"/>
      <c r="F562" s="29"/>
      <c r="G562" s="2"/>
      <c r="H562" s="2"/>
      <c r="I562" s="2"/>
      <c r="J562" s="29"/>
    </row>
    <row r="563" spans="2:10" x14ac:dyDescent="0.25">
      <c r="B563" s="5"/>
      <c r="C563" s="2"/>
      <c r="D563" s="2"/>
      <c r="E563" s="2"/>
      <c r="F563" s="29"/>
      <c r="G563" s="2"/>
      <c r="H563" s="2"/>
      <c r="I563" s="2"/>
      <c r="J563" s="29"/>
    </row>
    <row r="564" spans="2:10" x14ac:dyDescent="0.25">
      <c r="B564" s="5"/>
      <c r="C564" s="2"/>
      <c r="D564" s="2"/>
      <c r="E564" s="2"/>
      <c r="F564" s="29"/>
      <c r="G564" s="2"/>
      <c r="H564" s="2"/>
      <c r="I564" s="2"/>
      <c r="J564" s="29"/>
    </row>
    <row r="565" spans="2:10" x14ac:dyDescent="0.25">
      <c r="B565" s="5"/>
      <c r="C565" s="2"/>
      <c r="D565" s="2"/>
      <c r="E565" s="2"/>
      <c r="F565" s="29"/>
      <c r="G565" s="2"/>
      <c r="H565" s="2"/>
      <c r="I565" s="2"/>
      <c r="J565" s="29"/>
    </row>
    <row r="566" spans="2:10" x14ac:dyDescent="0.25">
      <c r="B566" s="5"/>
      <c r="C566" s="2"/>
      <c r="D566" s="2"/>
      <c r="E566" s="2"/>
      <c r="F566" s="29"/>
      <c r="G566" s="2"/>
      <c r="H566" s="2"/>
      <c r="I566" s="2"/>
      <c r="J566" s="29"/>
    </row>
    <row r="567" spans="2:10" x14ac:dyDescent="0.25">
      <c r="B567" s="5"/>
      <c r="C567" s="2"/>
      <c r="D567" s="2"/>
      <c r="E567" s="2"/>
      <c r="F567" s="29"/>
      <c r="G567" s="2"/>
      <c r="H567" s="2"/>
      <c r="I567" s="2"/>
      <c r="J567" s="29"/>
    </row>
    <row r="568" spans="2:10" x14ac:dyDescent="0.25">
      <c r="B568" s="5"/>
      <c r="C568" s="2"/>
      <c r="D568" s="2"/>
      <c r="E568" s="2"/>
      <c r="F568" s="29"/>
      <c r="G568" s="2"/>
      <c r="H568" s="2"/>
      <c r="I568" s="2"/>
      <c r="J568" s="29"/>
    </row>
    <row r="569" spans="2:10" x14ac:dyDescent="0.25">
      <c r="B569" s="5"/>
      <c r="C569" s="2"/>
      <c r="D569" s="2"/>
      <c r="E569" s="2"/>
      <c r="F569" s="29"/>
      <c r="G569" s="2"/>
      <c r="H569" s="2"/>
      <c r="I569" s="2"/>
      <c r="J569" s="29"/>
    </row>
    <row r="570" spans="2:10" x14ac:dyDescent="0.25">
      <c r="B570" s="5"/>
      <c r="C570" s="2"/>
      <c r="D570" s="2"/>
      <c r="E570" s="2"/>
      <c r="F570" s="29"/>
      <c r="G570" s="2"/>
      <c r="H570" s="2"/>
      <c r="I570" s="2"/>
      <c r="J570" s="29"/>
    </row>
    <row r="571" spans="2:10" x14ac:dyDescent="0.25">
      <c r="B571" s="5"/>
      <c r="C571" s="2"/>
      <c r="D571" s="2"/>
      <c r="E571" s="2"/>
      <c r="F571" s="29"/>
      <c r="G571" s="2"/>
      <c r="H571" s="2"/>
      <c r="I571" s="2"/>
      <c r="J571" s="29"/>
    </row>
    <row r="572" spans="2:10" x14ac:dyDescent="0.25">
      <c r="B572" s="5"/>
      <c r="C572" s="2"/>
      <c r="D572" s="2"/>
      <c r="E572" s="2"/>
      <c r="F572" s="29"/>
      <c r="G572" s="2"/>
      <c r="H572" s="2"/>
      <c r="I572" s="2"/>
      <c r="J572" s="29"/>
    </row>
    <row r="573" spans="2:10" x14ac:dyDescent="0.25">
      <c r="B573" s="5"/>
      <c r="C573" s="2"/>
      <c r="D573" s="2"/>
      <c r="E573" s="2"/>
      <c r="F573" s="29"/>
      <c r="G573" s="2"/>
      <c r="H573" s="2"/>
      <c r="I573" s="2"/>
      <c r="J573" s="29"/>
    </row>
    <row r="574" spans="2:10" x14ac:dyDescent="0.25">
      <c r="B574" s="5"/>
      <c r="C574" s="2"/>
      <c r="D574" s="2"/>
      <c r="E574" s="2"/>
      <c r="F574" s="29"/>
      <c r="G574" s="2"/>
      <c r="H574" s="2"/>
      <c r="I574" s="2"/>
      <c r="J574" s="29"/>
    </row>
    <row r="575" spans="2:10" x14ac:dyDescent="0.25">
      <c r="B575" s="5"/>
      <c r="C575" s="2"/>
      <c r="D575" s="2"/>
      <c r="E575" s="2"/>
      <c r="F575" s="29"/>
      <c r="G575" s="2"/>
      <c r="H575" s="2"/>
      <c r="I575" s="2"/>
      <c r="J575" s="29"/>
    </row>
    <row r="576" spans="2:10" x14ac:dyDescent="0.25">
      <c r="B576" s="5"/>
      <c r="C576" s="2"/>
      <c r="D576" s="2"/>
      <c r="E576" s="2"/>
      <c r="F576" s="29"/>
      <c r="G576" s="2"/>
      <c r="H576" s="2"/>
      <c r="I576" s="2"/>
      <c r="J576" s="29"/>
    </row>
    <row r="577" spans="2:10" x14ac:dyDescent="0.25">
      <c r="B577" s="5"/>
      <c r="C577" s="2"/>
      <c r="D577" s="2"/>
      <c r="E577" s="2"/>
      <c r="F577" s="29"/>
      <c r="G577" s="2"/>
      <c r="H577" s="2"/>
      <c r="I577" s="2"/>
      <c r="J577" s="29"/>
    </row>
    <row r="578" spans="2:10" x14ac:dyDescent="0.25">
      <c r="B578" s="5"/>
      <c r="C578" s="2"/>
      <c r="D578" s="2"/>
      <c r="E578" s="2"/>
      <c r="F578" s="29"/>
      <c r="G578" s="2"/>
      <c r="H578" s="2"/>
      <c r="I578" s="2"/>
      <c r="J578" s="29"/>
    </row>
    <row r="579" spans="2:10" x14ac:dyDescent="0.25">
      <c r="B579" s="5"/>
      <c r="C579" s="2"/>
      <c r="D579" s="2"/>
      <c r="E579" s="2"/>
      <c r="F579" s="29"/>
      <c r="G579" s="2"/>
      <c r="H579" s="2"/>
      <c r="I579" s="2"/>
      <c r="J579" s="29"/>
    </row>
    <row r="580" spans="2:10" x14ac:dyDescent="0.25">
      <c r="B580" s="5"/>
      <c r="C580" s="2"/>
      <c r="D580" s="2"/>
      <c r="E580" s="2"/>
      <c r="F580" s="29"/>
      <c r="G580" s="2"/>
      <c r="H580" s="2"/>
      <c r="I580" s="2"/>
      <c r="J580" s="29"/>
    </row>
    <row r="581" spans="2:10" x14ac:dyDescent="0.25">
      <c r="B581" s="5"/>
      <c r="C581" s="2"/>
      <c r="D581" s="2"/>
      <c r="E581" s="2"/>
      <c r="F581" s="29"/>
      <c r="G581" s="2"/>
      <c r="H581" s="2"/>
      <c r="I581" s="2"/>
      <c r="J581" s="29"/>
    </row>
    <row r="582" spans="2:10" x14ac:dyDescent="0.25">
      <c r="B582" s="5"/>
      <c r="C582" s="2"/>
      <c r="D582" s="2"/>
      <c r="E582" s="2"/>
      <c r="F582" s="29"/>
      <c r="G582" s="2"/>
      <c r="H582" s="2"/>
      <c r="I582" s="2"/>
      <c r="J582" s="29"/>
    </row>
    <row r="583" spans="2:10" x14ac:dyDescent="0.25">
      <c r="B583" s="5"/>
      <c r="C583" s="2"/>
      <c r="D583" s="2"/>
      <c r="E583" s="2"/>
      <c r="F583" s="29"/>
      <c r="G583" s="2"/>
      <c r="H583" s="2"/>
      <c r="I583" s="2"/>
      <c r="J583" s="29"/>
    </row>
    <row r="584" spans="2:10" x14ac:dyDescent="0.25">
      <c r="B584" s="5"/>
      <c r="C584" s="2"/>
      <c r="D584" s="2"/>
      <c r="E584" s="2"/>
      <c r="F584" s="29"/>
      <c r="G584" s="2"/>
      <c r="H584" s="2"/>
      <c r="I584" s="2"/>
      <c r="J584" s="29"/>
    </row>
    <row r="585" spans="2:10" x14ac:dyDescent="0.25">
      <c r="B585" s="5"/>
      <c r="C585" s="2"/>
      <c r="D585" s="2"/>
      <c r="E585" s="2"/>
      <c r="F585" s="29"/>
      <c r="G585" s="2"/>
      <c r="H585" s="2"/>
      <c r="I585" s="2"/>
      <c r="J585" s="29"/>
    </row>
    <row r="586" spans="2:10" x14ac:dyDescent="0.25">
      <c r="B586" s="5"/>
      <c r="C586" s="2"/>
      <c r="D586" s="2"/>
      <c r="E586" s="2"/>
      <c r="F586" s="29"/>
      <c r="G586" s="2"/>
      <c r="H586" s="2"/>
      <c r="I586" s="2"/>
      <c r="J586" s="29"/>
    </row>
    <row r="587" spans="2:10" x14ac:dyDescent="0.25">
      <c r="B587" s="5"/>
      <c r="C587" s="2"/>
      <c r="D587" s="2"/>
      <c r="E587" s="2"/>
      <c r="F587" s="29"/>
      <c r="G587" s="2"/>
      <c r="H587" s="2"/>
      <c r="I587" s="2"/>
      <c r="J587" s="29"/>
    </row>
    <row r="588" spans="2:10" x14ac:dyDescent="0.25">
      <c r="B588" s="5"/>
      <c r="C588" s="2"/>
      <c r="D588" s="2"/>
      <c r="E588" s="2"/>
      <c r="F588" s="29"/>
      <c r="G588" s="2"/>
      <c r="H588" s="2"/>
      <c r="I588" s="2"/>
      <c r="J588" s="29"/>
    </row>
    <row r="589" spans="2:10" x14ac:dyDescent="0.25">
      <c r="B589" s="5"/>
      <c r="C589" s="2"/>
      <c r="D589" s="2"/>
      <c r="E589" s="2"/>
      <c r="F589" s="29"/>
      <c r="G589" s="2"/>
      <c r="H589" s="2"/>
      <c r="I589" s="2"/>
      <c r="J589" s="29"/>
    </row>
    <row r="590" spans="2:10" x14ac:dyDescent="0.25">
      <c r="B590" s="5"/>
      <c r="C590" s="2"/>
      <c r="D590" s="2"/>
      <c r="E590" s="2"/>
      <c r="F590" s="29"/>
      <c r="G590" s="2"/>
      <c r="H590" s="2"/>
      <c r="I590" s="2"/>
      <c r="J590" s="29"/>
    </row>
    <row r="591" spans="2:10" x14ac:dyDescent="0.25">
      <c r="B591" s="5"/>
      <c r="C591" s="2"/>
      <c r="D591" s="2"/>
      <c r="E591" s="2"/>
      <c r="F591" s="29"/>
      <c r="G591" s="2"/>
      <c r="H591" s="2"/>
      <c r="I591" s="2"/>
      <c r="J591" s="29"/>
    </row>
    <row r="592" spans="2:10" x14ac:dyDescent="0.25">
      <c r="B592" s="5"/>
      <c r="C592" s="2"/>
      <c r="D592" s="2"/>
      <c r="E592" s="2"/>
      <c r="F592" s="29"/>
      <c r="G592" s="2"/>
      <c r="H592" s="2"/>
      <c r="I592" s="2"/>
      <c r="J592" s="29"/>
    </row>
    <row r="593" spans="2:10" x14ac:dyDescent="0.25">
      <c r="B593" s="5"/>
      <c r="C593" s="2"/>
      <c r="D593" s="2"/>
      <c r="E593" s="2"/>
      <c r="F593" s="29"/>
      <c r="G593" s="2"/>
      <c r="H593" s="2"/>
      <c r="I593" s="2"/>
      <c r="J593" s="29"/>
    </row>
    <row r="594" spans="2:10" x14ac:dyDescent="0.25">
      <c r="B594" s="5"/>
      <c r="C594" s="2"/>
      <c r="D594" s="2"/>
      <c r="E594" s="2"/>
      <c r="F594" s="29"/>
      <c r="G594" s="2"/>
      <c r="H594" s="2"/>
      <c r="I594" s="2"/>
      <c r="J594" s="29"/>
    </row>
    <row r="595" spans="2:10" x14ac:dyDescent="0.25">
      <c r="B595" s="5"/>
      <c r="C595" s="2"/>
      <c r="D595" s="2"/>
      <c r="E595" s="2"/>
      <c r="F595" s="29"/>
      <c r="G595" s="2"/>
      <c r="H595" s="2"/>
      <c r="I595" s="2"/>
      <c r="J595" s="29"/>
    </row>
    <row r="596" spans="2:10" x14ac:dyDescent="0.25">
      <c r="B596" s="5"/>
      <c r="C596" s="2"/>
      <c r="D596" s="2"/>
      <c r="E596" s="2"/>
      <c r="F596" s="29"/>
      <c r="G596" s="2"/>
      <c r="H596" s="2"/>
      <c r="I596" s="2"/>
      <c r="J596" s="29"/>
    </row>
    <row r="597" spans="2:10" x14ac:dyDescent="0.25">
      <c r="B597" s="5"/>
      <c r="C597" s="2"/>
      <c r="D597" s="2"/>
      <c r="E597" s="2"/>
      <c r="F597" s="29"/>
      <c r="G597" s="2"/>
      <c r="H597" s="2"/>
      <c r="I597" s="2"/>
      <c r="J597" s="29"/>
    </row>
    <row r="598" spans="2:10" x14ac:dyDescent="0.25">
      <c r="B598" s="5"/>
      <c r="C598" s="2"/>
      <c r="D598" s="2"/>
      <c r="E598" s="2"/>
      <c r="F598" s="29"/>
      <c r="G598" s="2"/>
      <c r="H598" s="2"/>
      <c r="I598" s="2"/>
      <c r="J598" s="29"/>
    </row>
    <row r="599" spans="2:10" x14ac:dyDescent="0.25">
      <c r="B599" s="5"/>
      <c r="C599" s="2"/>
      <c r="D599" s="2"/>
      <c r="E599" s="2"/>
      <c r="F599" s="29"/>
      <c r="G599" s="2"/>
      <c r="H599" s="2"/>
      <c r="I599" s="2"/>
      <c r="J599" s="29"/>
    </row>
    <row r="600" spans="2:10" x14ac:dyDescent="0.25">
      <c r="B600" s="5"/>
      <c r="C600" s="2"/>
      <c r="D600" s="2"/>
      <c r="E600" s="2"/>
      <c r="F600" s="29"/>
      <c r="G600" s="2"/>
      <c r="H600" s="2"/>
      <c r="I600" s="2"/>
      <c r="J600" s="29"/>
    </row>
    <row r="601" spans="2:10" x14ac:dyDescent="0.25">
      <c r="B601" s="5"/>
      <c r="C601" s="2"/>
      <c r="D601" s="2"/>
      <c r="E601" s="2"/>
      <c r="F601" s="29"/>
      <c r="G601" s="2"/>
      <c r="H601" s="2"/>
      <c r="I601" s="2"/>
      <c r="J601" s="29"/>
    </row>
    <row r="602" spans="2:10" x14ac:dyDescent="0.25">
      <c r="B602" s="5"/>
      <c r="C602" s="2"/>
      <c r="D602" s="2"/>
      <c r="E602" s="2"/>
      <c r="F602" s="29"/>
      <c r="G602" s="2"/>
      <c r="H602" s="2"/>
      <c r="I602" s="2"/>
      <c r="J602" s="29"/>
    </row>
    <row r="603" spans="2:10" x14ac:dyDescent="0.25">
      <c r="B603" s="5"/>
      <c r="C603" s="2"/>
      <c r="D603" s="2"/>
      <c r="E603" s="2"/>
      <c r="F603" s="29"/>
      <c r="G603" s="2"/>
      <c r="H603" s="2"/>
      <c r="I603" s="2"/>
      <c r="J603" s="29"/>
    </row>
    <row r="604" spans="2:10" x14ac:dyDescent="0.25">
      <c r="B604" s="5"/>
      <c r="C604" s="2"/>
      <c r="D604" s="2"/>
      <c r="E604" s="2"/>
      <c r="F604" s="29"/>
      <c r="G604" s="2"/>
      <c r="H604" s="2"/>
      <c r="I604" s="2"/>
      <c r="J604" s="29"/>
    </row>
    <row r="605" spans="2:10" x14ac:dyDescent="0.25">
      <c r="B605" s="5"/>
      <c r="C605" s="2"/>
      <c r="D605" s="2"/>
      <c r="E605" s="2"/>
      <c r="F605" s="29"/>
      <c r="G605" s="2"/>
      <c r="H605" s="2"/>
      <c r="I605" s="2"/>
      <c r="J605" s="29"/>
    </row>
    <row r="606" spans="2:10" x14ac:dyDescent="0.25">
      <c r="B606" s="5"/>
      <c r="C606" s="2"/>
      <c r="D606" s="2"/>
      <c r="E606" s="2"/>
      <c r="F606" s="29"/>
      <c r="G606" s="2"/>
      <c r="H606" s="2"/>
      <c r="I606" s="2"/>
      <c r="J606" s="29"/>
    </row>
    <row r="607" spans="2:10" x14ac:dyDescent="0.25">
      <c r="B607" s="5"/>
      <c r="C607" s="2"/>
      <c r="D607" s="2"/>
      <c r="E607" s="2"/>
      <c r="F607" s="29"/>
      <c r="G607" s="2"/>
      <c r="H607" s="2"/>
      <c r="I607" s="2"/>
      <c r="J607" s="29"/>
    </row>
    <row r="608" spans="2:10" x14ac:dyDescent="0.25">
      <c r="B608" s="5"/>
      <c r="C608" s="2"/>
      <c r="D608" s="2"/>
      <c r="E608" s="2"/>
      <c r="F608" s="29"/>
      <c r="G608" s="2"/>
      <c r="H608" s="2"/>
      <c r="I608" s="2"/>
      <c r="J608" s="29"/>
    </row>
    <row r="609" spans="2:10" x14ac:dyDescent="0.25">
      <c r="B609" s="5"/>
      <c r="C609" s="2"/>
      <c r="D609" s="2"/>
      <c r="E609" s="2"/>
      <c r="F609" s="29"/>
      <c r="G609" s="2"/>
      <c r="H609" s="2"/>
      <c r="I609" s="2"/>
      <c r="J609" s="29"/>
    </row>
    <row r="610" spans="2:10" x14ac:dyDescent="0.25">
      <c r="B610" s="5"/>
      <c r="C610" s="2"/>
      <c r="D610" s="2"/>
      <c r="E610" s="2"/>
      <c r="F610" s="29"/>
      <c r="G610" s="2"/>
      <c r="H610" s="2"/>
      <c r="I610" s="2"/>
      <c r="J610" s="29"/>
    </row>
    <row r="611" spans="2:10" x14ac:dyDescent="0.25">
      <c r="B611" s="5"/>
      <c r="C611" s="2"/>
      <c r="D611" s="2"/>
      <c r="E611" s="2"/>
      <c r="F611" s="29"/>
      <c r="G611" s="2"/>
      <c r="H611" s="2"/>
      <c r="I611" s="2"/>
      <c r="J611" s="29"/>
    </row>
    <row r="612" spans="2:10" x14ac:dyDescent="0.25">
      <c r="B612" s="5"/>
      <c r="C612" s="2"/>
      <c r="D612" s="2"/>
      <c r="E612" s="2"/>
      <c r="F612" s="29"/>
      <c r="G612" s="2"/>
      <c r="H612" s="2"/>
      <c r="I612" s="2"/>
      <c r="J612" s="29"/>
    </row>
    <row r="613" spans="2:10" x14ac:dyDescent="0.25">
      <c r="B613" s="5"/>
      <c r="C613" s="2"/>
      <c r="D613" s="2"/>
      <c r="E613" s="2"/>
      <c r="F613" s="29"/>
      <c r="G613" s="2"/>
      <c r="H613" s="2"/>
      <c r="I613" s="2"/>
      <c r="J613" s="29"/>
    </row>
    <row r="614" spans="2:10" x14ac:dyDescent="0.25">
      <c r="B614" s="5"/>
      <c r="C614" s="2"/>
      <c r="D614" s="2"/>
      <c r="E614" s="2"/>
      <c r="F614" s="29"/>
      <c r="G614" s="2"/>
      <c r="H614" s="2"/>
      <c r="I614" s="2"/>
      <c r="J614" s="29"/>
    </row>
    <row r="615" spans="2:10" x14ac:dyDescent="0.25">
      <c r="B615" s="5"/>
      <c r="C615" s="2"/>
      <c r="D615" s="2"/>
      <c r="E615" s="2"/>
      <c r="F615" s="29"/>
      <c r="G615" s="2"/>
      <c r="H615" s="2"/>
      <c r="I615" s="2"/>
      <c r="J615" s="29"/>
    </row>
    <row r="616" spans="2:10" x14ac:dyDescent="0.25">
      <c r="B616" s="5"/>
      <c r="C616" s="2"/>
      <c r="D616" s="2"/>
      <c r="E616" s="2"/>
      <c r="F616" s="29"/>
      <c r="G616" s="2"/>
      <c r="H616" s="2"/>
      <c r="I616" s="2"/>
      <c r="J616" s="29"/>
    </row>
    <row r="617" spans="2:10" x14ac:dyDescent="0.25">
      <c r="B617" s="5"/>
      <c r="C617" s="2"/>
      <c r="D617" s="2"/>
      <c r="E617" s="2"/>
      <c r="F617" s="29"/>
      <c r="G617" s="2"/>
      <c r="H617" s="2"/>
      <c r="I617" s="2"/>
      <c r="J617" s="29"/>
    </row>
    <row r="618" spans="2:10" x14ac:dyDescent="0.25">
      <c r="B618" s="5"/>
      <c r="C618" s="2"/>
      <c r="D618" s="2"/>
      <c r="E618" s="2"/>
      <c r="F618" s="29"/>
      <c r="G618" s="2"/>
      <c r="H618" s="2"/>
      <c r="I618" s="2"/>
      <c r="J618" s="29"/>
    </row>
    <row r="619" spans="2:10" x14ac:dyDescent="0.25">
      <c r="B619" s="5"/>
      <c r="C619" s="2"/>
      <c r="D619" s="2"/>
      <c r="E619" s="2"/>
      <c r="F619" s="29"/>
      <c r="G619" s="2"/>
      <c r="H619" s="2"/>
      <c r="I619" s="2"/>
      <c r="J619" s="29"/>
    </row>
    <row r="620" spans="2:10" x14ac:dyDescent="0.25">
      <c r="B620" s="5"/>
      <c r="C620" s="2"/>
      <c r="D620" s="2"/>
      <c r="E620" s="2"/>
      <c r="F620" s="29"/>
      <c r="G620" s="2"/>
      <c r="H620" s="2"/>
      <c r="I620" s="2"/>
      <c r="J620" s="29"/>
    </row>
    <row r="621" spans="2:10" x14ac:dyDescent="0.25">
      <c r="B621" s="5"/>
      <c r="C621" s="2"/>
      <c r="D621" s="2"/>
      <c r="E621" s="2"/>
      <c r="F621" s="29"/>
      <c r="G621" s="2"/>
      <c r="H621" s="2"/>
      <c r="I621" s="2"/>
      <c r="J621" s="29"/>
    </row>
    <row r="622" spans="2:10" x14ac:dyDescent="0.25">
      <c r="B622" s="5"/>
      <c r="C622" s="2"/>
      <c r="D622" s="2"/>
      <c r="E622" s="2"/>
      <c r="F622" s="29"/>
      <c r="G622" s="2"/>
      <c r="H622" s="2"/>
      <c r="I622" s="2"/>
      <c r="J622" s="29"/>
    </row>
    <row r="623" spans="2:10" x14ac:dyDescent="0.25">
      <c r="B623" s="5"/>
      <c r="C623" s="2"/>
      <c r="D623" s="2"/>
      <c r="E623" s="2"/>
      <c r="F623" s="29"/>
      <c r="G623" s="2"/>
      <c r="H623" s="2"/>
      <c r="I623" s="2"/>
      <c r="J623" s="29"/>
    </row>
    <row r="624" spans="2:10" x14ac:dyDescent="0.25">
      <c r="B624" s="5"/>
      <c r="C624" s="2"/>
      <c r="D624" s="2"/>
      <c r="E624" s="2"/>
      <c r="F624" s="29"/>
      <c r="G624" s="2"/>
      <c r="H624" s="2"/>
      <c r="I624" s="2"/>
      <c r="J624" s="29"/>
    </row>
    <row r="625" spans="2:10" x14ac:dyDescent="0.25">
      <c r="B625" s="5"/>
      <c r="C625" s="2"/>
      <c r="D625" s="2"/>
      <c r="E625" s="2"/>
      <c r="F625" s="29"/>
      <c r="G625" s="2"/>
      <c r="H625" s="2"/>
      <c r="I625" s="2"/>
      <c r="J625" s="29"/>
    </row>
    <row r="626" spans="2:10" x14ac:dyDescent="0.25">
      <c r="B626" s="5"/>
      <c r="C626" s="2"/>
      <c r="D626" s="2"/>
      <c r="E626" s="2"/>
      <c r="F626" s="29"/>
      <c r="G626" s="2"/>
      <c r="H626" s="2"/>
      <c r="I626" s="2"/>
      <c r="J626" s="29"/>
    </row>
    <row r="627" spans="2:10" x14ac:dyDescent="0.25">
      <c r="B627" s="5"/>
      <c r="C627" s="2"/>
      <c r="D627" s="2"/>
      <c r="E627" s="2"/>
      <c r="F627" s="29"/>
      <c r="G627" s="2"/>
      <c r="H627" s="2"/>
      <c r="I627" s="2"/>
      <c r="J627" s="29"/>
    </row>
    <row r="628" spans="2:10" x14ac:dyDescent="0.25">
      <c r="B628" s="5"/>
      <c r="C628" s="2"/>
      <c r="D628" s="2"/>
      <c r="E628" s="2"/>
      <c r="F628" s="29"/>
      <c r="G628" s="2"/>
      <c r="H628" s="2"/>
      <c r="I628" s="2"/>
      <c r="J628" s="29"/>
    </row>
    <row r="629" spans="2:10" x14ac:dyDescent="0.25">
      <c r="B629" s="5"/>
      <c r="C629" s="2"/>
      <c r="D629" s="2"/>
      <c r="E629" s="2"/>
      <c r="F629" s="29"/>
      <c r="G629" s="2"/>
      <c r="H629" s="2"/>
      <c r="I629" s="2"/>
      <c r="J629" s="29"/>
    </row>
    <row r="630" spans="2:10" x14ac:dyDescent="0.25">
      <c r="B630" s="5"/>
      <c r="C630" s="2"/>
      <c r="D630" s="2"/>
      <c r="E630" s="2"/>
      <c r="F630" s="29"/>
      <c r="G630" s="2"/>
      <c r="H630" s="2"/>
      <c r="I630" s="2"/>
      <c r="J630" s="29"/>
    </row>
    <row r="631" spans="2:10" x14ac:dyDescent="0.25">
      <c r="B631" s="5"/>
      <c r="C631" s="2"/>
      <c r="D631" s="2"/>
      <c r="E631" s="2"/>
      <c r="F631" s="29"/>
      <c r="G631" s="2"/>
      <c r="H631" s="2"/>
      <c r="I631" s="2"/>
      <c r="J631" s="29"/>
    </row>
    <row r="632" spans="2:10" x14ac:dyDescent="0.25">
      <c r="B632" s="5"/>
      <c r="C632" s="2"/>
      <c r="D632" s="2"/>
      <c r="E632" s="2"/>
      <c r="F632" s="29"/>
      <c r="G632" s="2"/>
      <c r="H632" s="2"/>
      <c r="I632" s="2"/>
      <c r="J632" s="29"/>
    </row>
    <row r="633" spans="2:10" x14ac:dyDescent="0.25">
      <c r="B633" s="5"/>
      <c r="C633" s="2"/>
      <c r="D633" s="2"/>
      <c r="E633" s="2"/>
      <c r="F633" s="29"/>
      <c r="G633" s="2"/>
      <c r="H633" s="2"/>
      <c r="I633" s="2"/>
      <c r="J633" s="29"/>
    </row>
    <row r="634" spans="2:10" x14ac:dyDescent="0.25">
      <c r="B634" s="5"/>
      <c r="C634" s="2"/>
      <c r="D634" s="2"/>
      <c r="E634" s="2"/>
      <c r="F634" s="29"/>
      <c r="G634" s="2"/>
      <c r="H634" s="2"/>
      <c r="I634" s="2"/>
      <c r="J634" s="29"/>
    </row>
    <row r="635" spans="2:10" x14ac:dyDescent="0.25">
      <c r="B635" s="5"/>
      <c r="C635" s="2"/>
      <c r="D635" s="2"/>
      <c r="E635" s="2"/>
      <c r="F635" s="29"/>
      <c r="G635" s="2"/>
      <c r="H635" s="2"/>
      <c r="I635" s="2"/>
      <c r="J635" s="29"/>
    </row>
    <row r="636" spans="2:10" x14ac:dyDescent="0.25">
      <c r="B636" s="5"/>
      <c r="C636" s="2"/>
      <c r="D636" s="2"/>
      <c r="E636" s="2"/>
      <c r="F636" s="29"/>
      <c r="G636" s="2"/>
      <c r="H636" s="2"/>
      <c r="I636" s="2"/>
      <c r="J636" s="29"/>
    </row>
    <row r="637" spans="2:10" x14ac:dyDescent="0.25">
      <c r="B637" s="5"/>
      <c r="C637" s="2"/>
      <c r="D637" s="2"/>
      <c r="E637" s="2"/>
      <c r="F637" s="29"/>
      <c r="G637" s="2"/>
      <c r="H637" s="2"/>
      <c r="I637" s="2"/>
      <c r="J637" s="29"/>
    </row>
    <row r="638" spans="2:10" x14ac:dyDescent="0.25">
      <c r="B638" s="5"/>
      <c r="C638" s="2"/>
      <c r="D638" s="2"/>
      <c r="E638" s="2"/>
      <c r="F638" s="29"/>
      <c r="G638" s="2"/>
      <c r="H638" s="2"/>
      <c r="I638" s="2"/>
      <c r="J638" s="29"/>
    </row>
    <row r="639" spans="2:10" x14ac:dyDescent="0.25">
      <c r="B639" s="5"/>
      <c r="C639" s="2"/>
      <c r="D639" s="2"/>
      <c r="E639" s="2"/>
      <c r="F639" s="29"/>
      <c r="G639" s="2"/>
      <c r="H639" s="2"/>
      <c r="I639" s="2"/>
      <c r="J639" s="29"/>
    </row>
    <row r="640" spans="2:10" x14ac:dyDescent="0.25">
      <c r="B640" s="5"/>
      <c r="C640" s="2"/>
      <c r="D640" s="2"/>
      <c r="E640" s="2"/>
      <c r="F640" s="29"/>
      <c r="G640" s="2"/>
      <c r="H640" s="2"/>
      <c r="I640" s="2"/>
      <c r="J640" s="29"/>
    </row>
    <row r="641" spans="2:10" x14ac:dyDescent="0.25">
      <c r="B641" s="5"/>
      <c r="C641" s="2"/>
      <c r="D641" s="2"/>
      <c r="E641" s="2"/>
      <c r="F641" s="29"/>
      <c r="G641" s="2"/>
      <c r="H641" s="2"/>
      <c r="I641" s="2"/>
      <c r="J641" s="29"/>
    </row>
    <row r="642" spans="2:10" x14ac:dyDescent="0.25">
      <c r="B642" s="5"/>
      <c r="C642" s="2"/>
      <c r="D642" s="2"/>
      <c r="E642" s="2"/>
      <c r="F642" s="29"/>
      <c r="G642" s="2"/>
      <c r="H642" s="2"/>
      <c r="I642" s="2"/>
      <c r="J642" s="29"/>
    </row>
    <row r="643" spans="2:10" x14ac:dyDescent="0.25">
      <c r="B643" s="5"/>
      <c r="C643" s="2"/>
      <c r="D643" s="2"/>
      <c r="E643" s="2"/>
      <c r="F643" s="29"/>
      <c r="G643" s="2"/>
      <c r="H643" s="2"/>
      <c r="I643" s="2"/>
      <c r="J643" s="29"/>
    </row>
    <row r="644" spans="2:10" x14ac:dyDescent="0.25">
      <c r="B644" s="5"/>
      <c r="C644" s="2"/>
      <c r="D644" s="2"/>
      <c r="E644" s="2"/>
      <c r="F644" s="29"/>
      <c r="G644" s="2"/>
      <c r="H644" s="2"/>
      <c r="I644" s="2"/>
      <c r="J644" s="29"/>
    </row>
    <row r="645" spans="2:10" x14ac:dyDescent="0.25">
      <c r="B645" s="5"/>
      <c r="C645" s="2"/>
      <c r="D645" s="2"/>
      <c r="E645" s="2"/>
      <c r="F645" s="29"/>
      <c r="G645" s="2"/>
      <c r="H645" s="2"/>
      <c r="I645" s="2"/>
      <c r="J645" s="29"/>
    </row>
    <row r="646" spans="2:10" x14ac:dyDescent="0.25">
      <c r="B646" s="5"/>
      <c r="C646" s="2"/>
      <c r="D646" s="2"/>
      <c r="E646" s="2"/>
      <c r="F646" s="29"/>
      <c r="G646" s="2"/>
      <c r="H646" s="2"/>
      <c r="I646" s="2"/>
      <c r="J646" s="29"/>
    </row>
    <row r="647" spans="2:10" x14ac:dyDescent="0.25">
      <c r="B647" s="5"/>
      <c r="C647" s="2"/>
      <c r="D647" s="2"/>
      <c r="E647" s="2"/>
      <c r="F647" s="29"/>
      <c r="G647" s="2"/>
      <c r="H647" s="2"/>
      <c r="I647" s="2"/>
      <c r="J647" s="29"/>
    </row>
    <row r="648" spans="2:10" x14ac:dyDescent="0.25">
      <c r="B648" s="5"/>
      <c r="C648" s="2"/>
      <c r="D648" s="2"/>
      <c r="E648" s="2"/>
      <c r="F648" s="29"/>
      <c r="G648" s="2"/>
      <c r="H648" s="2"/>
      <c r="I648" s="2"/>
      <c r="J648" s="29"/>
    </row>
    <row r="649" spans="2:10" x14ac:dyDescent="0.25">
      <c r="B649" s="5"/>
      <c r="C649" s="2"/>
      <c r="D649" s="2"/>
      <c r="E649" s="2"/>
      <c r="F649" s="29"/>
      <c r="G649" s="2"/>
      <c r="H649" s="2"/>
      <c r="I649" s="2"/>
      <c r="J649" s="29"/>
    </row>
    <row r="650" spans="2:10" x14ac:dyDescent="0.25">
      <c r="B650" s="5"/>
      <c r="C650" s="2"/>
      <c r="D650" s="2"/>
      <c r="E650" s="2"/>
      <c r="F650" s="29"/>
      <c r="G650" s="2"/>
      <c r="H650" s="2"/>
      <c r="I650" s="2"/>
      <c r="J650" s="29"/>
    </row>
    <row r="651" spans="2:10" x14ac:dyDescent="0.25">
      <c r="B651" s="5"/>
      <c r="C651" s="2"/>
      <c r="D651" s="2"/>
      <c r="E651" s="2"/>
      <c r="F651" s="29"/>
      <c r="G651" s="2"/>
      <c r="H651" s="2"/>
      <c r="I651" s="2"/>
      <c r="J651" s="29"/>
    </row>
    <row r="652" spans="2:10" x14ac:dyDescent="0.25">
      <c r="B652" s="5"/>
      <c r="C652" s="2"/>
      <c r="D652" s="2"/>
      <c r="E652" s="2"/>
      <c r="F652" s="29"/>
      <c r="G652" s="2"/>
      <c r="H652" s="2"/>
      <c r="I652" s="2"/>
      <c r="J652" s="29"/>
    </row>
    <row r="653" spans="2:10" x14ac:dyDescent="0.25">
      <c r="B653" s="5"/>
      <c r="C653" s="2"/>
      <c r="D653" s="2"/>
      <c r="E653" s="2"/>
      <c r="F653" s="29"/>
      <c r="G653" s="2"/>
      <c r="H653" s="2"/>
      <c r="I653" s="2"/>
      <c r="J653" s="29"/>
    </row>
    <row r="654" spans="2:10" x14ac:dyDescent="0.25">
      <c r="B654" s="5"/>
      <c r="C654" s="2"/>
      <c r="D654" s="2"/>
      <c r="E654" s="2"/>
      <c r="F654" s="29"/>
      <c r="G654" s="2"/>
      <c r="H654" s="2"/>
      <c r="I654" s="2"/>
      <c r="J654" s="29"/>
    </row>
    <row r="655" spans="2:10" x14ac:dyDescent="0.25">
      <c r="B655" s="5"/>
      <c r="C655" s="2"/>
      <c r="D655" s="2"/>
      <c r="E655" s="2"/>
      <c r="F655" s="29"/>
      <c r="G655" s="2"/>
      <c r="H655" s="2"/>
      <c r="I655" s="2"/>
      <c r="J655" s="29"/>
    </row>
    <row r="656" spans="2:10" x14ac:dyDescent="0.25">
      <c r="B656" s="5"/>
      <c r="C656" s="2"/>
      <c r="D656" s="2"/>
      <c r="E656" s="2"/>
      <c r="F656" s="29"/>
      <c r="G656" s="2"/>
      <c r="H656" s="2"/>
      <c r="I656" s="2"/>
      <c r="J656" s="29"/>
    </row>
    <row r="657" spans="2:10" x14ac:dyDescent="0.25">
      <c r="B657" s="5"/>
      <c r="C657" s="2"/>
      <c r="D657" s="2"/>
      <c r="E657" s="2"/>
      <c r="F657" s="29"/>
      <c r="G657" s="2"/>
      <c r="H657" s="2"/>
      <c r="I657" s="2"/>
      <c r="J657" s="29"/>
    </row>
    <row r="658" spans="2:10" x14ac:dyDescent="0.25">
      <c r="B658" s="5"/>
      <c r="C658" s="2"/>
      <c r="D658" s="2"/>
      <c r="E658" s="2"/>
      <c r="F658" s="29"/>
      <c r="G658" s="2"/>
      <c r="H658" s="2"/>
      <c r="I658" s="2"/>
      <c r="J658" s="29"/>
    </row>
    <row r="659" spans="2:10" x14ac:dyDescent="0.25">
      <c r="B659" s="5"/>
      <c r="C659" s="2"/>
      <c r="D659" s="2"/>
      <c r="E659" s="2"/>
      <c r="F659" s="29"/>
      <c r="G659" s="2"/>
      <c r="H659" s="2"/>
      <c r="I659" s="2"/>
      <c r="J659" s="29"/>
    </row>
    <row r="660" spans="2:10" x14ac:dyDescent="0.25">
      <c r="B660" s="5"/>
      <c r="C660" s="2"/>
      <c r="D660" s="2"/>
      <c r="E660" s="2"/>
      <c r="F660" s="29"/>
      <c r="G660" s="2"/>
      <c r="H660" s="2"/>
      <c r="I660" s="2"/>
      <c r="J660" s="29"/>
    </row>
    <row r="661" spans="2:10" x14ac:dyDescent="0.25">
      <c r="B661" s="5"/>
      <c r="C661" s="2"/>
      <c r="D661" s="2"/>
      <c r="E661" s="2"/>
      <c r="F661" s="29"/>
      <c r="G661" s="2"/>
      <c r="H661" s="2"/>
      <c r="I661" s="2"/>
      <c r="J661" s="29"/>
    </row>
    <row r="662" spans="2:10" x14ac:dyDescent="0.25">
      <c r="B662" s="5"/>
      <c r="C662" s="2"/>
      <c r="D662" s="2"/>
      <c r="E662" s="2"/>
      <c r="F662" s="29"/>
      <c r="G662" s="2"/>
      <c r="H662" s="2"/>
      <c r="I662" s="2"/>
      <c r="J662" s="29"/>
    </row>
    <row r="663" spans="2:10" x14ac:dyDescent="0.25">
      <c r="B663" s="5"/>
      <c r="C663" s="2"/>
      <c r="D663" s="2"/>
      <c r="E663" s="2"/>
      <c r="F663" s="29"/>
      <c r="G663" s="2"/>
      <c r="H663" s="2"/>
      <c r="I663" s="2"/>
      <c r="J663" s="29"/>
    </row>
    <row r="664" spans="2:10" x14ac:dyDescent="0.25">
      <c r="B664" s="5"/>
      <c r="C664" s="2"/>
      <c r="D664" s="2"/>
      <c r="E664" s="2"/>
      <c r="F664" s="29"/>
      <c r="G664" s="2"/>
      <c r="H664" s="2"/>
      <c r="I664" s="2"/>
      <c r="J664" s="29"/>
    </row>
    <row r="665" spans="2:10" x14ac:dyDescent="0.25">
      <c r="B665" s="5"/>
      <c r="C665" s="2"/>
      <c r="D665" s="2"/>
      <c r="E665" s="2"/>
      <c r="F665" s="29"/>
      <c r="G665" s="2"/>
      <c r="H665" s="2"/>
      <c r="I665" s="2"/>
      <c r="J665" s="29"/>
    </row>
    <row r="666" spans="2:10" x14ac:dyDescent="0.25">
      <c r="B666" s="5"/>
      <c r="C666" s="2"/>
      <c r="D666" s="2"/>
      <c r="E666" s="2"/>
      <c r="F666" s="29"/>
      <c r="G666" s="2"/>
      <c r="H666" s="2"/>
      <c r="I666" s="2"/>
      <c r="J666" s="29"/>
    </row>
    <row r="667" spans="2:10" x14ac:dyDescent="0.25">
      <c r="B667" s="5"/>
      <c r="C667" s="2"/>
      <c r="D667" s="2"/>
      <c r="E667" s="2"/>
      <c r="F667" s="29"/>
      <c r="G667" s="2"/>
      <c r="H667" s="2"/>
      <c r="I667" s="2"/>
      <c r="J667" s="29"/>
    </row>
    <row r="668" spans="2:10" x14ac:dyDescent="0.25">
      <c r="B668" s="5"/>
      <c r="C668" s="2"/>
      <c r="D668" s="2"/>
      <c r="E668" s="2"/>
      <c r="F668" s="29"/>
      <c r="G668" s="2"/>
      <c r="H668" s="2"/>
      <c r="I668" s="2"/>
      <c r="J668" s="29"/>
    </row>
    <row r="669" spans="2:10" x14ac:dyDescent="0.25">
      <c r="B669" s="5"/>
      <c r="C669" s="2"/>
      <c r="D669" s="2"/>
      <c r="E669" s="2"/>
      <c r="F669" s="29"/>
      <c r="G669" s="2"/>
      <c r="H669" s="2"/>
      <c r="I669" s="2"/>
      <c r="J669" s="29"/>
    </row>
    <row r="670" spans="2:10" x14ac:dyDescent="0.25">
      <c r="B670" s="5"/>
      <c r="C670" s="2"/>
      <c r="D670" s="2"/>
      <c r="E670" s="2"/>
      <c r="F670" s="29"/>
      <c r="G670" s="2"/>
      <c r="H670" s="2"/>
      <c r="I670" s="2"/>
      <c r="J670" s="29"/>
    </row>
    <row r="671" spans="2:10" x14ac:dyDescent="0.25">
      <c r="B671" s="5"/>
      <c r="C671" s="2"/>
      <c r="D671" s="2"/>
      <c r="E671" s="2"/>
      <c r="F671" s="29"/>
      <c r="G671" s="2"/>
      <c r="H671" s="2"/>
      <c r="I671" s="2"/>
      <c r="J671" s="29"/>
    </row>
    <row r="672" spans="2:10" x14ac:dyDescent="0.25">
      <c r="B672" s="5"/>
      <c r="C672" s="2"/>
      <c r="D672" s="2"/>
      <c r="E672" s="2"/>
      <c r="F672" s="29"/>
      <c r="G672" s="2"/>
      <c r="H672" s="2"/>
      <c r="I672" s="2"/>
      <c r="J672" s="29"/>
    </row>
    <row r="673" spans="2:10" x14ac:dyDescent="0.25">
      <c r="B673" s="5"/>
      <c r="C673" s="2"/>
      <c r="D673" s="2"/>
      <c r="E673" s="2"/>
      <c r="F673" s="29"/>
      <c r="G673" s="2"/>
      <c r="H673" s="2"/>
      <c r="I673" s="2"/>
      <c r="J673" s="29"/>
    </row>
    <row r="674" spans="2:10" x14ac:dyDescent="0.25">
      <c r="B674" s="5"/>
      <c r="C674" s="2"/>
      <c r="D674" s="2"/>
      <c r="E674" s="2"/>
      <c r="F674" s="29"/>
      <c r="G674" s="2"/>
      <c r="H674" s="2"/>
      <c r="I674" s="2"/>
      <c r="J674" s="29"/>
    </row>
    <row r="675" spans="2:10" x14ac:dyDescent="0.25">
      <c r="B675" s="5"/>
      <c r="C675" s="2"/>
      <c r="D675" s="2"/>
      <c r="E675" s="2"/>
      <c r="F675" s="29"/>
      <c r="G675" s="2"/>
      <c r="H675" s="2"/>
      <c r="I675" s="2"/>
      <c r="J675" s="29"/>
    </row>
    <row r="676" spans="2:10" x14ac:dyDescent="0.25">
      <c r="B676" s="5"/>
      <c r="C676" s="2"/>
      <c r="D676" s="2"/>
      <c r="E676" s="2"/>
      <c r="F676" s="29"/>
      <c r="G676" s="2"/>
      <c r="H676" s="2"/>
      <c r="I676" s="2"/>
      <c r="J676" s="29"/>
    </row>
    <row r="677" spans="2:10" x14ac:dyDescent="0.25">
      <c r="B677" s="5"/>
      <c r="C677" s="2"/>
      <c r="D677" s="2"/>
      <c r="E677" s="2"/>
      <c r="F677" s="29"/>
      <c r="G677" s="2"/>
      <c r="H677" s="2"/>
      <c r="I677" s="2"/>
      <c r="J677" s="29"/>
    </row>
    <row r="678" spans="2:10" x14ac:dyDescent="0.25">
      <c r="B678" s="5"/>
      <c r="C678" s="2"/>
      <c r="D678" s="2"/>
      <c r="E678" s="2"/>
      <c r="F678" s="29"/>
      <c r="G678" s="2"/>
      <c r="H678" s="2"/>
      <c r="I678" s="2"/>
      <c r="J678" s="29"/>
    </row>
    <row r="679" spans="2:10" x14ac:dyDescent="0.25">
      <c r="B679" s="5"/>
      <c r="C679" s="2"/>
      <c r="D679" s="2"/>
      <c r="E679" s="2"/>
      <c r="F679" s="29"/>
      <c r="G679" s="2"/>
      <c r="H679" s="2"/>
      <c r="I679" s="2"/>
      <c r="J679" s="29"/>
    </row>
    <row r="680" spans="2:10" x14ac:dyDescent="0.25">
      <c r="B680" s="5"/>
      <c r="C680" s="2"/>
      <c r="D680" s="2"/>
      <c r="E680" s="2"/>
      <c r="F680" s="29"/>
      <c r="G680" s="2"/>
      <c r="H680" s="2"/>
      <c r="I680" s="2"/>
      <c r="J680" s="29"/>
    </row>
    <row r="681" spans="2:10" x14ac:dyDescent="0.25">
      <c r="B681" s="5"/>
      <c r="C681" s="2"/>
      <c r="D681" s="2"/>
      <c r="E681" s="2"/>
      <c r="F681" s="29"/>
      <c r="G681" s="2"/>
      <c r="H681" s="2"/>
      <c r="I681" s="2"/>
      <c r="J681" s="29"/>
    </row>
    <row r="682" spans="2:10" x14ac:dyDescent="0.25">
      <c r="B682" s="5"/>
      <c r="C682" s="2"/>
      <c r="D682" s="2"/>
      <c r="E682" s="2"/>
      <c r="F682" s="29"/>
      <c r="G682" s="2"/>
      <c r="H682" s="2"/>
      <c r="I682" s="2"/>
      <c r="J682" s="29"/>
    </row>
    <row r="683" spans="2:10" x14ac:dyDescent="0.25">
      <c r="B683" s="5"/>
      <c r="C683" s="2"/>
      <c r="D683" s="2"/>
      <c r="E683" s="2"/>
      <c r="F683" s="29"/>
      <c r="G683" s="2"/>
      <c r="H683" s="2"/>
      <c r="I683" s="2"/>
      <c r="J683" s="29"/>
    </row>
    <row r="684" spans="2:10" x14ac:dyDescent="0.25">
      <c r="B684" s="5"/>
      <c r="C684" s="2"/>
      <c r="D684" s="2"/>
      <c r="E684" s="2"/>
      <c r="F684" s="29"/>
      <c r="G684" s="2"/>
      <c r="H684" s="2"/>
      <c r="I684" s="2"/>
      <c r="J684" s="29"/>
    </row>
    <row r="685" spans="2:10" x14ac:dyDescent="0.25">
      <c r="B685" s="5"/>
      <c r="C685" s="2"/>
      <c r="D685" s="2"/>
      <c r="E685" s="2"/>
      <c r="F685" s="29"/>
      <c r="G685" s="2"/>
      <c r="H685" s="2"/>
      <c r="I685" s="2"/>
      <c r="J685" s="29"/>
    </row>
    <row r="686" spans="2:10" x14ac:dyDescent="0.25">
      <c r="B686" s="5"/>
      <c r="C686" s="2"/>
      <c r="D686" s="2"/>
      <c r="E686" s="2"/>
      <c r="F686" s="29"/>
      <c r="G686" s="2"/>
      <c r="H686" s="2"/>
      <c r="I686" s="2"/>
      <c r="J686" s="29"/>
    </row>
    <row r="687" spans="2:10" x14ac:dyDescent="0.25">
      <c r="B687" s="5"/>
      <c r="C687" s="2"/>
      <c r="D687" s="2"/>
      <c r="E687" s="2"/>
      <c r="F687" s="29"/>
      <c r="G687" s="2"/>
      <c r="H687" s="2"/>
      <c r="I687" s="2"/>
      <c r="J687" s="29"/>
    </row>
    <row r="688" spans="2:10" x14ac:dyDescent="0.25">
      <c r="B688" s="5"/>
      <c r="C688" s="2"/>
      <c r="D688" s="2"/>
      <c r="E688" s="2"/>
      <c r="F688" s="29"/>
      <c r="G688" s="2"/>
      <c r="H688" s="2"/>
      <c r="I688" s="2"/>
      <c r="J688" s="29"/>
    </row>
    <row r="689" spans="2:10" x14ac:dyDescent="0.25">
      <c r="B689" s="5"/>
      <c r="C689" s="2"/>
      <c r="D689" s="2"/>
      <c r="E689" s="2"/>
      <c r="F689" s="29"/>
      <c r="G689" s="2"/>
      <c r="H689" s="2"/>
      <c r="I689" s="2"/>
      <c r="J689" s="29"/>
    </row>
    <row r="690" spans="2:10" x14ac:dyDescent="0.25">
      <c r="B690" s="5"/>
      <c r="C690" s="2"/>
      <c r="D690" s="2"/>
      <c r="E690" s="2"/>
      <c r="F690" s="29"/>
      <c r="G690" s="2"/>
      <c r="H690" s="2"/>
      <c r="I690" s="2"/>
      <c r="J690" s="29"/>
    </row>
    <row r="691" spans="2:10" x14ac:dyDescent="0.25">
      <c r="B691" s="5"/>
      <c r="C691" s="2"/>
      <c r="D691" s="2"/>
      <c r="E691" s="2"/>
      <c r="F691" s="29"/>
      <c r="G691" s="2"/>
      <c r="H691" s="2"/>
      <c r="I691" s="2"/>
      <c r="J691" s="29"/>
    </row>
    <row r="692" spans="2:10" x14ac:dyDescent="0.25">
      <c r="B692" s="5"/>
      <c r="C692" s="2"/>
      <c r="D692" s="2"/>
      <c r="E692" s="2"/>
      <c r="F692" s="29"/>
      <c r="G692" s="2"/>
      <c r="H692" s="2"/>
      <c r="I692" s="2"/>
      <c r="J692" s="29"/>
    </row>
    <row r="693" spans="2:10" x14ac:dyDescent="0.25">
      <c r="B693" s="5"/>
      <c r="C693" s="2"/>
      <c r="D693" s="2"/>
      <c r="E693" s="2"/>
      <c r="F693" s="29"/>
      <c r="G693" s="2"/>
      <c r="H693" s="2"/>
      <c r="I693" s="2"/>
      <c r="J693" s="29"/>
    </row>
    <row r="694" spans="2:10" x14ac:dyDescent="0.25">
      <c r="B694" s="5"/>
      <c r="C694" s="2"/>
      <c r="D694" s="2"/>
      <c r="E694" s="2"/>
      <c r="F694" s="29"/>
      <c r="G694" s="2"/>
      <c r="H694" s="2"/>
      <c r="I694" s="2"/>
      <c r="J694" s="29"/>
    </row>
    <row r="695" spans="2:10" x14ac:dyDescent="0.25">
      <c r="B695" s="5"/>
      <c r="C695" s="2"/>
      <c r="D695" s="2"/>
      <c r="E695" s="2"/>
      <c r="F695" s="29"/>
      <c r="G695" s="2"/>
      <c r="H695" s="2"/>
      <c r="I695" s="2"/>
      <c r="J695" s="29"/>
    </row>
    <row r="696" spans="2:10" x14ac:dyDescent="0.25">
      <c r="B696" s="5"/>
      <c r="C696" s="2"/>
      <c r="D696" s="2"/>
      <c r="E696" s="2"/>
      <c r="F696" s="29"/>
      <c r="G696" s="2"/>
      <c r="H696" s="2"/>
      <c r="I696" s="2"/>
      <c r="J696" s="29"/>
    </row>
    <row r="697" spans="2:10" x14ac:dyDescent="0.25">
      <c r="B697" s="5"/>
      <c r="C697" s="2"/>
      <c r="D697" s="2"/>
      <c r="E697" s="2"/>
      <c r="F697" s="29"/>
      <c r="G697" s="2"/>
      <c r="H697" s="2"/>
      <c r="I697" s="2"/>
      <c r="J697" s="29"/>
    </row>
    <row r="698" spans="2:10" x14ac:dyDescent="0.25">
      <c r="B698" s="5"/>
      <c r="C698" s="2"/>
      <c r="D698" s="2"/>
      <c r="E698" s="2"/>
      <c r="F698" s="29"/>
      <c r="G698" s="2"/>
      <c r="H698" s="2"/>
      <c r="I698" s="2"/>
      <c r="J698" s="29"/>
    </row>
    <row r="699" spans="2:10" x14ac:dyDescent="0.25">
      <c r="B699" s="5"/>
      <c r="C699" s="2"/>
      <c r="D699" s="2"/>
      <c r="E699" s="2"/>
      <c r="F699" s="29"/>
      <c r="G699" s="2"/>
      <c r="H699" s="2"/>
      <c r="I699" s="2"/>
      <c r="J699" s="29"/>
    </row>
    <row r="700" spans="2:10" x14ac:dyDescent="0.25">
      <c r="B700" s="5"/>
      <c r="C700" s="2"/>
      <c r="D700" s="2"/>
      <c r="E700" s="2"/>
      <c r="F700" s="29"/>
      <c r="G700" s="2"/>
      <c r="H700" s="2"/>
      <c r="I700" s="2"/>
      <c r="J700" s="29"/>
    </row>
    <row r="701" spans="2:10" x14ac:dyDescent="0.25">
      <c r="B701" s="5"/>
      <c r="C701" s="2"/>
      <c r="D701" s="2"/>
      <c r="E701" s="2"/>
      <c r="F701" s="29"/>
      <c r="G701" s="2"/>
      <c r="H701" s="2"/>
      <c r="I701" s="2"/>
      <c r="J701" s="29"/>
    </row>
    <row r="702" spans="2:10" x14ac:dyDescent="0.25">
      <c r="B702" s="5"/>
      <c r="C702" s="2"/>
      <c r="D702" s="2"/>
      <c r="E702" s="2"/>
      <c r="F702" s="29"/>
      <c r="G702" s="2"/>
      <c r="H702" s="2"/>
      <c r="I702" s="2"/>
      <c r="J702" s="29"/>
    </row>
    <row r="703" spans="2:10" x14ac:dyDescent="0.25">
      <c r="B703" s="5"/>
      <c r="C703" s="2"/>
      <c r="D703" s="2"/>
      <c r="E703" s="2"/>
      <c r="F703" s="29"/>
      <c r="G703" s="2"/>
      <c r="H703" s="2"/>
      <c r="I703" s="2"/>
      <c r="J703" s="29"/>
    </row>
    <row r="704" spans="2:10" x14ac:dyDescent="0.25">
      <c r="B704" s="5"/>
      <c r="C704" s="2"/>
      <c r="D704" s="2"/>
      <c r="E704" s="2"/>
      <c r="F704" s="29"/>
      <c r="G704" s="2"/>
      <c r="H704" s="2"/>
      <c r="I704" s="2"/>
      <c r="J704" s="29"/>
    </row>
    <row r="705" spans="2:10" x14ac:dyDescent="0.25">
      <c r="B705" s="5"/>
      <c r="C705" s="2"/>
      <c r="D705" s="2"/>
      <c r="E705" s="2"/>
      <c r="F705" s="29"/>
      <c r="G705" s="2"/>
      <c r="H705" s="2"/>
      <c r="I705" s="2"/>
      <c r="J705" s="29"/>
    </row>
    <row r="706" spans="2:10" x14ac:dyDescent="0.25">
      <c r="B706" s="5"/>
      <c r="C706" s="2"/>
      <c r="D706" s="2"/>
      <c r="E706" s="2"/>
      <c r="F706" s="29"/>
      <c r="G706" s="2"/>
      <c r="H706" s="2"/>
      <c r="I706" s="2"/>
      <c r="J706" s="29"/>
    </row>
    <row r="707" spans="2:10" x14ac:dyDescent="0.25">
      <c r="B707" s="5"/>
      <c r="C707" s="2"/>
      <c r="D707" s="2"/>
      <c r="E707" s="2"/>
      <c r="F707" s="29"/>
      <c r="G707" s="2"/>
      <c r="H707" s="2"/>
      <c r="I707" s="2"/>
      <c r="J707" s="29"/>
    </row>
    <row r="708" spans="2:10" x14ac:dyDescent="0.25">
      <c r="B708" s="5"/>
      <c r="C708" s="2"/>
      <c r="D708" s="2"/>
      <c r="E708" s="2"/>
      <c r="F708" s="29"/>
      <c r="G708" s="2"/>
      <c r="H708" s="2"/>
      <c r="I708" s="2"/>
      <c r="J708" s="29"/>
    </row>
    <row r="709" spans="2:10" x14ac:dyDescent="0.25">
      <c r="B709" s="5"/>
      <c r="C709" s="2"/>
      <c r="D709" s="2"/>
      <c r="E709" s="2"/>
      <c r="F709" s="29"/>
      <c r="G709" s="2"/>
      <c r="H709" s="2"/>
      <c r="I709" s="2"/>
      <c r="J709" s="29"/>
    </row>
    <row r="710" spans="2:10" x14ac:dyDescent="0.25">
      <c r="B710" s="5"/>
      <c r="C710" s="2"/>
      <c r="D710" s="2"/>
      <c r="E710" s="2"/>
      <c r="F710" s="29"/>
      <c r="G710" s="2"/>
      <c r="H710" s="2"/>
      <c r="I710" s="2"/>
      <c r="J710" s="29"/>
    </row>
    <row r="711" spans="2:10" x14ac:dyDescent="0.25">
      <c r="B711" s="5"/>
      <c r="C711" s="2"/>
      <c r="D711" s="2"/>
      <c r="E711" s="2"/>
      <c r="F711" s="29"/>
      <c r="G711" s="2"/>
      <c r="H711" s="2"/>
      <c r="I711" s="2"/>
      <c r="J711" s="29"/>
    </row>
    <row r="712" spans="2:10" x14ac:dyDescent="0.25">
      <c r="B712" s="5"/>
      <c r="C712" s="2"/>
      <c r="D712" s="2"/>
      <c r="E712" s="2"/>
      <c r="F712" s="29"/>
      <c r="G712" s="2"/>
      <c r="H712" s="2"/>
      <c r="I712" s="2"/>
      <c r="J712" s="29"/>
    </row>
    <row r="713" spans="2:10" x14ac:dyDescent="0.25">
      <c r="B713" s="5"/>
      <c r="C713" s="2"/>
      <c r="D713" s="2"/>
      <c r="E713" s="2"/>
      <c r="F713" s="29"/>
      <c r="G713" s="2"/>
      <c r="H713" s="2"/>
      <c r="I713" s="2"/>
      <c r="J713" s="29"/>
    </row>
    <row r="714" spans="2:10" x14ac:dyDescent="0.25">
      <c r="B714" s="5"/>
      <c r="C714" s="2"/>
      <c r="D714" s="2"/>
      <c r="E714" s="2"/>
      <c r="F714" s="29"/>
      <c r="G714" s="2"/>
      <c r="H714" s="2"/>
      <c r="I714" s="2"/>
      <c r="J714" s="29"/>
    </row>
    <row r="715" spans="2:10" x14ac:dyDescent="0.25">
      <c r="B715" s="5"/>
      <c r="C715" s="2"/>
      <c r="D715" s="2"/>
      <c r="E715" s="2"/>
      <c r="F715" s="29"/>
      <c r="G715" s="2"/>
      <c r="H715" s="2"/>
      <c r="I715" s="2"/>
      <c r="J715" s="29"/>
    </row>
    <row r="716" spans="2:10" x14ac:dyDescent="0.25">
      <c r="B716" s="5"/>
      <c r="C716" s="2"/>
      <c r="D716" s="2"/>
      <c r="E716" s="2"/>
      <c r="F716" s="29"/>
      <c r="G716" s="2"/>
      <c r="H716" s="2"/>
      <c r="I716" s="2"/>
      <c r="J716" s="29"/>
    </row>
    <row r="717" spans="2:10" x14ac:dyDescent="0.25">
      <c r="B717" s="5"/>
      <c r="C717" s="2"/>
      <c r="D717" s="2"/>
      <c r="E717" s="2"/>
      <c r="F717" s="29"/>
      <c r="G717" s="2"/>
      <c r="H717" s="2"/>
      <c r="I717" s="2"/>
      <c r="J717" s="29"/>
    </row>
    <row r="718" spans="2:10" x14ac:dyDescent="0.25">
      <c r="B718" s="5"/>
      <c r="C718" s="2"/>
      <c r="D718" s="2"/>
      <c r="E718" s="2"/>
      <c r="F718" s="29"/>
      <c r="G718" s="2"/>
      <c r="H718" s="2"/>
      <c r="I718" s="2"/>
      <c r="J718" s="29"/>
    </row>
    <row r="719" spans="2:10" x14ac:dyDescent="0.25">
      <c r="B719" s="5"/>
      <c r="C719" s="2"/>
      <c r="D719" s="2"/>
      <c r="E719" s="2"/>
      <c r="F719" s="29"/>
      <c r="G719" s="2"/>
      <c r="H719" s="2"/>
      <c r="I719" s="2"/>
      <c r="J719" s="29"/>
    </row>
    <row r="720" spans="2:10" x14ac:dyDescent="0.25">
      <c r="B720" s="5"/>
      <c r="C720" s="2"/>
      <c r="D720" s="2"/>
      <c r="E720" s="2"/>
      <c r="F720" s="29"/>
      <c r="G720" s="2"/>
      <c r="H720" s="2"/>
      <c r="I720" s="2"/>
      <c r="J720" s="29"/>
    </row>
    <row r="721" spans="2:10" x14ac:dyDescent="0.25">
      <c r="B721" s="5"/>
      <c r="C721" s="2"/>
      <c r="D721" s="2"/>
      <c r="E721" s="2"/>
      <c r="F721" s="29"/>
      <c r="G721" s="2"/>
      <c r="H721" s="2"/>
      <c r="I721" s="2"/>
      <c r="J721" s="29"/>
    </row>
    <row r="722" spans="2:10" x14ac:dyDescent="0.25">
      <c r="B722" s="5"/>
      <c r="C722" s="2"/>
      <c r="D722" s="2"/>
      <c r="E722" s="2"/>
      <c r="F722" s="29"/>
      <c r="G722" s="2"/>
      <c r="H722" s="2"/>
      <c r="I722" s="2"/>
      <c r="J722" s="29"/>
    </row>
    <row r="723" spans="2:10" x14ac:dyDescent="0.25">
      <c r="B723" s="5"/>
      <c r="C723" s="2"/>
      <c r="D723" s="2"/>
      <c r="E723" s="2"/>
      <c r="F723" s="29"/>
      <c r="G723" s="2"/>
      <c r="H723" s="2"/>
      <c r="I723" s="2"/>
      <c r="J723" s="29"/>
    </row>
    <row r="724" spans="2:10" x14ac:dyDescent="0.25">
      <c r="B724" s="5"/>
      <c r="C724" s="2"/>
      <c r="D724" s="2"/>
      <c r="E724" s="2"/>
      <c r="F724" s="29"/>
      <c r="G724" s="2"/>
      <c r="H724" s="2"/>
      <c r="I724" s="2"/>
      <c r="J724" s="29"/>
    </row>
    <row r="725" spans="2:10" x14ac:dyDescent="0.25">
      <c r="B725" s="5"/>
      <c r="C725" s="2"/>
      <c r="D725" s="2"/>
      <c r="E725" s="2"/>
      <c r="F725" s="29"/>
      <c r="G725" s="2"/>
      <c r="H725" s="2"/>
      <c r="I725" s="2"/>
      <c r="J725" s="29"/>
    </row>
    <row r="726" spans="2:10" x14ac:dyDescent="0.25">
      <c r="B726" s="5"/>
      <c r="C726" s="2"/>
      <c r="D726" s="2"/>
      <c r="E726" s="2"/>
      <c r="F726" s="29"/>
      <c r="G726" s="2"/>
      <c r="H726" s="2"/>
      <c r="I726" s="2"/>
      <c r="J726" s="29"/>
    </row>
    <row r="727" spans="2:10" x14ac:dyDescent="0.25">
      <c r="B727" s="5"/>
      <c r="C727" s="2"/>
      <c r="D727" s="2"/>
      <c r="E727" s="2"/>
      <c r="F727" s="29"/>
      <c r="G727" s="2"/>
      <c r="H727" s="2"/>
      <c r="I727" s="2"/>
      <c r="J727" s="29"/>
    </row>
    <row r="728" spans="2:10" x14ac:dyDescent="0.25">
      <c r="B728" s="5"/>
      <c r="C728" s="2"/>
      <c r="D728" s="2"/>
      <c r="E728" s="2"/>
      <c r="F728" s="29"/>
      <c r="G728" s="2"/>
      <c r="H728" s="2"/>
      <c r="I728" s="2"/>
      <c r="J728" s="29"/>
    </row>
    <row r="729" spans="2:10" x14ac:dyDescent="0.25">
      <c r="B729" s="5"/>
      <c r="C729" s="2"/>
      <c r="D729" s="2"/>
      <c r="E729" s="2"/>
      <c r="F729" s="29"/>
      <c r="G729" s="2"/>
      <c r="H729" s="2"/>
      <c r="I729" s="2"/>
      <c r="J729" s="29"/>
    </row>
    <row r="730" spans="2:10" x14ac:dyDescent="0.25">
      <c r="B730" s="5"/>
      <c r="C730" s="2"/>
      <c r="D730" s="2"/>
      <c r="E730" s="2"/>
      <c r="F730" s="29"/>
      <c r="G730" s="2"/>
      <c r="H730" s="2"/>
      <c r="I730" s="2"/>
      <c r="J730" s="29"/>
    </row>
    <row r="731" spans="2:10" x14ac:dyDescent="0.25">
      <c r="B731" s="5"/>
      <c r="C731" s="2"/>
      <c r="D731" s="2"/>
      <c r="E731" s="2"/>
      <c r="F731" s="29"/>
      <c r="G731" s="2"/>
      <c r="H731" s="2"/>
      <c r="I731" s="2"/>
      <c r="J731" s="29"/>
    </row>
    <row r="732" spans="2:10" x14ac:dyDescent="0.25">
      <c r="B732" s="5"/>
      <c r="C732" s="2"/>
      <c r="D732" s="2"/>
      <c r="E732" s="2"/>
      <c r="F732" s="29"/>
      <c r="G732" s="2"/>
      <c r="H732" s="2"/>
      <c r="I732" s="2"/>
      <c r="J732" s="29"/>
    </row>
    <row r="733" spans="2:10" x14ac:dyDescent="0.25">
      <c r="B733" s="5"/>
      <c r="C733" s="2"/>
      <c r="D733" s="2"/>
      <c r="E733" s="2"/>
      <c r="F733" s="29"/>
      <c r="G733" s="2"/>
      <c r="H733" s="2"/>
      <c r="I733" s="2"/>
      <c r="J733" s="29"/>
    </row>
    <row r="734" spans="2:10" x14ac:dyDescent="0.25">
      <c r="B734" s="5"/>
      <c r="C734" s="2"/>
      <c r="D734" s="2"/>
      <c r="E734" s="2"/>
      <c r="F734" s="29"/>
      <c r="G734" s="2"/>
      <c r="H734" s="2"/>
      <c r="I734" s="2"/>
      <c r="J734" s="29"/>
    </row>
    <row r="735" spans="2:10" x14ac:dyDescent="0.25">
      <c r="B735" s="5"/>
      <c r="C735" s="2"/>
      <c r="D735" s="2"/>
      <c r="E735" s="2"/>
      <c r="F735" s="29"/>
      <c r="G735" s="2"/>
      <c r="H735" s="2"/>
      <c r="I735" s="2"/>
      <c r="J735" s="29"/>
    </row>
    <row r="736" spans="2:10" x14ac:dyDescent="0.25">
      <c r="B736" s="5"/>
      <c r="C736" s="2"/>
      <c r="D736" s="2"/>
      <c r="E736" s="2"/>
      <c r="F736" s="29"/>
      <c r="G736" s="2"/>
      <c r="H736" s="2"/>
      <c r="I736" s="2"/>
      <c r="J736" s="29"/>
    </row>
    <row r="737" spans="2:10" x14ac:dyDescent="0.25">
      <c r="B737" s="5"/>
      <c r="C737" s="2"/>
      <c r="D737" s="2"/>
      <c r="E737" s="2"/>
      <c r="F737" s="29"/>
      <c r="G737" s="2"/>
      <c r="H737" s="2"/>
      <c r="I737" s="2"/>
      <c r="J737" s="29"/>
    </row>
    <row r="738" spans="2:10" x14ac:dyDescent="0.25">
      <c r="B738" s="5"/>
      <c r="C738" s="2"/>
      <c r="D738" s="2"/>
      <c r="E738" s="2"/>
      <c r="F738" s="29"/>
      <c r="G738" s="2"/>
      <c r="H738" s="2"/>
      <c r="I738" s="2"/>
      <c r="J738" s="29"/>
    </row>
    <row r="739" spans="2:10" x14ac:dyDescent="0.25">
      <c r="B739" s="5"/>
      <c r="C739" s="2"/>
      <c r="D739" s="2"/>
      <c r="E739" s="2"/>
      <c r="F739" s="29"/>
      <c r="G739" s="2"/>
      <c r="H739" s="2"/>
      <c r="I739" s="2"/>
      <c r="J739" s="29"/>
    </row>
    <row r="740" spans="2:10" x14ac:dyDescent="0.25">
      <c r="B740" s="5"/>
      <c r="C740" s="2"/>
      <c r="D740" s="2"/>
      <c r="E740" s="2"/>
      <c r="F740" s="29"/>
      <c r="G740" s="2"/>
      <c r="H740" s="2"/>
      <c r="I740" s="2"/>
      <c r="J740" s="29"/>
    </row>
    <row r="741" spans="2:10" x14ac:dyDescent="0.25">
      <c r="B741" s="5"/>
      <c r="C741" s="2"/>
      <c r="D741" s="2"/>
      <c r="E741" s="2"/>
      <c r="F741" s="29"/>
      <c r="G741" s="2"/>
      <c r="H741" s="2"/>
      <c r="I741" s="2"/>
      <c r="J741" s="29"/>
    </row>
    <row r="742" spans="2:10" x14ac:dyDescent="0.25">
      <c r="B742" s="5"/>
      <c r="C742" s="2"/>
      <c r="D742" s="2"/>
      <c r="E742" s="2"/>
      <c r="F742" s="29"/>
      <c r="G742" s="2"/>
      <c r="H742" s="2"/>
      <c r="I742" s="2"/>
      <c r="J742" s="29"/>
    </row>
    <row r="743" spans="2:10" x14ac:dyDescent="0.25">
      <c r="B743" s="5"/>
      <c r="C743" s="2"/>
      <c r="D743" s="2"/>
      <c r="E743" s="2"/>
      <c r="F743" s="29"/>
      <c r="G743" s="2"/>
      <c r="H743" s="2"/>
      <c r="I743" s="2"/>
      <c r="J743" s="29"/>
    </row>
    <row r="744" spans="2:10" x14ac:dyDescent="0.25">
      <c r="B744" s="5"/>
      <c r="C744" s="2"/>
      <c r="D744" s="2"/>
      <c r="E744" s="2"/>
      <c r="F744" s="29"/>
      <c r="G744" s="2"/>
      <c r="H744" s="2"/>
      <c r="I744" s="2"/>
      <c r="J744" s="29"/>
    </row>
    <row r="745" spans="2:10" x14ac:dyDescent="0.25">
      <c r="B745" s="5"/>
      <c r="C745" s="2"/>
      <c r="D745" s="2"/>
      <c r="E745" s="2"/>
      <c r="F745" s="29"/>
      <c r="G745" s="2"/>
      <c r="H745" s="2"/>
      <c r="I745" s="2"/>
      <c r="J745" s="29"/>
    </row>
    <row r="746" spans="2:10" x14ac:dyDescent="0.25">
      <c r="B746" s="5"/>
      <c r="C746" s="2"/>
      <c r="D746" s="2"/>
      <c r="E746" s="2"/>
      <c r="F746" s="29"/>
      <c r="G746" s="2"/>
      <c r="H746" s="2"/>
      <c r="I746" s="2"/>
      <c r="J746" s="29"/>
    </row>
    <row r="747" spans="2:10" x14ac:dyDescent="0.25">
      <c r="B747" s="5"/>
      <c r="C747" s="2"/>
      <c r="D747" s="2"/>
      <c r="E747" s="2"/>
      <c r="F747" s="29"/>
      <c r="G747" s="2"/>
      <c r="H747" s="2"/>
      <c r="I747" s="2"/>
      <c r="J747" s="29"/>
    </row>
    <row r="748" spans="2:10" x14ac:dyDescent="0.25">
      <c r="B748" s="5"/>
      <c r="C748" s="2"/>
      <c r="D748" s="2"/>
      <c r="E748" s="2"/>
      <c r="F748" s="29"/>
      <c r="G748" s="2"/>
      <c r="H748" s="2"/>
      <c r="I748" s="2"/>
      <c r="J748" s="29"/>
    </row>
    <row r="749" spans="2:10" x14ac:dyDescent="0.25">
      <c r="B749" s="5"/>
      <c r="C749" s="2"/>
      <c r="D749" s="2"/>
      <c r="E749" s="2"/>
      <c r="F749" s="29"/>
      <c r="G749" s="2"/>
      <c r="H749" s="2"/>
      <c r="I749" s="2"/>
      <c r="J749" s="29"/>
    </row>
    <row r="750" spans="2:10" x14ac:dyDescent="0.25">
      <c r="B750" s="5"/>
      <c r="C750" s="2"/>
      <c r="D750" s="2"/>
      <c r="E750" s="2"/>
      <c r="F750" s="29"/>
      <c r="G750" s="2"/>
      <c r="H750" s="2"/>
      <c r="I750" s="2"/>
      <c r="J750" s="29"/>
    </row>
    <row r="751" spans="2:10" x14ac:dyDescent="0.25">
      <c r="B751" s="5"/>
      <c r="C751" s="2"/>
      <c r="D751" s="2"/>
      <c r="E751" s="2"/>
      <c r="F751" s="29"/>
      <c r="G751" s="2"/>
      <c r="H751" s="2"/>
      <c r="I751" s="2"/>
      <c r="J751" s="29"/>
    </row>
    <row r="752" spans="2:10" x14ac:dyDescent="0.25">
      <c r="B752" s="5"/>
      <c r="C752" s="2"/>
      <c r="D752" s="2"/>
      <c r="E752" s="2"/>
      <c r="F752" s="29"/>
      <c r="G752" s="2"/>
      <c r="H752" s="2"/>
      <c r="I752" s="2"/>
      <c r="J752" s="29"/>
    </row>
    <row r="753" spans="2:10" x14ac:dyDescent="0.25">
      <c r="B753" s="5"/>
      <c r="C753" s="2"/>
      <c r="D753" s="2"/>
      <c r="E753" s="2"/>
      <c r="F753" s="29"/>
      <c r="G753" s="2"/>
      <c r="H753" s="2"/>
      <c r="I753" s="2"/>
      <c r="J753" s="29"/>
    </row>
    <row r="754" spans="2:10" x14ac:dyDescent="0.25">
      <c r="B754" s="5"/>
      <c r="C754" s="2"/>
      <c r="D754" s="2"/>
      <c r="E754" s="2"/>
      <c r="F754" s="29"/>
      <c r="G754" s="2"/>
      <c r="H754" s="2"/>
      <c r="I754" s="2"/>
      <c r="J754" s="29"/>
    </row>
    <row r="755" spans="2:10" x14ac:dyDescent="0.25">
      <c r="B755" s="5"/>
      <c r="C755" s="2"/>
      <c r="D755" s="2"/>
      <c r="E755" s="2"/>
      <c r="F755" s="29"/>
      <c r="G755" s="2"/>
      <c r="H755" s="2"/>
      <c r="I755" s="2"/>
      <c r="J755" s="29"/>
    </row>
    <row r="756" spans="2:10" x14ac:dyDescent="0.25">
      <c r="B756" s="5"/>
      <c r="C756" s="2"/>
      <c r="D756" s="2"/>
      <c r="E756" s="2"/>
      <c r="F756" s="29"/>
      <c r="G756" s="2"/>
      <c r="H756" s="2"/>
      <c r="I756" s="2"/>
      <c r="J756" s="29"/>
    </row>
    <row r="757" spans="2:10" x14ac:dyDescent="0.25">
      <c r="B757" s="5"/>
      <c r="C757" s="2"/>
      <c r="D757" s="2"/>
      <c r="E757" s="2"/>
      <c r="F757" s="29"/>
      <c r="G757" s="2"/>
      <c r="H757" s="2"/>
      <c r="I757" s="2"/>
      <c r="J757" s="29"/>
    </row>
    <row r="758" spans="2:10" x14ac:dyDescent="0.25">
      <c r="B758" s="5"/>
      <c r="C758" s="2"/>
      <c r="D758" s="2"/>
      <c r="E758" s="2"/>
      <c r="F758" s="29"/>
      <c r="G758" s="2"/>
      <c r="H758" s="2"/>
      <c r="I758" s="2"/>
      <c r="J758" s="29"/>
    </row>
    <row r="759" spans="2:10" x14ac:dyDescent="0.25">
      <c r="B759" s="5"/>
      <c r="C759" s="2"/>
      <c r="D759" s="2"/>
      <c r="E759" s="2"/>
      <c r="F759" s="29"/>
      <c r="G759" s="2"/>
      <c r="H759" s="2"/>
      <c r="I759" s="2"/>
      <c r="J759" s="29"/>
    </row>
    <row r="760" spans="2:10" x14ac:dyDescent="0.25">
      <c r="B760" s="5"/>
      <c r="C760" s="2"/>
      <c r="D760" s="2"/>
      <c r="E760" s="2"/>
      <c r="F760" s="29"/>
      <c r="G760" s="2"/>
      <c r="H760" s="2"/>
      <c r="I760" s="2"/>
      <c r="J760" s="29"/>
    </row>
    <row r="761" spans="2:10" x14ac:dyDescent="0.25">
      <c r="B761" s="5"/>
      <c r="C761" s="2"/>
      <c r="D761" s="2"/>
      <c r="E761" s="2"/>
      <c r="F761" s="29"/>
      <c r="G761" s="2"/>
      <c r="H761" s="2"/>
      <c r="I761" s="2"/>
      <c r="J761" s="29"/>
    </row>
    <row r="762" spans="2:10" x14ac:dyDescent="0.25">
      <c r="B762" s="5"/>
      <c r="C762" s="2"/>
      <c r="D762" s="2"/>
      <c r="E762" s="2"/>
      <c r="F762" s="29"/>
      <c r="G762" s="2"/>
      <c r="H762" s="2"/>
      <c r="I762" s="2"/>
      <c r="J762" s="29"/>
    </row>
    <row r="763" spans="2:10" x14ac:dyDescent="0.25">
      <c r="B763" s="5"/>
      <c r="C763" s="2"/>
      <c r="D763" s="2"/>
      <c r="E763" s="2"/>
      <c r="F763" s="29"/>
      <c r="G763" s="2"/>
      <c r="H763" s="2"/>
      <c r="I763" s="2"/>
      <c r="J763" s="29"/>
    </row>
    <row r="764" spans="2:10" x14ac:dyDescent="0.25">
      <c r="B764" s="5"/>
      <c r="C764" s="2"/>
      <c r="D764" s="2"/>
      <c r="E764" s="2"/>
      <c r="F764" s="29"/>
      <c r="G764" s="2"/>
      <c r="H764" s="2"/>
      <c r="I764" s="2"/>
      <c r="J764" s="29"/>
    </row>
    <row r="765" spans="2:10" x14ac:dyDescent="0.25">
      <c r="B765" s="5"/>
      <c r="C765" s="2"/>
      <c r="D765" s="2"/>
      <c r="E765" s="2"/>
      <c r="F765" s="29"/>
      <c r="G765" s="2"/>
      <c r="H765" s="2"/>
      <c r="I765" s="2"/>
      <c r="J765" s="29"/>
    </row>
    <row r="766" spans="2:10" x14ac:dyDescent="0.25">
      <c r="B766" s="5"/>
      <c r="C766" s="2"/>
      <c r="D766" s="2"/>
      <c r="E766" s="2"/>
      <c r="F766" s="29"/>
      <c r="G766" s="2"/>
      <c r="H766" s="2"/>
      <c r="I766" s="2"/>
      <c r="J766" s="29"/>
    </row>
    <row r="767" spans="2:10" x14ac:dyDescent="0.25">
      <c r="B767" s="5"/>
      <c r="C767" s="2"/>
      <c r="D767" s="2"/>
      <c r="E767" s="2"/>
      <c r="F767" s="29"/>
      <c r="G767" s="2"/>
      <c r="H767" s="2"/>
      <c r="I767" s="2"/>
      <c r="J767" s="29"/>
    </row>
    <row r="768" spans="2:10" x14ac:dyDescent="0.25">
      <c r="B768" s="5"/>
      <c r="C768" s="2"/>
      <c r="D768" s="2"/>
      <c r="E768" s="2"/>
      <c r="F768" s="29"/>
      <c r="G768" s="2"/>
      <c r="H768" s="2"/>
      <c r="I768" s="2"/>
      <c r="J768" s="29"/>
    </row>
    <row r="769" spans="2:10" x14ac:dyDescent="0.25">
      <c r="B769" s="5"/>
      <c r="C769" s="2"/>
      <c r="D769" s="2"/>
      <c r="E769" s="2"/>
      <c r="F769" s="29"/>
      <c r="G769" s="2"/>
      <c r="H769" s="2"/>
      <c r="I769" s="2"/>
      <c r="J769" s="29"/>
    </row>
    <row r="770" spans="2:10" x14ac:dyDescent="0.25">
      <c r="B770" s="5"/>
      <c r="C770" s="2"/>
      <c r="D770" s="2"/>
      <c r="E770" s="2"/>
      <c r="F770" s="29"/>
      <c r="G770" s="2"/>
      <c r="H770" s="2"/>
      <c r="I770" s="2"/>
      <c r="J770" s="29"/>
    </row>
    <row r="771" spans="2:10" x14ac:dyDescent="0.25">
      <c r="B771" s="5"/>
      <c r="C771" s="2"/>
      <c r="D771" s="2"/>
      <c r="E771" s="2"/>
      <c r="F771" s="29"/>
      <c r="G771" s="2"/>
      <c r="H771" s="2"/>
      <c r="I771" s="2"/>
      <c r="J771" s="29"/>
    </row>
    <row r="772" spans="2:10" x14ac:dyDescent="0.25">
      <c r="B772" s="5"/>
      <c r="C772" s="2"/>
      <c r="D772" s="2"/>
      <c r="E772" s="2"/>
      <c r="F772" s="29"/>
      <c r="G772" s="2"/>
      <c r="H772" s="2"/>
      <c r="I772" s="2"/>
      <c r="J772" s="29"/>
    </row>
    <row r="773" spans="2:10" x14ac:dyDescent="0.25">
      <c r="B773" s="5"/>
      <c r="C773" s="2"/>
      <c r="D773" s="2"/>
      <c r="E773" s="2"/>
      <c r="F773" s="29"/>
      <c r="G773" s="2"/>
      <c r="H773" s="2"/>
      <c r="I773" s="2"/>
      <c r="J773" s="29"/>
    </row>
    <row r="774" spans="2:10" x14ac:dyDescent="0.25">
      <c r="B774" s="5"/>
      <c r="C774" s="2"/>
      <c r="D774" s="2"/>
      <c r="E774" s="2"/>
      <c r="F774" s="29"/>
      <c r="G774" s="2"/>
      <c r="H774" s="2"/>
      <c r="I774" s="2"/>
      <c r="J774" s="29"/>
    </row>
    <row r="775" spans="2:10" x14ac:dyDescent="0.25">
      <c r="B775" s="5"/>
      <c r="C775" s="2"/>
      <c r="D775" s="2"/>
      <c r="E775" s="2"/>
      <c r="F775" s="29"/>
      <c r="G775" s="2"/>
      <c r="H775" s="2"/>
      <c r="I775" s="2"/>
      <c r="J775" s="29"/>
    </row>
    <row r="776" spans="2:10" x14ac:dyDescent="0.25">
      <c r="B776" s="5"/>
      <c r="C776" s="2"/>
      <c r="D776" s="2"/>
      <c r="E776" s="2"/>
      <c r="F776" s="29"/>
      <c r="G776" s="2"/>
      <c r="H776" s="2"/>
      <c r="I776" s="2"/>
      <c r="J776" s="29"/>
    </row>
    <row r="777" spans="2:10" x14ac:dyDescent="0.25">
      <c r="B777" s="5"/>
      <c r="C777" s="2"/>
      <c r="D777" s="2"/>
      <c r="E777" s="2"/>
      <c r="F777" s="29"/>
      <c r="G777" s="2"/>
      <c r="H777" s="2"/>
      <c r="I777" s="2"/>
      <c r="J777" s="29"/>
    </row>
    <row r="778" spans="2:10" x14ac:dyDescent="0.25">
      <c r="B778" s="5"/>
      <c r="C778" s="2"/>
      <c r="D778" s="2"/>
      <c r="E778" s="2"/>
      <c r="F778" s="29"/>
      <c r="G778" s="2"/>
      <c r="H778" s="2"/>
      <c r="I778" s="2"/>
      <c r="J778" s="29"/>
    </row>
    <row r="779" spans="2:10" x14ac:dyDescent="0.25">
      <c r="B779" s="5"/>
      <c r="C779" s="2"/>
      <c r="D779" s="2"/>
      <c r="E779" s="2"/>
      <c r="F779" s="29"/>
      <c r="G779" s="2"/>
      <c r="H779" s="2"/>
      <c r="I779" s="2"/>
      <c r="J779" s="29"/>
    </row>
    <row r="780" spans="2:10" x14ac:dyDescent="0.25">
      <c r="B780" s="5"/>
      <c r="C780" s="2"/>
      <c r="D780" s="2"/>
      <c r="E780" s="2"/>
      <c r="F780" s="29"/>
      <c r="G780" s="2"/>
      <c r="H780" s="2"/>
      <c r="I780" s="2"/>
      <c r="J780" s="29"/>
    </row>
    <row r="781" spans="2:10" x14ac:dyDescent="0.25">
      <c r="B781" s="5"/>
      <c r="C781" s="2"/>
      <c r="D781" s="2"/>
      <c r="E781" s="2"/>
      <c r="F781" s="29"/>
      <c r="G781" s="2"/>
      <c r="H781" s="2"/>
      <c r="I781" s="2"/>
      <c r="J781" s="29"/>
    </row>
    <row r="782" spans="2:10" x14ac:dyDescent="0.25">
      <c r="B782" s="5"/>
      <c r="C782" s="2"/>
      <c r="D782" s="2"/>
      <c r="E782" s="2"/>
      <c r="F782" s="29"/>
      <c r="G782" s="2"/>
      <c r="H782" s="2"/>
      <c r="I782" s="2"/>
      <c r="J782" s="29"/>
    </row>
    <row r="783" spans="2:10" x14ac:dyDescent="0.25">
      <c r="B783" s="5"/>
      <c r="C783" s="2"/>
      <c r="D783" s="2"/>
      <c r="E783" s="2"/>
      <c r="F783" s="29"/>
      <c r="G783" s="2"/>
      <c r="H783" s="2"/>
      <c r="I783" s="2"/>
      <c r="J783" s="29"/>
    </row>
    <row r="784" spans="2:10" x14ac:dyDescent="0.25">
      <c r="B784" s="5"/>
      <c r="C784" s="2"/>
      <c r="D784" s="2"/>
      <c r="E784" s="2"/>
      <c r="F784" s="29"/>
      <c r="G784" s="2"/>
      <c r="H784" s="2"/>
      <c r="I784" s="2"/>
      <c r="J784" s="29"/>
    </row>
    <row r="785" spans="2:10" x14ac:dyDescent="0.25">
      <c r="B785" s="5"/>
      <c r="C785" s="2"/>
      <c r="D785" s="2"/>
      <c r="E785" s="2"/>
      <c r="F785" s="29"/>
      <c r="G785" s="2"/>
      <c r="H785" s="2"/>
      <c r="I785" s="2"/>
      <c r="J785" s="29"/>
    </row>
    <row r="786" spans="2:10" x14ac:dyDescent="0.25">
      <c r="B786" s="5"/>
      <c r="C786" s="2"/>
      <c r="D786" s="2"/>
      <c r="E786" s="2"/>
      <c r="F786" s="29"/>
      <c r="G786" s="2"/>
      <c r="H786" s="2"/>
      <c r="I786" s="2"/>
      <c r="J786" s="29"/>
    </row>
    <row r="787" spans="2:10" x14ac:dyDescent="0.25">
      <c r="B787" s="5"/>
      <c r="C787" s="2"/>
      <c r="D787" s="2"/>
      <c r="E787" s="2"/>
      <c r="F787" s="29"/>
      <c r="G787" s="2"/>
      <c r="H787" s="2"/>
      <c r="I787" s="2"/>
      <c r="J787" s="29"/>
    </row>
    <row r="788" spans="2:10" x14ac:dyDescent="0.25">
      <c r="B788" s="5"/>
      <c r="C788" s="2"/>
      <c r="D788" s="2"/>
      <c r="E788" s="2"/>
      <c r="F788" s="29"/>
      <c r="G788" s="2"/>
      <c r="H788" s="2"/>
      <c r="I788" s="2"/>
      <c r="J788" s="29"/>
    </row>
    <row r="789" spans="2:10" x14ac:dyDescent="0.25">
      <c r="B789" s="5"/>
      <c r="C789" s="2"/>
      <c r="D789" s="2"/>
      <c r="E789" s="2"/>
      <c r="F789" s="29"/>
      <c r="G789" s="2"/>
      <c r="H789" s="2"/>
      <c r="I789" s="2"/>
      <c r="J789" s="29"/>
    </row>
    <row r="790" spans="2:10" x14ac:dyDescent="0.25">
      <c r="B790" s="5"/>
      <c r="C790" s="2"/>
      <c r="D790" s="2"/>
      <c r="E790" s="2"/>
      <c r="F790" s="29"/>
      <c r="G790" s="2"/>
      <c r="H790" s="2"/>
      <c r="I790" s="2"/>
      <c r="J790" s="29"/>
    </row>
    <row r="791" spans="2:10" x14ac:dyDescent="0.25">
      <c r="B791" s="5"/>
      <c r="C791" s="2"/>
      <c r="D791" s="2"/>
      <c r="E791" s="2"/>
      <c r="F791" s="29"/>
      <c r="G791" s="2"/>
      <c r="H791" s="2"/>
      <c r="I791" s="2"/>
      <c r="J791" s="29"/>
    </row>
    <row r="792" spans="2:10" x14ac:dyDescent="0.25">
      <c r="B792" s="5"/>
      <c r="C792" s="2"/>
      <c r="D792" s="2"/>
      <c r="E792" s="2"/>
      <c r="F792" s="29"/>
      <c r="G792" s="2"/>
      <c r="H792" s="2"/>
      <c r="I792" s="2"/>
      <c r="J792" s="29"/>
    </row>
    <row r="793" spans="2:10" x14ac:dyDescent="0.25">
      <c r="B793" s="5"/>
      <c r="C793" s="2"/>
      <c r="D793" s="2"/>
      <c r="E793" s="2"/>
      <c r="F793" s="29"/>
      <c r="G793" s="2"/>
      <c r="H793" s="2"/>
      <c r="I793" s="2"/>
      <c r="J793" s="29"/>
    </row>
    <row r="794" spans="2:10" x14ac:dyDescent="0.25">
      <c r="B794" s="5"/>
      <c r="C794" s="2"/>
      <c r="D794" s="2"/>
      <c r="E794" s="2"/>
      <c r="F794" s="29"/>
      <c r="G794" s="2"/>
      <c r="H794" s="2"/>
      <c r="I794" s="2"/>
      <c r="J794" s="29"/>
    </row>
    <row r="795" spans="2:10" x14ac:dyDescent="0.25">
      <c r="B795" s="5"/>
      <c r="C795" s="2"/>
      <c r="D795" s="2"/>
      <c r="E795" s="2"/>
      <c r="F795" s="29"/>
      <c r="G795" s="2"/>
      <c r="H795" s="2"/>
      <c r="I795" s="2"/>
      <c r="J795" s="29"/>
    </row>
    <row r="796" spans="2:10" x14ac:dyDescent="0.25">
      <c r="B796" s="5"/>
      <c r="C796" s="2"/>
      <c r="D796" s="2"/>
      <c r="E796" s="2"/>
      <c r="F796" s="29"/>
      <c r="G796" s="2"/>
      <c r="H796" s="2"/>
      <c r="I796" s="2"/>
      <c r="J796" s="29"/>
    </row>
    <row r="797" spans="2:10" x14ac:dyDescent="0.25">
      <c r="B797" s="5"/>
      <c r="C797" s="2"/>
      <c r="D797" s="2"/>
      <c r="E797" s="2"/>
      <c r="F797" s="29"/>
      <c r="G797" s="2"/>
      <c r="H797" s="2"/>
      <c r="I797" s="2"/>
      <c r="J797" s="29"/>
    </row>
    <row r="798" spans="2:10" x14ac:dyDescent="0.25">
      <c r="B798" s="5"/>
      <c r="C798" s="2"/>
      <c r="D798" s="2"/>
      <c r="E798" s="2"/>
      <c r="F798" s="29"/>
      <c r="G798" s="2"/>
      <c r="H798" s="2"/>
      <c r="I798" s="2"/>
      <c r="J798" s="29"/>
    </row>
    <row r="799" spans="2:10" x14ac:dyDescent="0.25">
      <c r="B799" s="5"/>
      <c r="C799" s="2"/>
      <c r="D799" s="2"/>
      <c r="E799" s="2"/>
      <c r="F799" s="29"/>
      <c r="G799" s="2"/>
      <c r="H799" s="2"/>
      <c r="I799" s="2"/>
      <c r="J799" s="29"/>
    </row>
    <row r="800" spans="2:10" x14ac:dyDescent="0.25">
      <c r="B800" s="5"/>
      <c r="C800" s="2"/>
      <c r="D800" s="2"/>
      <c r="E800" s="2"/>
      <c r="F800" s="29"/>
      <c r="G800" s="2"/>
      <c r="H800" s="2"/>
      <c r="I800" s="2"/>
      <c r="J800" s="29"/>
    </row>
    <row r="801" spans="2:10" x14ac:dyDescent="0.25">
      <c r="B801" s="5"/>
      <c r="C801" s="2"/>
      <c r="D801" s="2"/>
      <c r="E801" s="2"/>
      <c r="F801" s="29"/>
      <c r="G801" s="2"/>
      <c r="H801" s="2"/>
      <c r="I801" s="2"/>
      <c r="J801" s="29"/>
    </row>
    <row r="802" spans="2:10" x14ac:dyDescent="0.25">
      <c r="B802" s="5"/>
      <c r="C802" s="2"/>
      <c r="D802" s="2"/>
      <c r="E802" s="2"/>
      <c r="F802" s="29"/>
      <c r="G802" s="2"/>
      <c r="H802" s="2"/>
      <c r="I802" s="2"/>
      <c r="J802" s="29"/>
    </row>
    <row r="803" spans="2:10" x14ac:dyDescent="0.25">
      <c r="B803" s="5"/>
      <c r="C803" s="2"/>
      <c r="D803" s="2"/>
      <c r="E803" s="2"/>
      <c r="F803" s="29"/>
      <c r="G803" s="2"/>
      <c r="H803" s="2"/>
      <c r="I803" s="2"/>
      <c r="J803" s="29"/>
    </row>
    <row r="804" spans="2:10" x14ac:dyDescent="0.25">
      <c r="B804" s="5"/>
      <c r="C804" s="2"/>
      <c r="D804" s="2"/>
      <c r="E804" s="2"/>
      <c r="F804" s="29"/>
      <c r="G804" s="2"/>
      <c r="H804" s="2"/>
      <c r="I804" s="2"/>
      <c r="J804" s="29"/>
    </row>
    <row r="805" spans="2:10" x14ac:dyDescent="0.25">
      <c r="B805" s="5"/>
      <c r="C805" s="2"/>
      <c r="D805" s="2"/>
      <c r="E805" s="2"/>
      <c r="F805" s="29"/>
      <c r="G805" s="2"/>
      <c r="H805" s="2"/>
      <c r="I805" s="2"/>
      <c r="J805" s="29"/>
    </row>
    <row r="806" spans="2:10" x14ac:dyDescent="0.25">
      <c r="B806" s="5"/>
      <c r="C806" s="2"/>
      <c r="D806" s="2"/>
      <c r="E806" s="2"/>
      <c r="F806" s="29"/>
      <c r="G806" s="2"/>
      <c r="H806" s="2"/>
      <c r="I806" s="2"/>
      <c r="J806" s="29"/>
    </row>
    <row r="807" spans="2:10" x14ac:dyDescent="0.25">
      <c r="B807" s="5"/>
      <c r="C807" s="2"/>
      <c r="D807" s="2"/>
      <c r="E807" s="2"/>
      <c r="F807" s="29"/>
      <c r="G807" s="2"/>
      <c r="H807" s="2"/>
      <c r="I807" s="2"/>
      <c r="J807" s="29"/>
    </row>
    <row r="808" spans="2:10" x14ac:dyDescent="0.25">
      <c r="B808" s="5"/>
      <c r="C808" s="2"/>
      <c r="D808" s="2"/>
      <c r="E808" s="2"/>
      <c r="F808" s="29"/>
      <c r="G808" s="2"/>
      <c r="H808" s="2"/>
      <c r="I808" s="2"/>
      <c r="J808" s="29"/>
    </row>
    <row r="809" spans="2:10" x14ac:dyDescent="0.25">
      <c r="B809" s="5"/>
      <c r="C809" s="2"/>
      <c r="D809" s="2"/>
      <c r="E809" s="2"/>
      <c r="F809" s="29"/>
      <c r="G809" s="2"/>
      <c r="H809" s="2"/>
      <c r="I809" s="2"/>
      <c r="J809" s="29"/>
    </row>
    <row r="810" spans="2:10" x14ac:dyDescent="0.25">
      <c r="B810" s="5"/>
      <c r="C810" s="2"/>
      <c r="D810" s="2"/>
      <c r="E810" s="2"/>
      <c r="F810" s="29"/>
      <c r="G810" s="2"/>
      <c r="H810" s="2"/>
      <c r="I810" s="2"/>
      <c r="J810" s="29"/>
    </row>
    <row r="811" spans="2:10" x14ac:dyDescent="0.25">
      <c r="B811" s="5"/>
      <c r="C811" s="2"/>
      <c r="D811" s="2"/>
      <c r="E811" s="2"/>
      <c r="F811" s="29"/>
      <c r="G811" s="2"/>
      <c r="H811" s="2"/>
      <c r="I811" s="2"/>
      <c r="J811" s="29"/>
    </row>
    <row r="812" spans="2:10" x14ac:dyDescent="0.25">
      <c r="B812" s="5"/>
      <c r="C812" s="2"/>
      <c r="D812" s="2"/>
      <c r="E812" s="2"/>
      <c r="F812" s="29"/>
      <c r="G812" s="2"/>
      <c r="H812" s="2"/>
      <c r="I812" s="2"/>
      <c r="J812" s="29"/>
    </row>
    <row r="813" spans="2:10" x14ac:dyDescent="0.25">
      <c r="B813" s="5"/>
      <c r="C813" s="2"/>
      <c r="D813" s="2"/>
      <c r="E813" s="2"/>
      <c r="F813" s="29"/>
      <c r="G813" s="2"/>
      <c r="H813" s="2"/>
      <c r="I813" s="2"/>
      <c r="J813" s="29"/>
    </row>
    <row r="814" spans="2:10" x14ac:dyDescent="0.25">
      <c r="B814" s="5"/>
      <c r="C814" s="2"/>
      <c r="D814" s="2"/>
      <c r="E814" s="2"/>
      <c r="F814" s="29"/>
      <c r="G814" s="2"/>
      <c r="H814" s="2"/>
      <c r="I814" s="2"/>
      <c r="J814" s="29"/>
    </row>
    <row r="815" spans="2:10" x14ac:dyDescent="0.25">
      <c r="B815" s="5"/>
      <c r="C815" s="2"/>
      <c r="D815" s="2"/>
      <c r="E815" s="2"/>
      <c r="F815" s="29"/>
      <c r="G815" s="2"/>
      <c r="H815" s="2"/>
      <c r="I815" s="2"/>
      <c r="J815" s="29"/>
    </row>
    <row r="816" spans="2:10" x14ac:dyDescent="0.25">
      <c r="B816" s="5"/>
      <c r="C816" s="2"/>
      <c r="D816" s="2"/>
      <c r="E816" s="2"/>
      <c r="F816" s="29"/>
      <c r="G816" s="2"/>
      <c r="H816" s="2"/>
      <c r="I816" s="2"/>
      <c r="J816" s="29"/>
    </row>
    <row r="817" spans="2:10" x14ac:dyDescent="0.25">
      <c r="B817" s="5"/>
      <c r="C817" s="2"/>
      <c r="D817" s="2"/>
      <c r="E817" s="2"/>
      <c r="F817" s="29"/>
      <c r="G817" s="2"/>
      <c r="H817" s="2"/>
      <c r="I817" s="2"/>
      <c r="J817" s="29"/>
    </row>
    <row r="818" spans="2:10" x14ac:dyDescent="0.25">
      <c r="B818" s="5"/>
      <c r="C818" s="2"/>
      <c r="D818" s="2"/>
      <c r="E818" s="2"/>
      <c r="F818" s="29"/>
      <c r="G818" s="2"/>
      <c r="H818" s="2"/>
      <c r="I818" s="2"/>
      <c r="J818" s="29"/>
    </row>
    <row r="819" spans="2:10" x14ac:dyDescent="0.25">
      <c r="B819" s="5"/>
      <c r="C819" s="2"/>
      <c r="D819" s="2"/>
      <c r="E819" s="2"/>
      <c r="F819" s="29"/>
      <c r="G819" s="2"/>
      <c r="H819" s="2"/>
      <c r="I819" s="2"/>
      <c r="J819" s="29"/>
    </row>
    <row r="820" spans="2:10" x14ac:dyDescent="0.25">
      <c r="B820" s="5"/>
      <c r="C820" s="2"/>
      <c r="D820" s="2"/>
      <c r="E820" s="2"/>
      <c r="F820" s="29"/>
      <c r="G820" s="2"/>
      <c r="H820" s="2"/>
      <c r="I820" s="2"/>
      <c r="J820" s="29"/>
    </row>
    <row r="821" spans="2:10" x14ac:dyDescent="0.25">
      <c r="B821" s="5"/>
      <c r="C821" s="2"/>
      <c r="D821" s="2"/>
      <c r="E821" s="2"/>
      <c r="F821" s="29"/>
      <c r="G821" s="2"/>
      <c r="H821" s="2"/>
      <c r="I821" s="2"/>
      <c r="J821" s="29"/>
    </row>
    <row r="822" spans="2:10" x14ac:dyDescent="0.25">
      <c r="B822" s="5"/>
      <c r="C822" s="2"/>
      <c r="D822" s="2"/>
      <c r="E822" s="2"/>
      <c r="F822" s="29"/>
      <c r="G822" s="2"/>
      <c r="H822" s="2"/>
      <c r="I822" s="2"/>
      <c r="J822" s="29"/>
    </row>
    <row r="823" spans="2:10" x14ac:dyDescent="0.25">
      <c r="B823" s="5"/>
      <c r="C823" s="2"/>
      <c r="D823" s="2"/>
      <c r="E823" s="2"/>
      <c r="F823" s="29"/>
      <c r="G823" s="2"/>
      <c r="H823" s="2"/>
      <c r="I823" s="2"/>
      <c r="J823" s="29"/>
    </row>
    <row r="824" spans="2:10" x14ac:dyDescent="0.25">
      <c r="B824" s="5"/>
      <c r="C824" s="2"/>
      <c r="D824" s="2"/>
      <c r="E824" s="2"/>
      <c r="F824" s="29"/>
      <c r="G824" s="2"/>
      <c r="H824" s="2"/>
      <c r="I824" s="2"/>
      <c r="J824" s="29"/>
    </row>
    <row r="825" spans="2:10" x14ac:dyDescent="0.25">
      <c r="B825" s="5"/>
      <c r="C825" s="2"/>
      <c r="D825" s="2"/>
      <c r="E825" s="2"/>
      <c r="F825" s="29"/>
      <c r="G825" s="2"/>
      <c r="H825" s="2"/>
      <c r="I825" s="2"/>
      <c r="J825" s="29"/>
    </row>
    <row r="826" spans="2:10" x14ac:dyDescent="0.25">
      <c r="B826" s="5"/>
      <c r="C826" s="2"/>
      <c r="D826" s="2"/>
      <c r="E826" s="2"/>
      <c r="F826" s="29"/>
      <c r="G826" s="2"/>
      <c r="H826" s="2"/>
      <c r="I826" s="2"/>
      <c r="J826" s="29"/>
    </row>
    <row r="827" spans="2:10" x14ac:dyDescent="0.25">
      <c r="B827" s="5"/>
      <c r="C827" s="2"/>
      <c r="D827" s="2"/>
      <c r="E827" s="2"/>
      <c r="F827" s="29"/>
      <c r="G827" s="2"/>
      <c r="H827" s="2"/>
      <c r="I827" s="2"/>
      <c r="J827" s="29"/>
    </row>
    <row r="828" spans="2:10" x14ac:dyDescent="0.25">
      <c r="B828" s="5"/>
      <c r="C828" s="2"/>
      <c r="D828" s="2"/>
      <c r="E828" s="2"/>
      <c r="F828" s="29"/>
      <c r="G828" s="2"/>
      <c r="H828" s="2"/>
      <c r="I828" s="2"/>
      <c r="J828" s="29"/>
    </row>
    <row r="829" spans="2:10" x14ac:dyDescent="0.25">
      <c r="B829" s="5"/>
      <c r="C829" s="2"/>
      <c r="D829" s="2"/>
      <c r="E829" s="2"/>
      <c r="F829" s="29"/>
      <c r="G829" s="2"/>
      <c r="H829" s="2"/>
      <c r="I829" s="2"/>
      <c r="J829" s="29"/>
    </row>
    <row r="830" spans="2:10" x14ac:dyDescent="0.25">
      <c r="B830" s="5"/>
      <c r="C830" s="2"/>
      <c r="D830" s="2"/>
      <c r="E830" s="2"/>
      <c r="F830" s="29"/>
      <c r="G830" s="2"/>
      <c r="H830" s="2"/>
      <c r="I830" s="2"/>
      <c r="J830" s="29"/>
    </row>
    <row r="831" spans="2:10" x14ac:dyDescent="0.25">
      <c r="B831" s="5"/>
      <c r="C831" s="2"/>
      <c r="D831" s="2"/>
      <c r="E831" s="2"/>
      <c r="F831" s="29"/>
      <c r="G831" s="2"/>
      <c r="H831" s="2"/>
      <c r="I831" s="2"/>
      <c r="J831" s="29"/>
    </row>
    <row r="832" spans="2:10" x14ac:dyDescent="0.25">
      <c r="B832" s="5"/>
      <c r="C832" s="2"/>
      <c r="D832" s="2"/>
      <c r="E832" s="2"/>
      <c r="F832" s="29"/>
      <c r="G832" s="2"/>
      <c r="H832" s="2"/>
      <c r="I832" s="2"/>
      <c r="J832" s="29"/>
    </row>
    <row r="833" spans="2:10" x14ac:dyDescent="0.25">
      <c r="B833" s="5"/>
      <c r="C833" s="2"/>
      <c r="D833" s="2"/>
      <c r="E833" s="2"/>
      <c r="F833" s="29"/>
      <c r="G833" s="2"/>
      <c r="H833" s="2"/>
      <c r="I833" s="2"/>
      <c r="J833" s="29"/>
    </row>
    <row r="834" spans="2:10" x14ac:dyDescent="0.25">
      <c r="B834" s="5"/>
      <c r="C834" s="2"/>
      <c r="D834" s="2"/>
      <c r="E834" s="2"/>
      <c r="F834" s="29"/>
      <c r="G834" s="2"/>
      <c r="H834" s="2"/>
      <c r="I834" s="2"/>
      <c r="J834" s="29"/>
    </row>
    <row r="835" spans="2:10" x14ac:dyDescent="0.25">
      <c r="B835" s="5"/>
      <c r="C835" s="2"/>
      <c r="D835" s="2"/>
      <c r="E835" s="2"/>
      <c r="F835" s="29"/>
      <c r="G835" s="2"/>
      <c r="H835" s="2"/>
      <c r="I835" s="2"/>
      <c r="J835" s="29"/>
    </row>
    <row r="836" spans="2:10" x14ac:dyDescent="0.25">
      <c r="B836" s="5"/>
      <c r="C836" s="2"/>
      <c r="D836" s="2"/>
      <c r="E836" s="2"/>
      <c r="F836" s="29"/>
      <c r="G836" s="2"/>
      <c r="H836" s="2"/>
      <c r="I836" s="2"/>
      <c r="J836" s="29"/>
    </row>
    <row r="837" spans="2:10" x14ac:dyDescent="0.25">
      <c r="B837" s="5"/>
      <c r="C837" s="2"/>
      <c r="D837" s="2"/>
      <c r="E837" s="2"/>
      <c r="F837" s="29"/>
      <c r="G837" s="2"/>
      <c r="H837" s="2"/>
      <c r="I837" s="2"/>
      <c r="J837" s="29"/>
    </row>
    <row r="838" spans="2:10" x14ac:dyDescent="0.25">
      <c r="B838" s="5"/>
      <c r="C838" s="2"/>
      <c r="D838" s="2"/>
      <c r="E838" s="2"/>
      <c r="F838" s="29"/>
      <c r="G838" s="2"/>
      <c r="H838" s="2"/>
      <c r="I838" s="2"/>
      <c r="J838" s="29"/>
    </row>
    <row r="839" spans="2:10" x14ac:dyDescent="0.25">
      <c r="B839" s="5"/>
      <c r="C839" s="2"/>
      <c r="D839" s="2"/>
      <c r="E839" s="2"/>
      <c r="F839" s="29"/>
      <c r="G839" s="2"/>
      <c r="H839" s="2"/>
      <c r="I839" s="2"/>
      <c r="J839" s="29"/>
    </row>
    <row r="840" spans="2:10" x14ac:dyDescent="0.25">
      <c r="B840" s="5"/>
      <c r="C840" s="2"/>
      <c r="D840" s="2"/>
      <c r="E840" s="2"/>
      <c r="F840" s="29"/>
      <c r="G840" s="2"/>
      <c r="H840" s="2"/>
      <c r="I840" s="2"/>
      <c r="J840" s="29"/>
    </row>
    <row r="841" spans="2:10" x14ac:dyDescent="0.25">
      <c r="B841" s="5"/>
      <c r="C841" s="2"/>
      <c r="D841" s="2"/>
      <c r="E841" s="2"/>
      <c r="F841" s="29"/>
      <c r="G841" s="2"/>
      <c r="H841" s="2"/>
      <c r="I841" s="2"/>
      <c r="J841" s="29"/>
    </row>
    <row r="842" spans="2:10" x14ac:dyDescent="0.25">
      <c r="B842" s="5"/>
      <c r="C842" s="2"/>
      <c r="D842" s="2"/>
      <c r="E842" s="2"/>
      <c r="F842" s="29"/>
      <c r="G842" s="2"/>
      <c r="H842" s="2"/>
      <c r="I842" s="2"/>
      <c r="J842" s="29"/>
    </row>
    <row r="843" spans="2:10" x14ac:dyDescent="0.25">
      <c r="B843" s="5"/>
      <c r="C843" s="2"/>
      <c r="D843" s="2"/>
      <c r="E843" s="2"/>
      <c r="F843" s="29"/>
      <c r="G843" s="2"/>
      <c r="H843" s="2"/>
      <c r="I843" s="2"/>
      <c r="J843" s="29"/>
    </row>
    <row r="844" spans="2:10" x14ac:dyDescent="0.25">
      <c r="B844" s="5"/>
      <c r="C844" s="2"/>
      <c r="D844" s="2"/>
      <c r="E844" s="2"/>
      <c r="F844" s="29"/>
      <c r="G844" s="2"/>
      <c r="H844" s="2"/>
      <c r="I844" s="2"/>
      <c r="J844" s="29"/>
    </row>
    <row r="845" spans="2:10" x14ac:dyDescent="0.25">
      <c r="B845" s="5"/>
      <c r="C845" s="2"/>
      <c r="D845" s="2"/>
      <c r="E845" s="2"/>
      <c r="F845" s="29"/>
      <c r="G845" s="2"/>
      <c r="H845" s="2"/>
      <c r="I845" s="2"/>
      <c r="J845" s="29"/>
    </row>
    <row r="846" spans="2:10" x14ac:dyDescent="0.25">
      <c r="B846" s="5"/>
      <c r="C846" s="2"/>
      <c r="D846" s="2"/>
      <c r="E846" s="2"/>
      <c r="F846" s="29"/>
      <c r="G846" s="2"/>
      <c r="H846" s="2"/>
      <c r="I846" s="2"/>
      <c r="J846" s="29"/>
    </row>
    <row r="847" spans="2:10" x14ac:dyDescent="0.25">
      <c r="B847" s="5"/>
      <c r="C847" s="2"/>
      <c r="D847" s="2"/>
      <c r="E847" s="2"/>
      <c r="F847" s="29"/>
      <c r="G847" s="2"/>
      <c r="H847" s="2"/>
      <c r="I847" s="2"/>
      <c r="J847" s="29"/>
    </row>
    <row r="848" spans="2:10" x14ac:dyDescent="0.25">
      <c r="B848" s="5"/>
      <c r="C848" s="2"/>
      <c r="D848" s="2"/>
      <c r="E848" s="2"/>
      <c r="F848" s="29"/>
      <c r="G848" s="2"/>
      <c r="H848" s="2"/>
      <c r="I848" s="2"/>
      <c r="J848" s="29"/>
    </row>
    <row r="849" spans="2:10" x14ac:dyDescent="0.25">
      <c r="B849" s="5"/>
      <c r="C849" s="2"/>
      <c r="D849" s="2"/>
      <c r="E849" s="2"/>
      <c r="F849" s="29"/>
      <c r="G849" s="2"/>
      <c r="H849" s="2"/>
      <c r="I849" s="2"/>
      <c r="J849" s="29"/>
    </row>
    <row r="850" spans="2:10" x14ac:dyDescent="0.25">
      <c r="B850" s="5"/>
      <c r="C850" s="2"/>
      <c r="D850" s="2"/>
      <c r="E850" s="2"/>
      <c r="F850" s="29"/>
      <c r="G850" s="2"/>
      <c r="H850" s="2"/>
      <c r="I850" s="2"/>
      <c r="J850" s="29"/>
    </row>
    <row r="851" spans="2:10" x14ac:dyDescent="0.25">
      <c r="B851" s="5"/>
      <c r="C851" s="2"/>
      <c r="D851" s="2"/>
      <c r="E851" s="2"/>
      <c r="F851" s="29"/>
      <c r="G851" s="2"/>
      <c r="H851" s="2"/>
      <c r="I851" s="2"/>
      <c r="J851" s="29"/>
    </row>
    <row r="852" spans="2:10" x14ac:dyDescent="0.25">
      <c r="B852" s="5"/>
      <c r="C852" s="2"/>
      <c r="D852" s="2"/>
      <c r="E852" s="2"/>
      <c r="F852" s="29"/>
      <c r="G852" s="2"/>
      <c r="H852" s="2"/>
      <c r="I852" s="2"/>
      <c r="J852" s="29"/>
    </row>
    <row r="853" spans="2:10" x14ac:dyDescent="0.25">
      <c r="B853" s="5"/>
      <c r="C853" s="2"/>
      <c r="D853" s="2"/>
      <c r="E853" s="2"/>
      <c r="F853" s="29"/>
      <c r="G853" s="2"/>
      <c r="H853" s="2"/>
      <c r="I853" s="2"/>
      <c r="J853" s="29"/>
    </row>
    <row r="854" spans="2:10" x14ac:dyDescent="0.25">
      <c r="B854" s="5"/>
      <c r="C854" s="2"/>
      <c r="D854" s="2"/>
      <c r="E854" s="2"/>
      <c r="F854" s="29"/>
      <c r="G854" s="2"/>
      <c r="H854" s="2"/>
      <c r="I854" s="2"/>
      <c r="J854" s="29"/>
    </row>
    <row r="855" spans="2:10" x14ac:dyDescent="0.25">
      <c r="B855" s="5"/>
      <c r="C855" s="2"/>
      <c r="D855" s="2"/>
      <c r="E855" s="2"/>
      <c r="F855" s="29"/>
      <c r="G855" s="2"/>
      <c r="H855" s="2"/>
      <c r="I855" s="2"/>
      <c r="J855" s="29"/>
    </row>
    <row r="856" spans="2:10" x14ac:dyDescent="0.25">
      <c r="B856" s="5"/>
      <c r="C856" s="2"/>
      <c r="D856" s="2"/>
      <c r="E856" s="2"/>
      <c r="F856" s="29"/>
      <c r="G856" s="2"/>
      <c r="H856" s="2"/>
      <c r="I856" s="2"/>
      <c r="J856" s="29"/>
    </row>
    <row r="857" spans="2:10" x14ac:dyDescent="0.25">
      <c r="B857" s="5"/>
      <c r="C857" s="2"/>
      <c r="D857" s="2"/>
      <c r="E857" s="2"/>
      <c r="F857" s="29"/>
      <c r="G857" s="2"/>
      <c r="H857" s="2"/>
      <c r="I857" s="2"/>
      <c r="J857" s="29"/>
    </row>
    <row r="858" spans="2:10" x14ac:dyDescent="0.25">
      <c r="B858" s="5"/>
      <c r="C858" s="2"/>
      <c r="D858" s="2"/>
      <c r="E858" s="2"/>
      <c r="F858" s="29"/>
      <c r="G858" s="2"/>
      <c r="H858" s="2"/>
      <c r="I858" s="2"/>
      <c r="J858" s="29"/>
    </row>
    <row r="859" spans="2:10" x14ac:dyDescent="0.25">
      <c r="B859" s="5"/>
      <c r="C859" s="2"/>
      <c r="D859" s="2"/>
      <c r="E859" s="2"/>
      <c r="F859" s="29"/>
      <c r="G859" s="2"/>
      <c r="H859" s="2"/>
      <c r="I859" s="2"/>
      <c r="J859" s="29"/>
    </row>
    <row r="860" spans="2:10" x14ac:dyDescent="0.25">
      <c r="B860" s="5"/>
      <c r="C860" s="2"/>
      <c r="D860" s="2"/>
      <c r="E860" s="2"/>
      <c r="F860" s="29"/>
      <c r="G860" s="2"/>
      <c r="H860" s="2"/>
      <c r="I860" s="2"/>
      <c r="J860" s="29"/>
    </row>
    <row r="861" spans="2:10" x14ac:dyDescent="0.25">
      <c r="B861" s="5"/>
      <c r="C861" s="2"/>
      <c r="D861" s="2"/>
      <c r="E861" s="2"/>
      <c r="F861" s="29"/>
      <c r="G861" s="2"/>
      <c r="H861" s="2"/>
      <c r="I861" s="2"/>
      <c r="J861" s="29"/>
    </row>
    <row r="862" spans="2:10" x14ac:dyDescent="0.25">
      <c r="B862" s="5"/>
      <c r="C862" s="2"/>
      <c r="D862" s="2"/>
      <c r="E862" s="2"/>
      <c r="F862" s="29"/>
      <c r="G862" s="2"/>
      <c r="H862" s="2"/>
      <c r="I862" s="2"/>
      <c r="J862" s="29"/>
    </row>
    <row r="863" spans="2:10" x14ac:dyDescent="0.25">
      <c r="B863" s="5"/>
      <c r="C863" s="2"/>
      <c r="D863" s="2"/>
      <c r="E863" s="2"/>
      <c r="F863" s="29"/>
      <c r="G863" s="2"/>
      <c r="H863" s="2"/>
      <c r="I863" s="2"/>
      <c r="J863" s="29"/>
    </row>
    <row r="864" spans="2:10" x14ac:dyDescent="0.25">
      <c r="B864" s="5"/>
      <c r="C864" s="2"/>
      <c r="D864" s="2"/>
      <c r="E864" s="2"/>
      <c r="F864" s="29"/>
      <c r="G864" s="2"/>
      <c r="H864" s="2"/>
      <c r="I864" s="2"/>
      <c r="J864" s="29"/>
    </row>
    <row r="865" spans="2:10" x14ac:dyDescent="0.25">
      <c r="B865" s="5"/>
      <c r="C865" s="2"/>
      <c r="D865" s="2"/>
      <c r="E865" s="2"/>
      <c r="F865" s="29"/>
      <c r="G865" s="2"/>
      <c r="H865" s="2"/>
      <c r="I865" s="2"/>
      <c r="J865" s="29"/>
    </row>
    <row r="866" spans="2:10" x14ac:dyDescent="0.25">
      <c r="B866" s="5"/>
      <c r="C866" s="2"/>
      <c r="D866" s="2"/>
      <c r="E866" s="2"/>
      <c r="F866" s="29"/>
      <c r="G866" s="2"/>
      <c r="H866" s="2"/>
      <c r="I866" s="2"/>
      <c r="J866" s="29"/>
    </row>
    <row r="867" spans="2:10" x14ac:dyDescent="0.25">
      <c r="B867" s="5"/>
      <c r="C867" s="2"/>
      <c r="D867" s="2"/>
      <c r="E867" s="2"/>
      <c r="F867" s="29"/>
      <c r="G867" s="2"/>
      <c r="H867" s="2"/>
      <c r="I867" s="2"/>
      <c r="J867" s="29"/>
    </row>
    <row r="868" spans="2:10" x14ac:dyDescent="0.25">
      <c r="B868" s="5"/>
      <c r="C868" s="2"/>
      <c r="D868" s="2"/>
      <c r="E868" s="2"/>
      <c r="F868" s="29"/>
      <c r="G868" s="2"/>
      <c r="H868" s="2"/>
      <c r="I868" s="2"/>
      <c r="J868" s="29"/>
    </row>
    <row r="869" spans="2:10" x14ac:dyDescent="0.25">
      <c r="B869" s="5"/>
      <c r="C869" s="2"/>
      <c r="D869" s="2"/>
      <c r="E869" s="2"/>
      <c r="F869" s="29"/>
      <c r="G869" s="2"/>
      <c r="H869" s="2"/>
      <c r="I869" s="2"/>
      <c r="J869" s="29"/>
    </row>
    <row r="870" spans="2:10" x14ac:dyDescent="0.25">
      <c r="B870" s="5"/>
      <c r="C870" s="2"/>
      <c r="D870" s="2"/>
      <c r="E870" s="2"/>
      <c r="F870" s="29"/>
      <c r="G870" s="2"/>
      <c r="H870" s="2"/>
      <c r="I870" s="2"/>
      <c r="J870" s="29"/>
    </row>
    <row r="871" spans="2:10" x14ac:dyDescent="0.25">
      <c r="B871" s="5"/>
      <c r="C871" s="2"/>
      <c r="D871" s="2"/>
      <c r="E871" s="2"/>
      <c r="F871" s="29"/>
      <c r="G871" s="2"/>
      <c r="H871" s="2"/>
      <c r="I871" s="2"/>
      <c r="J871" s="29"/>
    </row>
    <row r="872" spans="2:10" x14ac:dyDescent="0.25">
      <c r="B872" s="5"/>
      <c r="C872" s="2"/>
      <c r="D872" s="2"/>
      <c r="E872" s="2"/>
      <c r="F872" s="29"/>
      <c r="G872" s="2"/>
      <c r="H872" s="2"/>
      <c r="I872" s="2"/>
      <c r="J872" s="29"/>
    </row>
    <row r="873" spans="2:10" x14ac:dyDescent="0.25">
      <c r="B873" s="5"/>
      <c r="C873" s="2"/>
      <c r="D873" s="2"/>
      <c r="E873" s="2"/>
      <c r="F873" s="29"/>
      <c r="G873" s="2"/>
      <c r="H873" s="2"/>
      <c r="I873" s="2"/>
      <c r="J873" s="29"/>
    </row>
    <row r="874" spans="2:10" x14ac:dyDescent="0.25">
      <c r="B874" s="5"/>
      <c r="C874" s="2"/>
      <c r="D874" s="2"/>
      <c r="E874" s="2"/>
      <c r="F874" s="29"/>
      <c r="G874" s="2"/>
      <c r="H874" s="2"/>
      <c r="I874" s="2"/>
      <c r="J874" s="29"/>
    </row>
    <row r="875" spans="2:10" x14ac:dyDescent="0.25">
      <c r="B875" s="5"/>
      <c r="C875" s="2"/>
      <c r="D875" s="2"/>
      <c r="E875" s="2"/>
      <c r="F875" s="29"/>
      <c r="G875" s="2"/>
      <c r="H875" s="2"/>
      <c r="I875" s="2"/>
      <c r="J875" s="29"/>
    </row>
    <row r="876" spans="2:10" x14ac:dyDescent="0.25">
      <c r="B876" s="5"/>
      <c r="C876" s="2"/>
      <c r="D876" s="2"/>
      <c r="E876" s="2"/>
      <c r="F876" s="29"/>
      <c r="G876" s="2"/>
      <c r="H876" s="2"/>
      <c r="I876" s="2"/>
      <c r="J876" s="29"/>
    </row>
    <row r="877" spans="2:10" x14ac:dyDescent="0.25">
      <c r="B877" s="5"/>
      <c r="C877" s="2"/>
      <c r="D877" s="2"/>
      <c r="E877" s="2"/>
      <c r="F877" s="29"/>
      <c r="G877" s="2"/>
      <c r="H877" s="2"/>
      <c r="I877" s="2"/>
      <c r="J877" s="29"/>
    </row>
    <row r="878" spans="2:10" x14ac:dyDescent="0.25">
      <c r="B878" s="5"/>
      <c r="C878" s="2"/>
      <c r="D878" s="2"/>
      <c r="E878" s="2"/>
      <c r="F878" s="29"/>
      <c r="G878" s="2"/>
      <c r="H878" s="2"/>
      <c r="I878" s="2"/>
      <c r="J878" s="29"/>
    </row>
    <row r="879" spans="2:10" x14ac:dyDescent="0.25">
      <c r="B879" s="5"/>
      <c r="C879" s="2"/>
      <c r="D879" s="2"/>
      <c r="E879" s="2"/>
      <c r="F879" s="29"/>
      <c r="G879" s="2"/>
      <c r="H879" s="2"/>
      <c r="I879" s="2"/>
      <c r="J879" s="29"/>
    </row>
    <row r="880" spans="2:10" x14ac:dyDescent="0.25">
      <c r="B880" s="5"/>
      <c r="C880" s="2"/>
      <c r="D880" s="2"/>
      <c r="E880" s="2"/>
      <c r="F880" s="29"/>
      <c r="G880" s="2"/>
      <c r="H880" s="2"/>
      <c r="I880" s="2"/>
      <c r="J880" s="29"/>
    </row>
    <row r="881" spans="2:10" x14ac:dyDescent="0.25">
      <c r="B881" s="5"/>
      <c r="C881" s="2"/>
      <c r="D881" s="2"/>
      <c r="E881" s="2"/>
      <c r="F881" s="29"/>
      <c r="G881" s="2"/>
      <c r="H881" s="2"/>
      <c r="I881" s="2"/>
      <c r="J881" s="29"/>
    </row>
    <row r="882" spans="2:10" x14ac:dyDescent="0.25">
      <c r="B882" s="5"/>
      <c r="C882" s="2"/>
      <c r="D882" s="2"/>
      <c r="E882" s="2"/>
      <c r="F882" s="29"/>
      <c r="G882" s="2"/>
      <c r="H882" s="2"/>
      <c r="I882" s="2"/>
      <c r="J882" s="29"/>
    </row>
    <row r="883" spans="2:10" x14ac:dyDescent="0.25">
      <c r="B883" s="5"/>
      <c r="C883" s="2"/>
      <c r="D883" s="2"/>
      <c r="E883" s="2"/>
      <c r="F883" s="29"/>
      <c r="G883" s="2"/>
      <c r="H883" s="2"/>
      <c r="I883" s="2"/>
      <c r="J883" s="29"/>
    </row>
    <row r="884" spans="2:10" x14ac:dyDescent="0.25">
      <c r="B884" s="5"/>
      <c r="C884" s="2"/>
      <c r="D884" s="2"/>
      <c r="E884" s="2"/>
      <c r="F884" s="29"/>
      <c r="G884" s="2"/>
      <c r="H884" s="2"/>
      <c r="I884" s="2"/>
      <c r="J884" s="29"/>
    </row>
    <row r="885" spans="2:10" x14ac:dyDescent="0.25">
      <c r="B885" s="5"/>
      <c r="C885" s="2"/>
      <c r="D885" s="2"/>
      <c r="E885" s="2"/>
      <c r="F885" s="29"/>
      <c r="G885" s="2"/>
      <c r="H885" s="2"/>
      <c r="I885" s="2"/>
      <c r="J885" s="29"/>
    </row>
    <row r="886" spans="2:10" x14ac:dyDescent="0.25">
      <c r="B886" s="5"/>
      <c r="C886" s="2"/>
      <c r="D886" s="2"/>
      <c r="E886" s="2"/>
      <c r="F886" s="29"/>
      <c r="G886" s="2"/>
      <c r="H886" s="2"/>
      <c r="I886" s="2"/>
      <c r="J886" s="29"/>
    </row>
    <row r="887" spans="2:10" x14ac:dyDescent="0.25">
      <c r="B887" s="5"/>
      <c r="C887" s="2"/>
      <c r="D887" s="2"/>
      <c r="E887" s="2"/>
      <c r="F887" s="29"/>
      <c r="G887" s="2"/>
      <c r="H887" s="2"/>
      <c r="I887" s="2"/>
      <c r="J887" s="29"/>
    </row>
    <row r="888" spans="2:10" x14ac:dyDescent="0.25">
      <c r="B888" s="5"/>
      <c r="C888" s="2"/>
      <c r="D888" s="2"/>
      <c r="E888" s="2"/>
      <c r="F888" s="29"/>
      <c r="G888" s="2"/>
      <c r="H888" s="2"/>
      <c r="I888" s="2"/>
      <c r="J888" s="29"/>
    </row>
    <row r="889" spans="2:10" x14ac:dyDescent="0.25">
      <c r="B889" s="5"/>
      <c r="C889" s="2"/>
      <c r="D889" s="2"/>
      <c r="E889" s="2"/>
      <c r="F889" s="29"/>
      <c r="G889" s="2"/>
      <c r="H889" s="2"/>
      <c r="I889" s="2"/>
      <c r="J889" s="29"/>
    </row>
    <row r="890" spans="2:10" x14ac:dyDescent="0.25">
      <c r="B890" s="5"/>
      <c r="C890" s="2"/>
      <c r="D890" s="2"/>
      <c r="E890" s="2"/>
      <c r="F890" s="29"/>
      <c r="G890" s="2"/>
      <c r="H890" s="2"/>
      <c r="I890" s="2"/>
      <c r="J890" s="29"/>
    </row>
    <row r="891" spans="2:10" x14ac:dyDescent="0.25">
      <c r="B891" s="5"/>
      <c r="C891" s="2"/>
      <c r="D891" s="2"/>
      <c r="E891" s="2"/>
      <c r="F891" s="29"/>
      <c r="G891" s="2"/>
      <c r="H891" s="2"/>
      <c r="I891" s="2"/>
      <c r="J891" s="29"/>
    </row>
    <row r="892" spans="2:10" x14ac:dyDescent="0.25">
      <c r="B892" s="5"/>
      <c r="C892" s="2"/>
      <c r="D892" s="2"/>
      <c r="E892" s="2"/>
      <c r="F892" s="29"/>
      <c r="G892" s="2"/>
      <c r="H892" s="2"/>
      <c r="I892" s="2"/>
      <c r="J892" s="29"/>
    </row>
    <row r="893" spans="2:10" x14ac:dyDescent="0.25">
      <c r="B893" s="5"/>
      <c r="C893" s="2"/>
      <c r="D893" s="2"/>
      <c r="E893" s="2"/>
      <c r="F893" s="29"/>
      <c r="G893" s="2"/>
      <c r="H893" s="2"/>
      <c r="I893" s="2"/>
      <c r="J893" s="29"/>
    </row>
    <row r="894" spans="2:10" x14ac:dyDescent="0.25">
      <c r="B894" s="5"/>
      <c r="C894" s="2"/>
      <c r="D894" s="2"/>
      <c r="E894" s="2"/>
      <c r="F894" s="29"/>
      <c r="G894" s="2"/>
      <c r="H894" s="2"/>
      <c r="I894" s="2"/>
      <c r="J894" s="29"/>
    </row>
    <row r="895" spans="2:10" x14ac:dyDescent="0.25">
      <c r="B895" s="5"/>
      <c r="C895" s="2"/>
      <c r="D895" s="2"/>
      <c r="E895" s="2"/>
      <c r="F895" s="29"/>
      <c r="G895" s="2"/>
      <c r="H895" s="2"/>
      <c r="I895" s="2"/>
      <c r="J895" s="29"/>
    </row>
    <row r="896" spans="2:10" x14ac:dyDescent="0.25">
      <c r="B896" s="5"/>
      <c r="C896" s="2"/>
      <c r="D896" s="2"/>
      <c r="E896" s="2"/>
      <c r="F896" s="29"/>
      <c r="G896" s="2"/>
      <c r="H896" s="2"/>
      <c r="I896" s="2"/>
      <c r="J896" s="29"/>
    </row>
    <row r="897" spans="2:10" x14ac:dyDescent="0.25">
      <c r="B897" s="5"/>
      <c r="C897" s="2"/>
      <c r="D897" s="2"/>
      <c r="E897" s="2"/>
      <c r="F897" s="29"/>
      <c r="G897" s="2"/>
      <c r="H897" s="2"/>
      <c r="I897" s="2"/>
      <c r="J897" s="29"/>
    </row>
    <row r="898" spans="2:10" x14ac:dyDescent="0.25">
      <c r="B898" s="5"/>
      <c r="C898" s="2"/>
      <c r="D898" s="2"/>
      <c r="E898" s="2"/>
      <c r="F898" s="29"/>
      <c r="G898" s="2"/>
      <c r="H898" s="2"/>
      <c r="I898" s="2"/>
      <c r="J898" s="29"/>
    </row>
    <row r="899" spans="2:10" x14ac:dyDescent="0.25">
      <c r="B899" s="5"/>
      <c r="C899" s="2"/>
      <c r="D899" s="2"/>
      <c r="E899" s="2"/>
      <c r="F899" s="29"/>
      <c r="G899" s="2"/>
      <c r="H899" s="2"/>
      <c r="I899" s="2"/>
      <c r="J899" s="29"/>
    </row>
    <row r="900" spans="2:10" x14ac:dyDescent="0.25">
      <c r="B900" s="5"/>
      <c r="C900" s="2"/>
      <c r="D900" s="2"/>
      <c r="E900" s="2"/>
      <c r="F900" s="29"/>
      <c r="G900" s="2"/>
      <c r="H900" s="2"/>
      <c r="I900" s="2"/>
      <c r="J900" s="29"/>
    </row>
    <row r="901" spans="2:10" x14ac:dyDescent="0.25">
      <c r="B901" s="5"/>
      <c r="C901" s="2"/>
      <c r="D901" s="2"/>
      <c r="E901" s="2"/>
      <c r="F901" s="29"/>
      <c r="G901" s="2"/>
      <c r="H901" s="2"/>
      <c r="I901" s="2"/>
      <c r="J901" s="29"/>
    </row>
    <row r="902" spans="2:10" x14ac:dyDescent="0.25">
      <c r="B902" s="5"/>
      <c r="C902" s="2"/>
      <c r="D902" s="2"/>
      <c r="E902" s="2"/>
      <c r="F902" s="29"/>
      <c r="G902" s="2"/>
      <c r="H902" s="2"/>
      <c r="I902" s="2"/>
      <c r="J902" s="29"/>
    </row>
    <row r="903" spans="2:10" x14ac:dyDescent="0.25">
      <c r="B903" s="5"/>
      <c r="C903" s="2"/>
      <c r="D903" s="2"/>
      <c r="E903" s="2"/>
      <c r="F903" s="29"/>
      <c r="G903" s="2"/>
      <c r="H903" s="2"/>
      <c r="I903" s="2"/>
      <c r="J903" s="29"/>
    </row>
    <row r="904" spans="2:10" x14ac:dyDescent="0.25">
      <c r="B904" s="5"/>
      <c r="C904" s="2"/>
      <c r="D904" s="2"/>
      <c r="E904" s="2"/>
      <c r="F904" s="29"/>
      <c r="G904" s="2"/>
      <c r="H904" s="2"/>
      <c r="I904" s="2"/>
      <c r="J904" s="29"/>
    </row>
    <row r="905" spans="2:10" x14ac:dyDescent="0.25">
      <c r="B905" s="5"/>
      <c r="C905" s="2"/>
      <c r="D905" s="2"/>
      <c r="E905" s="2"/>
      <c r="F905" s="29"/>
      <c r="G905" s="2"/>
      <c r="H905" s="2"/>
      <c r="I905" s="2"/>
      <c r="J905" s="29"/>
    </row>
    <row r="906" spans="2:10" x14ac:dyDescent="0.25">
      <c r="B906" s="5"/>
      <c r="C906" s="2"/>
      <c r="D906" s="2"/>
      <c r="E906" s="2"/>
      <c r="F906" s="29"/>
      <c r="G906" s="2"/>
      <c r="H906" s="2"/>
      <c r="I906" s="2"/>
      <c r="J906" s="29"/>
    </row>
    <row r="907" spans="2:10" x14ac:dyDescent="0.25">
      <c r="B907" s="5"/>
      <c r="C907" s="2"/>
      <c r="D907" s="2"/>
      <c r="E907" s="2"/>
      <c r="F907" s="29"/>
      <c r="G907" s="2"/>
      <c r="H907" s="2"/>
      <c r="I907" s="2"/>
      <c r="J907" s="29"/>
    </row>
    <row r="908" spans="2:10" x14ac:dyDescent="0.25">
      <c r="B908" s="5"/>
      <c r="C908" s="2"/>
      <c r="D908" s="2"/>
      <c r="E908" s="2"/>
      <c r="F908" s="29"/>
      <c r="G908" s="2"/>
      <c r="H908" s="2"/>
      <c r="I908" s="2"/>
      <c r="J908" s="29"/>
    </row>
    <row r="909" spans="2:10" x14ac:dyDescent="0.25">
      <c r="B909" s="5"/>
      <c r="C909" s="2"/>
      <c r="D909" s="2"/>
      <c r="E909" s="2"/>
      <c r="F909" s="29"/>
      <c r="G909" s="2"/>
      <c r="H909" s="2"/>
      <c r="I909" s="2"/>
      <c r="J909" s="29"/>
    </row>
    <row r="910" spans="2:10" x14ac:dyDescent="0.25">
      <c r="B910" s="5"/>
      <c r="C910" s="2"/>
      <c r="D910" s="2"/>
      <c r="E910" s="2"/>
      <c r="F910" s="29"/>
      <c r="G910" s="2"/>
      <c r="H910" s="2"/>
      <c r="I910" s="2"/>
      <c r="J910" s="29"/>
    </row>
    <row r="911" spans="2:10" x14ac:dyDescent="0.25">
      <c r="B911" s="5"/>
      <c r="C911" s="2"/>
      <c r="D911" s="2"/>
      <c r="E911" s="2"/>
      <c r="F911" s="29"/>
      <c r="G911" s="2"/>
      <c r="H911" s="2"/>
      <c r="I911" s="2"/>
      <c r="J911" s="29"/>
    </row>
    <row r="912" spans="2:10" x14ac:dyDescent="0.25">
      <c r="B912" s="5"/>
      <c r="C912" s="2"/>
      <c r="D912" s="2"/>
      <c r="E912" s="2"/>
      <c r="F912" s="29"/>
      <c r="G912" s="2"/>
      <c r="H912" s="2"/>
      <c r="I912" s="2"/>
      <c r="J912" s="29"/>
    </row>
    <row r="913" spans="2:10" x14ac:dyDescent="0.25">
      <c r="B913" s="5"/>
      <c r="C913" s="2"/>
      <c r="D913" s="2"/>
      <c r="E913" s="2"/>
      <c r="F913" s="29"/>
      <c r="G913" s="2"/>
      <c r="H913" s="2"/>
      <c r="I913" s="2"/>
      <c r="J913" s="29"/>
    </row>
    <row r="914" spans="2:10" x14ac:dyDescent="0.25">
      <c r="B914" s="5"/>
      <c r="C914" s="2"/>
      <c r="D914" s="2"/>
      <c r="E914" s="2"/>
      <c r="F914" s="29"/>
      <c r="G914" s="2"/>
      <c r="H914" s="2"/>
      <c r="I914" s="2"/>
      <c r="J914" s="29"/>
    </row>
    <row r="915" spans="2:10" x14ac:dyDescent="0.25">
      <c r="B915" s="5"/>
      <c r="C915" s="2"/>
      <c r="D915" s="2"/>
      <c r="E915" s="2"/>
      <c r="F915" s="29"/>
      <c r="G915" s="2"/>
      <c r="H915" s="2"/>
      <c r="I915" s="2"/>
      <c r="J915" s="29"/>
    </row>
    <row r="916" spans="2:10" x14ac:dyDescent="0.25">
      <c r="B916" s="5"/>
      <c r="C916" s="2"/>
      <c r="D916" s="2"/>
      <c r="E916" s="2"/>
      <c r="F916" s="29"/>
      <c r="G916" s="2"/>
      <c r="H916" s="2"/>
      <c r="I916" s="2"/>
      <c r="J916" s="29"/>
    </row>
    <row r="917" spans="2:10" x14ac:dyDescent="0.25">
      <c r="B917" s="5"/>
      <c r="C917" s="2"/>
      <c r="D917" s="2"/>
      <c r="E917" s="2"/>
      <c r="F917" s="29"/>
      <c r="G917" s="2"/>
      <c r="H917" s="2"/>
      <c r="I917" s="2"/>
      <c r="J917" s="29"/>
    </row>
    <row r="918" spans="2:10" x14ac:dyDescent="0.25">
      <c r="B918" s="5"/>
      <c r="C918" s="2"/>
      <c r="D918" s="2"/>
      <c r="E918" s="2"/>
      <c r="F918" s="29"/>
      <c r="G918" s="2"/>
      <c r="H918" s="2"/>
      <c r="I918" s="2"/>
      <c r="J918" s="29"/>
    </row>
    <row r="919" spans="2:10" x14ac:dyDescent="0.25">
      <c r="B919" s="5"/>
      <c r="C919" s="2"/>
      <c r="D919" s="2"/>
      <c r="E919" s="2"/>
      <c r="F919" s="29"/>
      <c r="G919" s="2"/>
      <c r="H919" s="2"/>
      <c r="I919" s="2"/>
      <c r="J919" s="29"/>
    </row>
    <row r="920" spans="2:10" x14ac:dyDescent="0.25">
      <c r="B920" s="5"/>
      <c r="C920" s="2"/>
      <c r="D920" s="2"/>
      <c r="E920" s="2"/>
      <c r="F920" s="29"/>
      <c r="G920" s="2"/>
      <c r="H920" s="2"/>
      <c r="I920" s="2"/>
      <c r="J920" s="29"/>
    </row>
    <row r="921" spans="2:10" x14ac:dyDescent="0.25">
      <c r="B921" s="5"/>
      <c r="C921" s="2"/>
      <c r="D921" s="2"/>
      <c r="E921" s="2"/>
      <c r="F921" s="29"/>
      <c r="G921" s="2"/>
      <c r="H921" s="2"/>
      <c r="I921" s="2"/>
      <c r="J921" s="29"/>
    </row>
    <row r="922" spans="2:10" x14ac:dyDescent="0.25">
      <c r="B922" s="5"/>
      <c r="C922" s="2"/>
      <c r="D922" s="2"/>
      <c r="E922" s="2"/>
      <c r="F922" s="29"/>
      <c r="G922" s="2"/>
      <c r="H922" s="2"/>
      <c r="I922" s="2"/>
      <c r="J922" s="29"/>
    </row>
    <row r="923" spans="2:10" x14ac:dyDescent="0.25">
      <c r="B923" s="5"/>
      <c r="C923" s="2"/>
      <c r="D923" s="2"/>
      <c r="E923" s="2"/>
      <c r="F923" s="29"/>
      <c r="G923" s="2"/>
      <c r="H923" s="2"/>
      <c r="I923" s="2"/>
      <c r="J923" s="29"/>
    </row>
    <row r="924" spans="2:10" x14ac:dyDescent="0.25">
      <c r="B924" s="5"/>
      <c r="C924" s="2"/>
      <c r="D924" s="2"/>
      <c r="E924" s="2"/>
      <c r="F924" s="29"/>
      <c r="G924" s="2"/>
      <c r="H924" s="2"/>
      <c r="I924" s="2"/>
      <c r="J924" s="29"/>
    </row>
    <row r="925" spans="2:10" x14ac:dyDescent="0.25">
      <c r="B925" s="5"/>
      <c r="C925" s="2"/>
      <c r="D925" s="2"/>
      <c r="E925" s="2"/>
      <c r="F925" s="29"/>
      <c r="G925" s="2"/>
      <c r="H925" s="2"/>
      <c r="I925" s="2"/>
      <c r="J925" s="29"/>
    </row>
    <row r="926" spans="2:10" x14ac:dyDescent="0.25">
      <c r="B926" s="5"/>
      <c r="C926" s="2"/>
      <c r="D926" s="2"/>
      <c r="E926" s="2"/>
      <c r="F926" s="29"/>
      <c r="G926" s="2"/>
      <c r="H926" s="2"/>
      <c r="I926" s="2"/>
      <c r="J926" s="29"/>
    </row>
    <row r="927" spans="2:10" x14ac:dyDescent="0.25">
      <c r="B927" s="5"/>
      <c r="C927" s="2"/>
      <c r="D927" s="2"/>
      <c r="E927" s="2"/>
      <c r="F927" s="29"/>
      <c r="G927" s="2"/>
      <c r="H927" s="2"/>
      <c r="I927" s="2"/>
      <c r="J927" s="29"/>
    </row>
    <row r="928" spans="2:10" x14ac:dyDescent="0.25">
      <c r="B928" s="5"/>
      <c r="C928" s="2"/>
      <c r="D928" s="2"/>
      <c r="E928" s="2"/>
      <c r="F928" s="29"/>
      <c r="G928" s="2"/>
      <c r="H928" s="2"/>
      <c r="I928" s="2"/>
      <c r="J928" s="29"/>
    </row>
    <row r="929" spans="2:10" x14ac:dyDescent="0.25">
      <c r="B929" s="5"/>
      <c r="C929" s="2"/>
      <c r="D929" s="2"/>
      <c r="E929" s="2"/>
      <c r="F929" s="29"/>
      <c r="G929" s="2"/>
      <c r="H929" s="2"/>
      <c r="I929" s="2"/>
      <c r="J929" s="29"/>
    </row>
    <row r="930" spans="2:10" x14ac:dyDescent="0.25">
      <c r="B930" s="5"/>
      <c r="C930" s="2"/>
      <c r="D930" s="2"/>
      <c r="E930" s="2"/>
      <c r="F930" s="29"/>
      <c r="G930" s="2"/>
      <c r="H930" s="2"/>
      <c r="I930" s="2"/>
      <c r="J930" s="29"/>
    </row>
    <row r="931" spans="2:10" x14ac:dyDescent="0.25">
      <c r="B931" s="5"/>
      <c r="C931" s="2"/>
      <c r="D931" s="2"/>
      <c r="E931" s="2"/>
      <c r="F931" s="29"/>
      <c r="G931" s="2"/>
      <c r="H931" s="2"/>
      <c r="I931" s="2"/>
      <c r="J931" s="29"/>
    </row>
    <row r="932" spans="2:10" x14ac:dyDescent="0.25">
      <c r="B932" s="5"/>
      <c r="C932" s="2"/>
      <c r="D932" s="2"/>
      <c r="E932" s="2"/>
      <c r="F932" s="29"/>
      <c r="G932" s="2"/>
      <c r="H932" s="2"/>
      <c r="I932" s="2"/>
      <c r="J932" s="29"/>
    </row>
    <row r="933" spans="2:10" x14ac:dyDescent="0.25">
      <c r="B933" s="5"/>
      <c r="C933" s="2"/>
      <c r="D933" s="2"/>
      <c r="E933" s="2"/>
      <c r="F933" s="29"/>
      <c r="G933" s="2"/>
      <c r="H933" s="2"/>
      <c r="I933" s="2"/>
      <c r="J933" s="29"/>
    </row>
    <row r="934" spans="2:10" x14ac:dyDescent="0.25">
      <c r="B934" s="5"/>
      <c r="C934" s="2"/>
      <c r="D934" s="2"/>
      <c r="E934" s="2"/>
      <c r="F934" s="29"/>
      <c r="G934" s="2"/>
      <c r="H934" s="2"/>
      <c r="I934" s="2"/>
      <c r="J934" s="29"/>
    </row>
    <row r="935" spans="2:10" x14ac:dyDescent="0.25">
      <c r="B935" s="5"/>
      <c r="C935" s="2"/>
      <c r="D935" s="2"/>
      <c r="E935" s="2"/>
      <c r="F935" s="29"/>
      <c r="G935" s="2"/>
      <c r="H935" s="2"/>
      <c r="I935" s="2"/>
      <c r="J935" s="29"/>
    </row>
    <row r="936" spans="2:10" x14ac:dyDescent="0.25">
      <c r="B936" s="5"/>
      <c r="C936" s="2"/>
      <c r="D936" s="2"/>
      <c r="E936" s="2"/>
      <c r="F936" s="29"/>
      <c r="G936" s="2"/>
      <c r="H936" s="2"/>
      <c r="I936" s="2"/>
      <c r="J936" s="29"/>
    </row>
    <row r="937" spans="2:10" x14ac:dyDescent="0.25">
      <c r="B937" s="5"/>
      <c r="C937" s="2"/>
      <c r="D937" s="2"/>
      <c r="E937" s="2"/>
      <c r="F937" s="29"/>
      <c r="G937" s="2"/>
      <c r="H937" s="2"/>
      <c r="I937" s="2"/>
      <c r="J937" s="29"/>
    </row>
    <row r="938" spans="2:10" x14ac:dyDescent="0.25">
      <c r="B938" s="5"/>
      <c r="C938" s="2"/>
      <c r="D938" s="2"/>
      <c r="E938" s="2"/>
      <c r="F938" s="29"/>
      <c r="G938" s="2"/>
      <c r="H938" s="2"/>
      <c r="I938" s="2"/>
      <c r="J938" s="29"/>
    </row>
    <row r="939" spans="2:10" x14ac:dyDescent="0.25">
      <c r="B939" s="5"/>
      <c r="C939" s="2"/>
      <c r="D939" s="2"/>
      <c r="E939" s="2"/>
      <c r="F939" s="29"/>
      <c r="G939" s="2"/>
      <c r="H939" s="2"/>
      <c r="I939" s="2"/>
      <c r="J939" s="29"/>
    </row>
    <row r="940" spans="2:10" x14ac:dyDescent="0.25">
      <c r="B940" s="5"/>
      <c r="C940" s="2"/>
      <c r="D940" s="2"/>
      <c r="E940" s="2"/>
      <c r="F940" s="29"/>
      <c r="G940" s="2"/>
      <c r="H940" s="2"/>
      <c r="I940" s="2"/>
      <c r="J940" s="29"/>
    </row>
    <row r="941" spans="2:10" x14ac:dyDescent="0.25">
      <c r="B941" s="5"/>
      <c r="C941" s="2"/>
      <c r="D941" s="2"/>
      <c r="E941" s="2"/>
      <c r="F941" s="29"/>
      <c r="G941" s="2"/>
      <c r="H941" s="2"/>
      <c r="I941" s="2"/>
      <c r="J941" s="29"/>
    </row>
    <row r="942" spans="2:10" x14ac:dyDescent="0.25">
      <c r="B942" s="5"/>
      <c r="C942" s="2"/>
      <c r="D942" s="2"/>
      <c r="E942" s="2"/>
      <c r="F942" s="29"/>
      <c r="G942" s="2"/>
      <c r="H942" s="2"/>
      <c r="I942" s="2"/>
      <c r="J942" s="29"/>
    </row>
    <row r="943" spans="2:10" x14ac:dyDescent="0.25">
      <c r="B943" s="5"/>
      <c r="C943" s="2"/>
      <c r="D943" s="2"/>
      <c r="E943" s="2"/>
      <c r="F943" s="29"/>
      <c r="G943" s="2"/>
      <c r="H943" s="2"/>
      <c r="I943" s="2"/>
      <c r="J943" s="29"/>
    </row>
    <row r="944" spans="2:10" x14ac:dyDescent="0.25">
      <c r="B944" s="5"/>
      <c r="C944" s="2"/>
      <c r="D944" s="2"/>
      <c r="E944" s="2"/>
      <c r="F944" s="29"/>
      <c r="G944" s="2"/>
      <c r="H944" s="2"/>
      <c r="I944" s="2"/>
      <c r="J944" s="29"/>
    </row>
    <row r="945" spans="2:10" x14ac:dyDescent="0.25">
      <c r="B945" s="5"/>
      <c r="C945" s="2"/>
      <c r="D945" s="2"/>
      <c r="E945" s="2"/>
      <c r="F945" s="29"/>
      <c r="G945" s="2"/>
      <c r="H945" s="2"/>
      <c r="I945" s="2"/>
      <c r="J945" s="29"/>
    </row>
    <row r="946" spans="2:10" x14ac:dyDescent="0.25">
      <c r="B946" s="5"/>
      <c r="C946" s="2"/>
      <c r="D946" s="2"/>
      <c r="E946" s="2"/>
      <c r="F946" s="29"/>
      <c r="G946" s="2"/>
      <c r="H946" s="2"/>
      <c r="I946" s="2"/>
      <c r="J946" s="29"/>
    </row>
    <row r="947" spans="2:10" x14ac:dyDescent="0.25">
      <c r="B947" s="5"/>
      <c r="C947" s="2"/>
      <c r="D947" s="2"/>
      <c r="E947" s="2"/>
      <c r="F947" s="29"/>
      <c r="G947" s="2"/>
      <c r="H947" s="2"/>
      <c r="I947" s="2"/>
      <c r="J947" s="29"/>
    </row>
    <row r="948" spans="2:10" x14ac:dyDescent="0.25">
      <c r="B948" s="5"/>
      <c r="C948" s="2"/>
      <c r="D948" s="2"/>
      <c r="E948" s="2"/>
      <c r="F948" s="29"/>
      <c r="G948" s="2"/>
      <c r="H948" s="2"/>
      <c r="I948" s="2"/>
      <c r="J948" s="29"/>
    </row>
    <row r="949" spans="2:10" x14ac:dyDescent="0.25">
      <c r="B949" s="5"/>
      <c r="C949" s="2"/>
      <c r="D949" s="2"/>
      <c r="E949" s="2"/>
      <c r="F949" s="29"/>
      <c r="G949" s="2"/>
      <c r="H949" s="2"/>
      <c r="I949" s="2"/>
      <c r="J949" s="29"/>
    </row>
    <row r="950" spans="2:10" x14ac:dyDescent="0.25">
      <c r="B950" s="5"/>
      <c r="C950" s="2"/>
      <c r="D950" s="2"/>
      <c r="E950" s="2"/>
      <c r="F950" s="29"/>
      <c r="G950" s="2"/>
      <c r="H950" s="2"/>
      <c r="I950" s="2"/>
      <c r="J950" s="29"/>
    </row>
    <row r="951" spans="2:10" x14ac:dyDescent="0.25">
      <c r="B951" s="5"/>
      <c r="C951" s="2"/>
      <c r="D951" s="2"/>
      <c r="E951" s="2"/>
      <c r="F951" s="29"/>
      <c r="G951" s="2"/>
      <c r="H951" s="2"/>
      <c r="I951" s="2"/>
      <c r="J951" s="29"/>
    </row>
    <row r="952" spans="2:10" x14ac:dyDescent="0.25">
      <c r="B952" s="5"/>
      <c r="C952" s="2"/>
      <c r="D952" s="2"/>
      <c r="E952" s="2"/>
      <c r="F952" s="29"/>
      <c r="G952" s="2"/>
      <c r="H952" s="2"/>
      <c r="I952" s="2"/>
      <c r="J952" s="29"/>
    </row>
    <row r="953" spans="2:10" x14ac:dyDescent="0.25">
      <c r="B953" s="5"/>
      <c r="C953" s="2"/>
      <c r="D953" s="2"/>
      <c r="E953" s="2"/>
      <c r="F953" s="29"/>
      <c r="G953" s="2"/>
      <c r="H953" s="2"/>
      <c r="I953" s="2"/>
      <c r="J953" s="29"/>
    </row>
    <row r="954" spans="2:10" x14ac:dyDescent="0.25">
      <c r="B954" s="5"/>
      <c r="C954" s="2"/>
      <c r="D954" s="2"/>
      <c r="E954" s="2"/>
      <c r="F954" s="29"/>
      <c r="G954" s="2"/>
      <c r="H954" s="2"/>
      <c r="I954" s="2"/>
      <c r="J954" s="29"/>
    </row>
    <row r="955" spans="2:10" x14ac:dyDescent="0.25">
      <c r="B955" s="5"/>
      <c r="C955" s="2"/>
      <c r="D955" s="2"/>
      <c r="E955" s="2"/>
      <c r="F955" s="29"/>
      <c r="G955" s="2"/>
      <c r="H955" s="2"/>
      <c r="I955" s="2"/>
      <c r="J955" s="29"/>
    </row>
    <row r="956" spans="2:10" x14ac:dyDescent="0.25">
      <c r="B956" s="5"/>
      <c r="C956" s="2"/>
      <c r="D956" s="2"/>
      <c r="E956" s="2"/>
      <c r="F956" s="29"/>
      <c r="G956" s="2"/>
      <c r="H956" s="2"/>
      <c r="I956" s="2"/>
      <c r="J956" s="29"/>
    </row>
    <row r="957" spans="2:10" x14ac:dyDescent="0.25">
      <c r="B957" s="5"/>
      <c r="C957" s="2"/>
      <c r="D957" s="2"/>
      <c r="E957" s="2"/>
      <c r="F957" s="29"/>
      <c r="G957" s="2"/>
      <c r="H957" s="2"/>
      <c r="I957" s="2"/>
      <c r="J957" s="29"/>
    </row>
    <row r="958" spans="2:10" x14ac:dyDescent="0.25">
      <c r="B958" s="5"/>
      <c r="C958" s="2"/>
      <c r="D958" s="2"/>
      <c r="E958" s="2"/>
      <c r="F958" s="29"/>
      <c r="G958" s="2"/>
      <c r="H958" s="2"/>
      <c r="I958" s="2"/>
      <c r="J958" s="29"/>
    </row>
    <row r="959" spans="2:10" x14ac:dyDescent="0.25">
      <c r="B959" s="5"/>
      <c r="C959" s="2"/>
      <c r="D959" s="2"/>
      <c r="E959" s="2"/>
      <c r="F959" s="29"/>
      <c r="G959" s="2"/>
      <c r="H959" s="2"/>
      <c r="I959" s="2"/>
      <c r="J959" s="29"/>
    </row>
    <row r="960" spans="2:10" x14ac:dyDescent="0.25">
      <c r="B960" s="5"/>
      <c r="C960" s="2"/>
      <c r="D960" s="2"/>
      <c r="E960" s="2"/>
      <c r="F960" s="29"/>
      <c r="G960" s="2"/>
      <c r="H960" s="2"/>
      <c r="I960" s="2"/>
      <c r="J960" s="29"/>
    </row>
  </sheetData>
  <mergeCells count="76">
    <mergeCell ref="B129:D129"/>
    <mergeCell ref="F129:J129"/>
    <mergeCell ref="B112:D112"/>
    <mergeCell ref="F112:H112"/>
    <mergeCell ref="I112:J112"/>
    <mergeCell ref="B113:D113"/>
    <mergeCell ref="F113:H113"/>
    <mergeCell ref="I113:J113"/>
    <mergeCell ref="B110:D110"/>
    <mergeCell ref="F110:H110"/>
    <mergeCell ref="I110:J110"/>
    <mergeCell ref="B111:D111"/>
    <mergeCell ref="F111:H111"/>
    <mergeCell ref="I111:J111"/>
    <mergeCell ref="B108:D108"/>
    <mergeCell ref="F108:J108"/>
    <mergeCell ref="B109:D109"/>
    <mergeCell ref="F109:H109"/>
    <mergeCell ref="I109:J109"/>
    <mergeCell ref="I87:J89"/>
    <mergeCell ref="C88:F88"/>
    <mergeCell ref="C89:F89"/>
    <mergeCell ref="C90:F90"/>
    <mergeCell ref="B103:D103"/>
    <mergeCell ref="F103:J107"/>
    <mergeCell ref="B104:D104"/>
    <mergeCell ref="B105:D105"/>
    <mergeCell ref="B106:D106"/>
    <mergeCell ref="B107:D107"/>
    <mergeCell ref="B101:C101"/>
    <mergeCell ref="E101:G101"/>
    <mergeCell ref="H101:J101"/>
    <mergeCell ref="B102:E102"/>
    <mergeCell ref="F102:J102"/>
    <mergeCell ref="B93:J93"/>
    <mergeCell ref="G95:G100"/>
    <mergeCell ref="C96:C98"/>
    <mergeCell ref="E96:E98"/>
    <mergeCell ref="F96:F98"/>
    <mergeCell ref="C99:C100"/>
    <mergeCell ref="E99:E100"/>
    <mergeCell ref="F99:F100"/>
    <mergeCell ref="I90:J90"/>
    <mergeCell ref="B48:B50"/>
    <mergeCell ref="C48:I48"/>
    <mergeCell ref="C49:H49"/>
    <mergeCell ref="I49:J49"/>
    <mergeCell ref="C50:F50"/>
    <mergeCell ref="G50:I50"/>
    <mergeCell ref="H70:J71"/>
    <mergeCell ref="H72:J72"/>
    <mergeCell ref="H73:H76"/>
    <mergeCell ref="I73:I76"/>
    <mergeCell ref="J73:J76"/>
    <mergeCell ref="E78:E86"/>
    <mergeCell ref="B87:B90"/>
    <mergeCell ref="C87:F87"/>
    <mergeCell ref="H87:H90"/>
    <mergeCell ref="E13:F13"/>
    <mergeCell ref="H65:J69"/>
    <mergeCell ref="B63:F63"/>
    <mergeCell ref="H63:J63"/>
    <mergeCell ref="C64:F64"/>
    <mergeCell ref="G64:J64"/>
    <mergeCell ref="C31:C32"/>
    <mergeCell ref="F31:F32"/>
    <mergeCell ref="C41:C44"/>
    <mergeCell ref="B47:J47"/>
    <mergeCell ref="B2:J2"/>
    <mergeCell ref="B3:J3"/>
    <mergeCell ref="B4:B6"/>
    <mergeCell ref="C4:I4"/>
    <mergeCell ref="C5:H5"/>
    <mergeCell ref="I5:J5"/>
    <mergeCell ref="C6:F6"/>
    <mergeCell ref="G6:I6"/>
  </mergeCells>
  <pageMargins left="0.7" right="0.7" top="0.75" bottom="0.75" header="0.3" footer="0.3"/>
  <pageSetup paperSize="9" scale="63" orientation="portrait" r:id="rId1"/>
  <rowBreaks count="2" manualBreakCount="2">
    <brk id="45" max="10" man="1"/>
    <brk id="91" max="10" man="1"/>
  </rowBreaks>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J960"/>
  <sheetViews>
    <sheetView topLeftCell="A79" zoomScaleNormal="100" zoomScaleSheetLayoutView="158" workbookViewId="0">
      <selection activeCell="C9" sqref="C9"/>
    </sheetView>
  </sheetViews>
  <sheetFormatPr defaultColWidth="10.7109375" defaultRowHeight="15" x14ac:dyDescent="0.25"/>
  <cols>
    <col min="1" max="1" width="1.28515625" style="1" customWidth="1"/>
    <col min="2" max="2" width="31.7109375" style="6" customWidth="1"/>
    <col min="3" max="3" width="9.7109375" style="4" customWidth="1"/>
    <col min="4" max="4" width="10.7109375" style="4" customWidth="1"/>
    <col min="5" max="5" width="16.7109375" style="4" customWidth="1"/>
    <col min="6" max="6" width="11.140625" style="30" customWidth="1"/>
    <col min="7" max="7" width="11" style="4" customWidth="1"/>
    <col min="8" max="9" width="11.7109375" style="4" customWidth="1"/>
    <col min="10" max="10" width="12.140625" style="30" customWidth="1"/>
    <col min="11" max="11" width="1.7109375" style="1" customWidth="1"/>
    <col min="12" max="16384" width="10.7109375" style="1"/>
  </cols>
  <sheetData>
    <row r="1" spans="2:10" ht="8.1" customHeight="1" x14ac:dyDescent="0.25"/>
    <row r="2" spans="2:10" ht="14.1" customHeight="1" thickBot="1" x14ac:dyDescent="0.3">
      <c r="B2" s="185" t="s">
        <v>147</v>
      </c>
      <c r="C2" s="185"/>
      <c r="D2" s="185"/>
      <c r="E2" s="185"/>
      <c r="F2" s="185"/>
      <c r="G2" s="185"/>
      <c r="H2" s="185"/>
      <c r="I2" s="185"/>
      <c r="J2" s="185"/>
    </row>
    <row r="3" spans="2:10" ht="18.75" thickBot="1" x14ac:dyDescent="0.3">
      <c r="B3" s="174" t="s">
        <v>160</v>
      </c>
      <c r="C3" s="174"/>
      <c r="D3" s="174"/>
      <c r="E3" s="174"/>
      <c r="F3" s="174"/>
      <c r="G3" s="174"/>
      <c r="H3" s="174"/>
      <c r="I3" s="174"/>
      <c r="J3" s="174"/>
    </row>
    <row r="4" spans="2:10" x14ac:dyDescent="0.25">
      <c r="B4" s="175" t="s">
        <v>153</v>
      </c>
      <c r="C4" s="178" t="s">
        <v>24</v>
      </c>
      <c r="D4" s="178"/>
      <c r="E4" s="178"/>
      <c r="F4" s="178"/>
      <c r="G4" s="178"/>
      <c r="H4" s="178"/>
      <c r="I4" s="178"/>
      <c r="J4" s="24"/>
    </row>
    <row r="5" spans="2:10" x14ac:dyDescent="0.25">
      <c r="B5" s="176"/>
      <c r="C5" s="179"/>
      <c r="D5" s="179"/>
      <c r="E5" s="179"/>
      <c r="F5" s="179"/>
      <c r="G5" s="179"/>
      <c r="H5" s="179"/>
      <c r="I5" s="180" t="s">
        <v>5</v>
      </c>
      <c r="J5" s="180"/>
    </row>
    <row r="6" spans="2:10" ht="15.75" thickBot="1" x14ac:dyDescent="0.3">
      <c r="B6" s="177"/>
      <c r="C6" s="166" t="s">
        <v>7</v>
      </c>
      <c r="D6" s="166"/>
      <c r="E6" s="166"/>
      <c r="F6" s="166"/>
      <c r="G6" s="167" t="s">
        <v>8</v>
      </c>
      <c r="H6" s="167"/>
      <c r="I6" s="167"/>
      <c r="J6" s="25"/>
    </row>
    <row r="7" spans="2:10" ht="45.75" thickBot="1" x14ac:dyDescent="0.3">
      <c r="B7" s="7" t="s">
        <v>2</v>
      </c>
      <c r="C7" s="34" t="s">
        <v>3</v>
      </c>
      <c r="D7" s="34" t="s">
        <v>21</v>
      </c>
      <c r="E7" s="35" t="s">
        <v>22</v>
      </c>
      <c r="F7" s="36" t="s">
        <v>29</v>
      </c>
      <c r="G7" s="18" t="s">
        <v>23</v>
      </c>
      <c r="H7" s="37" t="s">
        <v>4</v>
      </c>
      <c r="I7" s="37" t="s">
        <v>6</v>
      </c>
      <c r="J7" s="78" t="s">
        <v>134</v>
      </c>
    </row>
    <row r="8" spans="2:10" ht="26.25" thickBot="1" x14ac:dyDescent="0.3">
      <c r="B8" s="8" t="s">
        <v>11</v>
      </c>
      <c r="C8" s="10">
        <f>SUM(C9:C10)</f>
        <v>131167</v>
      </c>
      <c r="D8" s="10">
        <f>SUM(D9:D10)</f>
        <v>46316</v>
      </c>
      <c r="E8" s="14" t="s">
        <v>40</v>
      </c>
      <c r="F8" s="26">
        <f>G8-C8-D8</f>
        <v>168158</v>
      </c>
      <c r="G8" s="56">
        <f t="shared" ref="G8:G19" si="0">H8+I8</f>
        <v>345641</v>
      </c>
      <c r="H8" s="10">
        <f>SUM(H9:H10)</f>
        <v>329611</v>
      </c>
      <c r="I8" s="10">
        <f t="shared" ref="I8:J8" si="1">SUM(I9:I10)</f>
        <v>16030</v>
      </c>
      <c r="J8" s="79">
        <f t="shared" si="1"/>
        <v>0</v>
      </c>
    </row>
    <row r="9" spans="2:10" ht="15.75" thickBot="1" x14ac:dyDescent="0.3">
      <c r="B9" s="9" t="s">
        <v>66</v>
      </c>
      <c r="C9" s="68">
        <f>122645+1080+7442</f>
        <v>131167</v>
      </c>
      <c r="D9" s="68">
        <f>2000+1741+7000+290+6593+522+1229</f>
        <v>19375</v>
      </c>
      <c r="E9" s="15" t="s">
        <v>9</v>
      </c>
      <c r="F9" s="27">
        <f>G9-C9-D9</f>
        <v>128863</v>
      </c>
      <c r="G9" s="77">
        <f t="shared" si="0"/>
        <v>279405</v>
      </c>
      <c r="H9" s="68">
        <f>247806+8383+1522+5664</f>
        <v>263375</v>
      </c>
      <c r="I9" s="68">
        <v>16030</v>
      </c>
      <c r="J9" s="80"/>
    </row>
    <row r="10" spans="2:10" ht="15.75" thickBot="1" x14ac:dyDescent="0.3">
      <c r="B10" s="9" t="s">
        <v>67</v>
      </c>
      <c r="C10" s="11"/>
      <c r="D10" s="68">
        <f>630+500+19836+260+1270+4445</f>
        <v>26941</v>
      </c>
      <c r="E10" s="15" t="s">
        <v>9</v>
      </c>
      <c r="F10" s="27">
        <f>G10-C10-D10</f>
        <v>39295</v>
      </c>
      <c r="G10" s="17">
        <f t="shared" si="0"/>
        <v>66236</v>
      </c>
      <c r="H10" s="68">
        <f>47046+6299+5000+1270+4445+207+300+1556+113</f>
        <v>66236</v>
      </c>
      <c r="I10" s="68"/>
      <c r="J10" s="80"/>
    </row>
    <row r="11" spans="2:10" ht="26.25" thickBot="1" x14ac:dyDescent="0.3">
      <c r="B11" s="8" t="s">
        <v>12</v>
      </c>
      <c r="C11" s="10">
        <f>SUM(C12:C14)</f>
        <v>17350</v>
      </c>
      <c r="D11" s="10">
        <f>SUM(D12:D14)</f>
        <v>47872</v>
      </c>
      <c r="E11" s="14" t="s">
        <v>9</v>
      </c>
      <c r="F11" s="26">
        <f>G11-C11-D11</f>
        <v>45024</v>
      </c>
      <c r="G11" s="56">
        <f t="shared" si="0"/>
        <v>110246</v>
      </c>
      <c r="H11" s="10">
        <f>SUM(H12:H14)</f>
        <v>108508</v>
      </c>
      <c r="I11" s="10">
        <f t="shared" ref="I11:J11" si="2">SUM(I12:I14)</f>
        <v>1738</v>
      </c>
      <c r="J11" s="79">
        <f t="shared" si="2"/>
        <v>0</v>
      </c>
    </row>
    <row r="12" spans="2:10" ht="26.25" thickBot="1" x14ac:dyDescent="0.3">
      <c r="B12" s="9" t="s">
        <v>101</v>
      </c>
      <c r="C12" s="68">
        <v>17350</v>
      </c>
      <c r="D12" s="68">
        <f>42+7</f>
        <v>49</v>
      </c>
      <c r="E12" s="15" t="s">
        <v>9</v>
      </c>
      <c r="F12" s="27">
        <f>G12-C12-D12-(D13-H13)</f>
        <v>28406</v>
      </c>
      <c r="G12" s="17">
        <f t="shared" si="0"/>
        <v>49660</v>
      </c>
      <c r="H12" s="11">
        <f>12160+14215+9049-1738+2451+5072+7+337+140+617+2286+136+680+400+714+990+141+110+155</f>
        <v>47922</v>
      </c>
      <c r="I12" s="11">
        <v>1738</v>
      </c>
      <c r="J12" s="80"/>
    </row>
    <row r="13" spans="2:10" ht="30" customHeight="1" thickBot="1" x14ac:dyDescent="0.3">
      <c r="B13" s="9" t="s">
        <v>102</v>
      </c>
      <c r="C13" s="11"/>
      <c r="D13" s="68">
        <f>13762+10360+2191-5290</f>
        <v>21023</v>
      </c>
      <c r="E13" s="183" t="s">
        <v>138</v>
      </c>
      <c r="F13" s="184"/>
      <c r="G13" s="17">
        <f t="shared" si="0"/>
        <v>17168</v>
      </c>
      <c r="H13" s="68">
        <f>15953+1215</f>
        <v>17168</v>
      </c>
      <c r="I13" s="11"/>
      <c r="J13" s="80"/>
    </row>
    <row r="14" spans="2:10" ht="15.75" thickBot="1" x14ac:dyDescent="0.3">
      <c r="B14" s="9" t="s">
        <v>68</v>
      </c>
      <c r="C14" s="11"/>
      <c r="D14" s="11">
        <v>26800</v>
      </c>
      <c r="E14" s="15" t="s">
        <v>9</v>
      </c>
      <c r="F14" s="27">
        <f>G14-C14-D14</f>
        <v>16618</v>
      </c>
      <c r="G14" s="17">
        <f t="shared" si="0"/>
        <v>43418</v>
      </c>
      <c r="H14" s="68">
        <f>16618+26800</f>
        <v>43418</v>
      </c>
      <c r="I14" s="11"/>
      <c r="J14" s="80"/>
    </row>
    <row r="15" spans="2:10" ht="26.25" thickBot="1" x14ac:dyDescent="0.3">
      <c r="B15" s="8" t="s">
        <v>13</v>
      </c>
      <c r="C15" s="10">
        <f>SUM(C16:C19)</f>
        <v>345028</v>
      </c>
      <c r="D15" s="10">
        <f>SUM(D16:D19)</f>
        <v>48092</v>
      </c>
      <c r="E15" s="14" t="s">
        <v>35</v>
      </c>
      <c r="F15" s="26">
        <f>G15-C15-D15</f>
        <v>66924</v>
      </c>
      <c r="G15" s="56">
        <f t="shared" si="0"/>
        <v>460044</v>
      </c>
      <c r="H15" s="10">
        <f>SUM(H16:H19)</f>
        <v>413644</v>
      </c>
      <c r="I15" s="10">
        <f>SUM(I16:I19)</f>
        <v>46400</v>
      </c>
      <c r="J15" s="79">
        <f>SUM(J16:J19)</f>
        <v>74742</v>
      </c>
    </row>
    <row r="16" spans="2:10" ht="15.75" thickBot="1" x14ac:dyDescent="0.3">
      <c r="B16" s="9" t="s">
        <v>69</v>
      </c>
      <c r="C16" s="68">
        <f>205616+25023+6183</f>
        <v>236822</v>
      </c>
      <c r="D16" s="11">
        <v>4232</v>
      </c>
      <c r="E16" s="15" t="s">
        <v>10</v>
      </c>
      <c r="F16" s="27">
        <f>G16-C16-D16</f>
        <v>36915</v>
      </c>
      <c r="G16" s="17">
        <f t="shared" si="0"/>
        <v>277969</v>
      </c>
      <c r="H16" s="68">
        <f>228301+4413+400</f>
        <v>233114</v>
      </c>
      <c r="I16" s="68">
        <f>9442+27726+158+7486+43</f>
        <v>44855</v>
      </c>
      <c r="J16" s="80"/>
    </row>
    <row r="17" spans="2:10" ht="32.1" customHeight="1" thickBot="1" x14ac:dyDescent="0.3">
      <c r="B17" s="9" t="s">
        <v>70</v>
      </c>
      <c r="C17" s="68">
        <f>32026+5613</f>
        <v>37639</v>
      </c>
      <c r="D17" s="68">
        <f>8116+1039</f>
        <v>9155</v>
      </c>
      <c r="E17" s="15" t="s">
        <v>10</v>
      </c>
      <c r="F17" s="27">
        <f>G17-C17-D17</f>
        <v>8567</v>
      </c>
      <c r="G17" s="17">
        <f t="shared" si="0"/>
        <v>55361</v>
      </c>
      <c r="H17" s="68">
        <f>48709+6652</f>
        <v>55361</v>
      </c>
      <c r="I17" s="68"/>
      <c r="J17" s="80"/>
    </row>
    <row r="18" spans="2:10" ht="26.25" thickBot="1" x14ac:dyDescent="0.3">
      <c r="B18" s="9" t="s">
        <v>71</v>
      </c>
      <c r="C18" s="68">
        <f>61574+8993</f>
        <v>70567</v>
      </c>
      <c r="D18" s="68">
        <f>26666+3320+4719</f>
        <v>34705</v>
      </c>
      <c r="E18" s="15" t="s">
        <v>10</v>
      </c>
      <c r="F18" s="69">
        <f t="shared" ref="F18:F19" si="3">G18-C18-D18</f>
        <v>19897</v>
      </c>
      <c r="G18" s="17">
        <f t="shared" si="0"/>
        <v>125169</v>
      </c>
      <c r="H18" s="68">
        <f>110253+14916</f>
        <v>125169</v>
      </c>
      <c r="I18" s="68"/>
      <c r="J18" s="80"/>
    </row>
    <row r="19" spans="2:10" ht="39" thickBot="1" x14ac:dyDescent="0.3">
      <c r="B19" s="9" t="s">
        <v>130</v>
      </c>
      <c r="C19" s="11"/>
      <c r="D19" s="11"/>
      <c r="E19" s="15" t="s">
        <v>10</v>
      </c>
      <c r="F19" s="27">
        <f t="shared" si="3"/>
        <v>1545</v>
      </c>
      <c r="G19" s="17">
        <f t="shared" si="0"/>
        <v>1545</v>
      </c>
      <c r="H19" s="68"/>
      <c r="I19" s="68">
        <v>1545</v>
      </c>
      <c r="J19" s="81">
        <v>74742</v>
      </c>
    </row>
    <row r="20" spans="2:10" ht="26.25" thickBot="1" x14ac:dyDescent="0.3">
      <c r="B20" s="8" t="s">
        <v>38</v>
      </c>
      <c r="C20" s="10">
        <f>SUM(C21:C25)</f>
        <v>11740</v>
      </c>
      <c r="D20" s="10">
        <f>SUM(D21:D25)</f>
        <v>0</v>
      </c>
      <c r="E20" s="14" t="s">
        <v>28</v>
      </c>
      <c r="F20" s="26">
        <f>G20-C20-D20</f>
        <v>52132</v>
      </c>
      <c r="G20" s="56">
        <f>H20+I20</f>
        <v>63872</v>
      </c>
      <c r="H20" s="10">
        <f>SUM(H21:H25)</f>
        <v>0</v>
      </c>
      <c r="I20" s="10">
        <f>SUM(I21:I25)</f>
        <v>63872</v>
      </c>
      <c r="J20" s="79">
        <f>SUM(J21:J25)</f>
        <v>55889</v>
      </c>
    </row>
    <row r="21" spans="2:10" ht="15.75" thickBot="1" x14ac:dyDescent="0.3">
      <c r="B21" s="41" t="s">
        <v>72</v>
      </c>
      <c r="C21" s="68">
        <v>2302</v>
      </c>
      <c r="D21" s="11"/>
      <c r="E21" s="15" t="s">
        <v>10</v>
      </c>
      <c r="F21" s="27">
        <f>G21-C21-D21</f>
        <v>3958</v>
      </c>
      <c r="G21" s="17">
        <f>H21+I21</f>
        <v>6260</v>
      </c>
      <c r="H21" s="68"/>
      <c r="I21" s="68">
        <v>6260</v>
      </c>
      <c r="J21" s="80">
        <v>2160</v>
      </c>
    </row>
    <row r="22" spans="2:10" ht="26.25" thickBot="1" x14ac:dyDescent="0.3">
      <c r="B22" s="41" t="s">
        <v>73</v>
      </c>
      <c r="C22" s="68">
        <v>9438</v>
      </c>
      <c r="D22" s="11"/>
      <c r="E22" s="15" t="s">
        <v>9</v>
      </c>
      <c r="F22" s="27">
        <f>G22-C22-D22</f>
        <v>15538</v>
      </c>
      <c r="G22" s="17">
        <f>H22+I22</f>
        <v>24976</v>
      </c>
      <c r="H22" s="68"/>
      <c r="I22" s="68">
        <v>24976</v>
      </c>
      <c r="J22" s="80"/>
    </row>
    <row r="23" spans="2:10" ht="15.75" thickBot="1" x14ac:dyDescent="0.3">
      <c r="B23" s="41" t="s">
        <v>74</v>
      </c>
      <c r="C23" s="11"/>
      <c r="D23" s="11"/>
      <c r="E23" s="15" t="s">
        <v>9</v>
      </c>
      <c r="F23" s="27">
        <f>G23-C23-D23</f>
        <v>7246</v>
      </c>
      <c r="G23" s="17">
        <f>H23+I23</f>
        <v>7246</v>
      </c>
      <c r="H23" s="68"/>
      <c r="I23" s="68">
        <v>7246</v>
      </c>
      <c r="J23" s="80"/>
    </row>
    <row r="24" spans="2:10" ht="39" thickBot="1" x14ac:dyDescent="0.3">
      <c r="B24" s="41" t="s">
        <v>127</v>
      </c>
      <c r="C24" s="11"/>
      <c r="D24" s="11"/>
      <c r="E24" s="15" t="s">
        <v>9</v>
      </c>
      <c r="F24" s="27">
        <f t="shared" ref="F24:F25" si="4">G24-C24-D24</f>
        <v>25390</v>
      </c>
      <c r="G24" s="17">
        <f>H24+I24</f>
        <v>25390</v>
      </c>
      <c r="H24" s="68"/>
      <c r="I24" s="68">
        <f>71209-5819-40000</f>
        <v>25390</v>
      </c>
      <c r="J24" s="84">
        <f>5819+40000</f>
        <v>45819</v>
      </c>
    </row>
    <row r="25" spans="2:10" ht="26.25" thickBot="1" x14ac:dyDescent="0.3">
      <c r="B25" s="41" t="s">
        <v>75</v>
      </c>
      <c r="C25" s="11"/>
      <c r="D25" s="11"/>
      <c r="E25" s="15" t="s">
        <v>9</v>
      </c>
      <c r="F25" s="27">
        <f t="shared" si="4"/>
        <v>0</v>
      </c>
      <c r="G25" s="17">
        <f t="shared" ref="G25" si="5">H25+I25</f>
        <v>0</v>
      </c>
      <c r="H25" s="11"/>
      <c r="I25" s="11"/>
      <c r="J25" s="81">
        <v>7910</v>
      </c>
    </row>
    <row r="26" spans="2:10" ht="15.75" thickBot="1" x14ac:dyDescent="0.3">
      <c r="B26" s="8" t="s">
        <v>14</v>
      </c>
      <c r="C26" s="10">
        <f>SUM(C27:C29)</f>
        <v>59378</v>
      </c>
      <c r="D26" s="10">
        <f>SUM(D27:D29)</f>
        <v>0</v>
      </c>
      <c r="E26" s="14" t="s">
        <v>9</v>
      </c>
      <c r="F26" s="26">
        <f>G26-C26-D26</f>
        <v>19834</v>
      </c>
      <c r="G26" s="56">
        <f>H26+I26</f>
        <v>79212</v>
      </c>
      <c r="H26" s="10">
        <f>SUM(H27:H29)</f>
        <v>0</v>
      </c>
      <c r="I26" s="10">
        <f t="shared" ref="I26:J26" si="6">SUM(I27:I29)</f>
        <v>79212</v>
      </c>
      <c r="J26" s="79">
        <f t="shared" si="6"/>
        <v>621</v>
      </c>
    </row>
    <row r="27" spans="2:10" ht="24.75" thickBot="1" x14ac:dyDescent="0.3">
      <c r="B27" s="9" t="s">
        <v>76</v>
      </c>
      <c r="C27" s="11"/>
      <c r="D27" s="11"/>
      <c r="E27" s="15" t="s">
        <v>41</v>
      </c>
      <c r="F27" s="27">
        <f>G27-C27-D27</f>
        <v>10495</v>
      </c>
      <c r="G27" s="17">
        <f>H27+I27</f>
        <v>10495</v>
      </c>
      <c r="H27" s="61"/>
      <c r="I27" s="68">
        <v>10495</v>
      </c>
      <c r="J27" s="81">
        <v>621</v>
      </c>
    </row>
    <row r="28" spans="2:10" ht="39" thickBot="1" x14ac:dyDescent="0.3">
      <c r="B28" s="9" t="s">
        <v>77</v>
      </c>
      <c r="C28" s="68">
        <v>5304</v>
      </c>
      <c r="D28" s="11"/>
      <c r="E28" s="15" t="s">
        <v>10</v>
      </c>
      <c r="F28" s="27">
        <f>G28-C28-D28</f>
        <v>4276</v>
      </c>
      <c r="G28" s="17">
        <f>H28+I28</f>
        <v>9580</v>
      </c>
      <c r="H28" s="61"/>
      <c r="I28" s="68">
        <v>9580</v>
      </c>
      <c r="J28" s="80"/>
    </row>
    <row r="29" spans="2:10" ht="15.75" thickBot="1" x14ac:dyDescent="0.3">
      <c r="B29" s="9" t="s">
        <v>78</v>
      </c>
      <c r="C29" s="68">
        <v>54074</v>
      </c>
      <c r="D29" s="11"/>
      <c r="E29" s="15" t="s">
        <v>10</v>
      </c>
      <c r="F29" s="69">
        <f t="shared" ref="F29" si="7">G29-C29-D29</f>
        <v>5063</v>
      </c>
      <c r="G29" s="17">
        <f t="shared" ref="G29" si="8">H29+I29</f>
        <v>59137</v>
      </c>
      <c r="H29" s="61"/>
      <c r="I29" s="68">
        <v>59137</v>
      </c>
      <c r="J29" s="80"/>
    </row>
    <row r="30" spans="2:10" ht="34.35" customHeight="1" thickBot="1" x14ac:dyDescent="0.3">
      <c r="B30" s="8" t="s">
        <v>15</v>
      </c>
      <c r="C30" s="10">
        <f>SUM(C31:C34)</f>
        <v>192154</v>
      </c>
      <c r="D30" s="10">
        <f>SUM(D31:D34)</f>
        <v>0</v>
      </c>
      <c r="E30" s="14" t="s">
        <v>9</v>
      </c>
      <c r="F30" s="26">
        <f>G30-C30-D30</f>
        <v>20220</v>
      </c>
      <c r="G30" s="56">
        <f>H30+I30</f>
        <v>212374</v>
      </c>
      <c r="H30" s="10">
        <f>SUM(H31:H34)</f>
        <v>212374</v>
      </c>
      <c r="I30" s="10">
        <f>SUM(I31:I34)</f>
        <v>0</v>
      </c>
      <c r="J30" s="79">
        <f>SUM(J31:J34)</f>
        <v>0</v>
      </c>
    </row>
    <row r="31" spans="2:10" ht="26.25" thickBot="1" x14ac:dyDescent="0.3">
      <c r="B31" s="9" t="s">
        <v>133</v>
      </c>
      <c r="C31" s="152">
        <v>7397</v>
      </c>
      <c r="D31" s="11"/>
      <c r="E31" s="15" t="s">
        <v>9</v>
      </c>
      <c r="F31" s="168">
        <f>(G31+G32)-C31</f>
        <v>12917</v>
      </c>
      <c r="G31" s="17">
        <f>H31+I31</f>
        <v>17195</v>
      </c>
      <c r="H31" s="68">
        <f>4278+5000+7917</f>
        <v>17195</v>
      </c>
      <c r="I31" s="11"/>
      <c r="J31" s="80"/>
    </row>
    <row r="32" spans="2:10" ht="39" thickBot="1" x14ac:dyDescent="0.3">
      <c r="B32" s="9" t="s">
        <v>79</v>
      </c>
      <c r="C32" s="153"/>
      <c r="D32" s="11"/>
      <c r="E32" s="15" t="s">
        <v>9</v>
      </c>
      <c r="F32" s="169"/>
      <c r="G32" s="17">
        <f t="shared" ref="G32" si="9">H32+I32</f>
        <v>3119</v>
      </c>
      <c r="H32" s="87">
        <v>3119</v>
      </c>
      <c r="I32" s="11"/>
      <c r="J32" s="80"/>
    </row>
    <row r="33" spans="2:10" ht="39" thickBot="1" x14ac:dyDescent="0.3">
      <c r="B33" s="9" t="s">
        <v>128</v>
      </c>
      <c r="C33" s="68">
        <f>139331+28573+604+5460+10727</f>
        <v>184695</v>
      </c>
      <c r="D33" s="11"/>
      <c r="E33" s="15" t="s">
        <v>9</v>
      </c>
      <c r="F33" s="27">
        <f>G33-C33-D33</f>
        <v>7303</v>
      </c>
      <c r="G33" s="17">
        <f>H33+I33</f>
        <v>191998</v>
      </c>
      <c r="H33" s="68">
        <f>139331+11995+28573-4692+604+5460+10727</f>
        <v>191998</v>
      </c>
      <c r="I33" s="11"/>
      <c r="J33" s="80"/>
    </row>
    <row r="34" spans="2:10" ht="26.25" thickBot="1" x14ac:dyDescent="0.3">
      <c r="B34" s="9" t="s">
        <v>80</v>
      </c>
      <c r="C34" s="68">
        <v>62</v>
      </c>
      <c r="D34" s="11"/>
      <c r="E34" s="15" t="s">
        <v>9</v>
      </c>
      <c r="F34" s="27">
        <f t="shared" ref="F34" si="10">G34-C34-D34</f>
        <v>0</v>
      </c>
      <c r="G34" s="17">
        <f t="shared" ref="G34" si="11">H34+I34</f>
        <v>62</v>
      </c>
      <c r="H34" s="68">
        <v>62</v>
      </c>
      <c r="I34" s="11"/>
      <c r="J34" s="80"/>
    </row>
    <row r="35" spans="2:10" ht="26.25" thickBot="1" x14ac:dyDescent="0.3">
      <c r="B35" s="8" t="s">
        <v>16</v>
      </c>
      <c r="C35" s="10">
        <f>SUM(C36:C39)</f>
        <v>26544</v>
      </c>
      <c r="D35" s="10">
        <f>SUM(D36:D39)</f>
        <v>0</v>
      </c>
      <c r="E35" s="14" t="s">
        <v>9</v>
      </c>
      <c r="F35" s="26">
        <f>G35-C35-D35</f>
        <v>30583</v>
      </c>
      <c r="G35" s="56">
        <f>H35+I35</f>
        <v>57127</v>
      </c>
      <c r="H35" s="10">
        <f>SUM(H36:H39)</f>
        <v>40416</v>
      </c>
      <c r="I35" s="10">
        <f t="shared" ref="I35:J35" si="12">SUM(I36:I39)</f>
        <v>16711</v>
      </c>
      <c r="J35" s="79">
        <f t="shared" si="12"/>
        <v>3636</v>
      </c>
    </row>
    <row r="36" spans="2:10" ht="15.75" thickBot="1" x14ac:dyDescent="0.3">
      <c r="B36" s="9" t="s">
        <v>81</v>
      </c>
      <c r="C36" s="68">
        <v>26544</v>
      </c>
      <c r="D36" s="11"/>
      <c r="E36" s="67" t="s">
        <v>9</v>
      </c>
      <c r="F36" s="27">
        <f>G36-C36-D36</f>
        <v>1843</v>
      </c>
      <c r="G36" s="17">
        <f>H36+I36</f>
        <v>28387</v>
      </c>
      <c r="H36" s="68">
        <f>28287+100</f>
        <v>28387</v>
      </c>
      <c r="I36" s="68"/>
      <c r="J36" s="80"/>
    </row>
    <row r="37" spans="2:10" ht="26.25" thickBot="1" x14ac:dyDescent="0.3">
      <c r="B37" s="9" t="s">
        <v>82</v>
      </c>
      <c r="C37" s="11"/>
      <c r="D37" s="11"/>
      <c r="E37" s="67" t="s">
        <v>10</v>
      </c>
      <c r="F37" s="27">
        <f>G37-C37-D37</f>
        <v>16711</v>
      </c>
      <c r="G37" s="17">
        <f>H37+I37</f>
        <v>16711</v>
      </c>
      <c r="H37" s="68"/>
      <c r="I37" s="68">
        <v>16711</v>
      </c>
      <c r="J37" s="80">
        <v>3636</v>
      </c>
    </row>
    <row r="38" spans="2:10" ht="15.75" thickBot="1" x14ac:dyDescent="0.3">
      <c r="B38" s="9" t="s">
        <v>83</v>
      </c>
      <c r="C38" s="11"/>
      <c r="D38" s="11"/>
      <c r="E38" s="67" t="s">
        <v>9</v>
      </c>
      <c r="F38" s="27">
        <f t="shared" ref="F38:F39" si="13">G38-C38-D38</f>
        <v>2254</v>
      </c>
      <c r="G38" s="17">
        <f t="shared" ref="G38:G39" si="14">H38+I38</f>
        <v>2254</v>
      </c>
      <c r="H38" s="68">
        <v>2254</v>
      </c>
      <c r="I38" s="68"/>
      <c r="J38" s="80"/>
    </row>
    <row r="39" spans="2:10" ht="15.75" thickBot="1" x14ac:dyDescent="0.3">
      <c r="B39" s="9" t="s">
        <v>84</v>
      </c>
      <c r="C39" s="11"/>
      <c r="D39" s="11"/>
      <c r="E39" s="67" t="s">
        <v>9</v>
      </c>
      <c r="F39" s="27">
        <f t="shared" si="13"/>
        <v>9775</v>
      </c>
      <c r="G39" s="17">
        <f t="shared" si="14"/>
        <v>9775</v>
      </c>
      <c r="H39" s="68">
        <f>5005+1161+3609</f>
        <v>9775</v>
      </c>
      <c r="I39" s="68"/>
      <c r="J39" s="80"/>
    </row>
    <row r="40" spans="2:10" ht="15.75" thickBot="1" x14ac:dyDescent="0.3">
      <c r="B40" s="8" t="s">
        <v>17</v>
      </c>
      <c r="C40" s="10">
        <f>SUM(C41:C44)</f>
        <v>18964</v>
      </c>
      <c r="D40" s="10">
        <f>SUM(D41:D44)</f>
        <v>0</v>
      </c>
      <c r="E40" s="14" t="s">
        <v>9</v>
      </c>
      <c r="F40" s="26">
        <f>G40-C40-D40</f>
        <v>88179</v>
      </c>
      <c r="G40" s="56">
        <f>H40+I40</f>
        <v>107143</v>
      </c>
      <c r="H40" s="10">
        <f>SUM(H41:H44)</f>
        <v>1289</v>
      </c>
      <c r="I40" s="10">
        <f>SUM(I41:I44)</f>
        <v>105854</v>
      </c>
      <c r="J40" s="79">
        <f>SUM(J41:J44)</f>
        <v>4760</v>
      </c>
    </row>
    <row r="41" spans="2:10" ht="39" thickBot="1" x14ac:dyDescent="0.3">
      <c r="B41" s="9" t="s">
        <v>129</v>
      </c>
      <c r="C41" s="152">
        <f>12889+6075</f>
        <v>18964</v>
      </c>
      <c r="D41" s="11"/>
      <c r="E41" s="15" t="s">
        <v>9</v>
      </c>
      <c r="F41" s="27">
        <f>G41-C41-D41</f>
        <v>39729</v>
      </c>
      <c r="G41" s="17">
        <f>H41+I41</f>
        <v>58693</v>
      </c>
      <c r="H41" s="68"/>
      <c r="I41" s="68">
        <v>58693</v>
      </c>
      <c r="J41" s="80">
        <v>2372</v>
      </c>
    </row>
    <row r="42" spans="2:10" ht="15.75" thickBot="1" x14ac:dyDescent="0.3">
      <c r="B42" s="9" t="s">
        <v>85</v>
      </c>
      <c r="C42" s="154"/>
      <c r="D42" s="11"/>
      <c r="E42" s="15" t="s">
        <v>9</v>
      </c>
      <c r="F42" s="27">
        <f>G42-C42-D42</f>
        <v>19000</v>
      </c>
      <c r="G42" s="17">
        <f>H42+I42</f>
        <v>19000</v>
      </c>
      <c r="H42" s="68"/>
      <c r="I42" s="68">
        <f>11000+8000</f>
        <v>19000</v>
      </c>
      <c r="J42" s="80"/>
    </row>
    <row r="43" spans="2:10" ht="26.25" thickBot="1" x14ac:dyDescent="0.3">
      <c r="B43" s="9" t="s">
        <v>86</v>
      </c>
      <c r="C43" s="154"/>
      <c r="D43" s="11"/>
      <c r="E43" s="15" t="s">
        <v>9</v>
      </c>
      <c r="F43" s="27">
        <f t="shared" ref="F43:F44" si="15">G43-C43-D43</f>
        <v>10989</v>
      </c>
      <c r="G43" s="17">
        <f t="shared" ref="G43:G44" si="16">H43+I43</f>
        <v>10989</v>
      </c>
      <c r="H43" s="68">
        <v>1289</v>
      </c>
      <c r="I43" s="68">
        <v>9700</v>
      </c>
      <c r="J43" s="80">
        <v>396</v>
      </c>
    </row>
    <row r="44" spans="2:10" ht="15.75" thickBot="1" x14ac:dyDescent="0.3">
      <c r="B44" s="53" t="s">
        <v>87</v>
      </c>
      <c r="C44" s="153"/>
      <c r="D44" s="47"/>
      <c r="E44" s="15" t="s">
        <v>9</v>
      </c>
      <c r="F44" s="54">
        <f t="shared" si="15"/>
        <v>18461</v>
      </c>
      <c r="G44" s="55">
        <f t="shared" si="16"/>
        <v>18461</v>
      </c>
      <c r="H44" s="88"/>
      <c r="I44" s="88">
        <v>18461</v>
      </c>
      <c r="J44" s="82">
        <v>1992</v>
      </c>
    </row>
    <row r="45" spans="2:10" ht="9" customHeight="1" thickBot="1" x14ac:dyDescent="0.3">
      <c r="B45" s="48"/>
      <c r="C45" s="13"/>
      <c r="D45" s="49"/>
      <c r="E45" s="50"/>
      <c r="F45" s="51"/>
      <c r="G45" s="52"/>
      <c r="H45" s="49"/>
      <c r="I45" s="49"/>
      <c r="J45" s="51"/>
    </row>
    <row r="46" spans="2:10" ht="10.35" customHeight="1" thickBot="1" x14ac:dyDescent="0.3">
      <c r="B46" s="48"/>
      <c r="C46" s="13"/>
      <c r="D46" s="49"/>
      <c r="E46" s="50"/>
      <c r="F46" s="51"/>
      <c r="G46" s="52"/>
      <c r="H46" s="49"/>
      <c r="I46" s="49"/>
      <c r="J46" s="51"/>
    </row>
    <row r="47" spans="2:10" ht="19.350000000000001" customHeight="1" thickBot="1" x14ac:dyDescent="0.3">
      <c r="B47" s="174" t="s">
        <v>160</v>
      </c>
      <c r="C47" s="174"/>
      <c r="D47" s="174"/>
      <c r="E47" s="174"/>
      <c r="F47" s="174"/>
      <c r="G47" s="174"/>
      <c r="H47" s="174"/>
      <c r="I47" s="174"/>
      <c r="J47" s="174"/>
    </row>
    <row r="48" spans="2:10" ht="15" customHeight="1" x14ac:dyDescent="0.25">
      <c r="B48" s="175" t="s">
        <v>153</v>
      </c>
      <c r="C48" s="178" t="s">
        <v>24</v>
      </c>
      <c r="D48" s="178"/>
      <c r="E48" s="178"/>
      <c r="F48" s="178"/>
      <c r="G48" s="178"/>
      <c r="H48" s="178"/>
      <c r="I48" s="178"/>
      <c r="J48" s="24"/>
    </row>
    <row r="49" spans="2:10" x14ac:dyDescent="0.25">
      <c r="B49" s="176"/>
      <c r="C49" s="179"/>
      <c r="D49" s="179"/>
      <c r="E49" s="179"/>
      <c r="F49" s="179"/>
      <c r="G49" s="179"/>
      <c r="H49" s="179"/>
      <c r="I49" s="180" t="s">
        <v>5</v>
      </c>
      <c r="J49" s="180"/>
    </row>
    <row r="50" spans="2:10" ht="15.75" thickBot="1" x14ac:dyDescent="0.3">
      <c r="B50" s="177"/>
      <c r="C50" s="166" t="s">
        <v>7</v>
      </c>
      <c r="D50" s="166"/>
      <c r="E50" s="166"/>
      <c r="F50" s="166"/>
      <c r="G50" s="167" t="s">
        <v>8</v>
      </c>
      <c r="H50" s="167"/>
      <c r="I50" s="167"/>
      <c r="J50" s="25"/>
    </row>
    <row r="51" spans="2:10" ht="45.75" thickBot="1" x14ac:dyDescent="0.3">
      <c r="B51" s="7" t="s">
        <v>2</v>
      </c>
      <c r="C51" s="34" t="s">
        <v>3</v>
      </c>
      <c r="D51" s="34" t="s">
        <v>21</v>
      </c>
      <c r="E51" s="35" t="s">
        <v>22</v>
      </c>
      <c r="F51" s="36" t="s">
        <v>29</v>
      </c>
      <c r="G51" s="18" t="s">
        <v>23</v>
      </c>
      <c r="H51" s="37" t="s">
        <v>4</v>
      </c>
      <c r="I51" s="37" t="s">
        <v>6</v>
      </c>
      <c r="J51" s="78" t="s">
        <v>134</v>
      </c>
    </row>
    <row r="52" spans="2:10" ht="26.25" thickBot="1" x14ac:dyDescent="0.3">
      <c r="B52" s="8" t="s">
        <v>18</v>
      </c>
      <c r="C52" s="10">
        <f>SUM(C53:C56)</f>
        <v>0</v>
      </c>
      <c r="D52" s="10">
        <f>SUM(D53:D56)</f>
        <v>0</v>
      </c>
      <c r="E52" s="14" t="s">
        <v>36</v>
      </c>
      <c r="F52" s="26">
        <f>G52-C52-D52</f>
        <v>22130</v>
      </c>
      <c r="G52" s="56">
        <f>H52+I52</f>
        <v>22130</v>
      </c>
      <c r="H52" s="10">
        <f>SUM(H53:H56)</f>
        <v>22130</v>
      </c>
      <c r="I52" s="10">
        <f>SUM(I53:I56)</f>
        <v>0</v>
      </c>
      <c r="J52" s="79">
        <f>SUM(J53:J56)</f>
        <v>0</v>
      </c>
    </row>
    <row r="53" spans="2:10" ht="26.25" thickBot="1" x14ac:dyDescent="0.3">
      <c r="B53" s="9" t="s">
        <v>88</v>
      </c>
      <c r="C53" s="11"/>
      <c r="D53" s="11"/>
      <c r="E53" s="15" t="s">
        <v>19</v>
      </c>
      <c r="F53" s="27">
        <f>G53-C53-D53</f>
        <v>6100</v>
      </c>
      <c r="G53" s="17">
        <f>H53+I53</f>
        <v>6100</v>
      </c>
      <c r="H53" s="68">
        <f>4000+1800+300</f>
        <v>6100</v>
      </c>
      <c r="I53" s="11"/>
      <c r="J53" s="80"/>
    </row>
    <row r="54" spans="2:10" ht="21" customHeight="1" thickBot="1" x14ac:dyDescent="0.3">
      <c r="B54" s="9" t="s">
        <v>89</v>
      </c>
      <c r="C54" s="11"/>
      <c r="D54" s="11"/>
      <c r="E54" s="15" t="s">
        <v>19</v>
      </c>
      <c r="F54" s="27">
        <f t="shared" ref="F54" si="17">G54-C54-D54</f>
        <v>1500</v>
      </c>
      <c r="G54" s="17">
        <f t="shared" ref="G54" si="18">H54+I54</f>
        <v>1500</v>
      </c>
      <c r="H54" s="68">
        <v>1500</v>
      </c>
      <c r="I54" s="11"/>
      <c r="J54" s="80"/>
    </row>
    <row r="55" spans="2:10" ht="26.25" thickBot="1" x14ac:dyDescent="0.3">
      <c r="B55" s="9" t="s">
        <v>90</v>
      </c>
      <c r="C55" s="11"/>
      <c r="D55" s="11"/>
      <c r="E55" s="15" t="s">
        <v>9</v>
      </c>
      <c r="F55" s="27">
        <f>G55-C55-D55</f>
        <v>13430</v>
      </c>
      <c r="G55" s="17">
        <f>H55+I55</f>
        <v>13430</v>
      </c>
      <c r="H55" s="68">
        <f>4800+6000+2630</f>
        <v>13430</v>
      </c>
      <c r="I55" s="11"/>
      <c r="J55" s="80"/>
    </row>
    <row r="56" spans="2:10" ht="26.25" thickBot="1" x14ac:dyDescent="0.3">
      <c r="B56" s="9" t="s">
        <v>91</v>
      </c>
      <c r="C56" s="11"/>
      <c r="D56" s="11"/>
      <c r="E56" s="15" t="s">
        <v>9</v>
      </c>
      <c r="F56" s="27">
        <f t="shared" ref="F56" si="19">G56-C56-D56</f>
        <v>1100</v>
      </c>
      <c r="G56" s="17">
        <f t="shared" ref="G56" si="20">H56+I56</f>
        <v>1100</v>
      </c>
      <c r="H56" s="68">
        <v>1100</v>
      </c>
      <c r="I56" s="11"/>
      <c r="J56" s="80"/>
    </row>
    <row r="57" spans="2:10" ht="26.25" thickBot="1" x14ac:dyDescent="0.3">
      <c r="B57" s="8" t="s">
        <v>140</v>
      </c>
      <c r="C57" s="10">
        <f>SUM(C58:C61)</f>
        <v>0</v>
      </c>
      <c r="D57" s="10">
        <f>SUM(D58:D61)</f>
        <v>0</v>
      </c>
      <c r="E57" s="14" t="s">
        <v>9</v>
      </c>
      <c r="F57" s="26">
        <f>G57-C57-D57</f>
        <v>10000</v>
      </c>
      <c r="G57" s="56">
        <f>H57+I57</f>
        <v>10000</v>
      </c>
      <c r="H57" s="89">
        <f>SUM(H58:H61)</f>
        <v>10000</v>
      </c>
      <c r="I57" s="10">
        <f t="shared" ref="I57:J57" si="21">SUM(I58:I61)</f>
        <v>0</v>
      </c>
      <c r="J57" s="79">
        <f t="shared" si="21"/>
        <v>139260</v>
      </c>
    </row>
    <row r="58" spans="2:10" ht="26.25" thickBot="1" x14ac:dyDescent="0.3">
      <c r="B58" s="9" t="s">
        <v>139</v>
      </c>
      <c r="C58" s="11"/>
      <c r="D58" s="11"/>
      <c r="E58" s="15" t="s">
        <v>9</v>
      </c>
      <c r="F58" s="27">
        <f>G58-C58-D58</f>
        <v>0</v>
      </c>
      <c r="G58" s="17">
        <f>H58+I58</f>
        <v>0</v>
      </c>
      <c r="H58" s="11">
        <v>0</v>
      </c>
      <c r="I58" s="11"/>
      <c r="J58" s="80">
        <v>54375</v>
      </c>
    </row>
    <row r="59" spans="2:10" ht="15.75" thickBot="1" x14ac:dyDescent="0.3">
      <c r="B59" s="9" t="s">
        <v>92</v>
      </c>
      <c r="C59" s="11"/>
      <c r="D59" s="11"/>
      <c r="E59" s="15" t="s">
        <v>9</v>
      </c>
      <c r="F59" s="27">
        <f>G59-C59-D59</f>
        <v>0</v>
      </c>
      <c r="G59" s="17">
        <f>H59+I59</f>
        <v>0</v>
      </c>
      <c r="H59" s="11">
        <v>0</v>
      </c>
      <c r="I59" s="11"/>
      <c r="J59" s="80">
        <v>29426</v>
      </c>
    </row>
    <row r="60" spans="2:10" ht="32.1" customHeight="1" thickBot="1" x14ac:dyDescent="0.3">
      <c r="B60" s="9" t="s">
        <v>93</v>
      </c>
      <c r="C60" s="11"/>
      <c r="D60" s="11"/>
      <c r="E60" s="15" t="s">
        <v>9</v>
      </c>
      <c r="F60" s="27">
        <f t="shared" ref="F60:F62" si="22">G60-C60-D60</f>
        <v>0</v>
      </c>
      <c r="G60" s="17">
        <f t="shared" ref="G60:G61" si="23">H60+I60</f>
        <v>0</v>
      </c>
      <c r="H60" s="11">
        <v>0</v>
      </c>
      <c r="I60" s="11"/>
      <c r="J60" s="80">
        <v>55459</v>
      </c>
    </row>
    <row r="61" spans="2:10" ht="21" customHeight="1" thickBot="1" x14ac:dyDescent="0.3">
      <c r="B61" s="9" t="s">
        <v>94</v>
      </c>
      <c r="C61" s="11"/>
      <c r="D61" s="11"/>
      <c r="E61" s="15" t="s">
        <v>9</v>
      </c>
      <c r="F61" s="27">
        <f>G61-C61-D61</f>
        <v>10000</v>
      </c>
      <c r="G61" s="17">
        <f t="shared" si="23"/>
        <v>10000</v>
      </c>
      <c r="H61" s="68">
        <v>10000</v>
      </c>
      <c r="I61" s="11"/>
      <c r="J61" s="82"/>
    </row>
    <row r="62" spans="2:10" ht="29.1" customHeight="1" thickBot="1" x14ac:dyDescent="0.3">
      <c r="B62" s="60" t="s">
        <v>30</v>
      </c>
      <c r="C62" s="21">
        <f>C57+C52+C40+C35+C30+C26+C20+C15+C11+C8</f>
        <v>802325</v>
      </c>
      <c r="D62" s="21">
        <f>D57+D52+D40+D35+D30+D26+D20+D15+D11+D8</f>
        <v>142280</v>
      </c>
      <c r="E62" s="43"/>
      <c r="F62" s="31">
        <f t="shared" si="22"/>
        <v>523184</v>
      </c>
      <c r="G62" s="44">
        <f>G57+G52+G40+G35+G30+G26+G20+G15+G11+G8</f>
        <v>1467789</v>
      </c>
      <c r="H62" s="21">
        <f>H57+H52+H40+H35+H30+H26+H20+H15+H11+H8</f>
        <v>1137972</v>
      </c>
      <c r="I62" s="45">
        <f>I57+I52+I40+I35+I30+I26+I20+I15+I11+I8</f>
        <v>329817</v>
      </c>
      <c r="J62" s="46">
        <f>J57+J52+J40+J35+J30+J26+J20+J15+J11+J8</f>
        <v>278908</v>
      </c>
    </row>
    <row r="63" spans="2:10" ht="26.1" customHeight="1" thickBot="1" x14ac:dyDescent="0.3">
      <c r="B63" s="139" t="s">
        <v>136</v>
      </c>
      <c r="C63" s="139"/>
      <c r="D63" s="139"/>
      <c r="E63" s="139"/>
      <c r="F63" s="163"/>
      <c r="G63" s="74">
        <f>G62-C62-D62-F62</f>
        <v>0</v>
      </c>
      <c r="H63" s="164"/>
      <c r="I63" s="165"/>
      <c r="J63" s="165"/>
    </row>
    <row r="64" spans="2:10" ht="16.350000000000001" customHeight="1" thickBot="1" x14ac:dyDescent="0.3">
      <c r="B64" s="20" t="s">
        <v>34</v>
      </c>
      <c r="C64" s="181" t="s">
        <v>1</v>
      </c>
      <c r="D64" s="181"/>
      <c r="E64" s="181"/>
      <c r="F64" s="182"/>
      <c r="G64" s="144" t="s">
        <v>45</v>
      </c>
      <c r="H64" s="144"/>
      <c r="I64" s="144"/>
      <c r="J64" s="144"/>
    </row>
    <row r="65" spans="2:10" ht="36" customHeight="1" thickBot="1" x14ac:dyDescent="0.3">
      <c r="B65" s="7" t="s">
        <v>2</v>
      </c>
      <c r="C65" s="76" t="s">
        <v>105</v>
      </c>
      <c r="D65" s="34" t="s">
        <v>0</v>
      </c>
      <c r="E65" s="35" t="s">
        <v>48</v>
      </c>
      <c r="F65" s="36" t="s">
        <v>49</v>
      </c>
      <c r="G65" s="18" t="s">
        <v>59</v>
      </c>
      <c r="H65" s="157" t="s">
        <v>46</v>
      </c>
      <c r="I65" s="158"/>
      <c r="J65" s="158"/>
    </row>
    <row r="66" spans="2:10" ht="15.75" thickBot="1" x14ac:dyDescent="0.3">
      <c r="B66" s="8" t="s">
        <v>42</v>
      </c>
      <c r="C66" s="10">
        <f>SUM(C67:C70)</f>
        <v>312435</v>
      </c>
      <c r="D66" s="10">
        <f>SUM(D67:D70)</f>
        <v>197169</v>
      </c>
      <c r="E66" s="14"/>
      <c r="F66" s="10">
        <f>SUM(F67:F70)</f>
        <v>10316</v>
      </c>
      <c r="G66" s="86">
        <f>SUM(G67:G70)</f>
        <v>104772</v>
      </c>
      <c r="H66" s="159"/>
      <c r="I66" s="160"/>
      <c r="J66" s="160"/>
    </row>
    <row r="67" spans="2:10" ht="45.75" thickBot="1" x14ac:dyDescent="0.3">
      <c r="B67" s="9" t="s">
        <v>95</v>
      </c>
      <c r="C67" s="11"/>
      <c r="D67" s="11">
        <f>5700+1653+3490</f>
        <v>10843</v>
      </c>
      <c r="E67" s="66" t="s">
        <v>50</v>
      </c>
      <c r="F67" s="27">
        <f>10000-7981-617-680-400-1000-3609-300-714-400-207-110-2630-400-1556+6183-113</f>
        <v>-4534</v>
      </c>
      <c r="G67" s="77">
        <f>C67+D67+F67</f>
        <v>6309</v>
      </c>
      <c r="H67" s="159"/>
      <c r="I67" s="160"/>
      <c r="J67" s="160"/>
    </row>
    <row r="68" spans="2:10" ht="45.75" thickBot="1" x14ac:dyDescent="0.3">
      <c r="B68" s="9" t="s">
        <v>96</v>
      </c>
      <c r="C68" s="11">
        <v>33790</v>
      </c>
      <c r="D68" s="68">
        <f>19591+5290</f>
        <v>24881</v>
      </c>
      <c r="E68" s="66" t="s">
        <v>47</v>
      </c>
      <c r="F68" s="27"/>
      <c r="G68" s="77">
        <f>C68+D68+F68-F75</f>
        <v>42616</v>
      </c>
      <c r="H68" s="159"/>
      <c r="I68" s="160"/>
      <c r="J68" s="160"/>
    </row>
    <row r="69" spans="2:10" ht="45.75" thickBot="1" x14ac:dyDescent="0.3">
      <c r="B69" s="9" t="s">
        <v>97</v>
      </c>
      <c r="C69" s="11">
        <f>18710</f>
        <v>18710</v>
      </c>
      <c r="D69" s="11"/>
      <c r="E69" s="66" t="s">
        <v>150</v>
      </c>
      <c r="F69" s="27">
        <v>-1204</v>
      </c>
      <c r="G69" s="77">
        <f>C69+D69+F69</f>
        <v>17506</v>
      </c>
      <c r="H69" s="161"/>
      <c r="I69" s="162"/>
      <c r="J69" s="162"/>
    </row>
    <row r="70" spans="2:10" ht="44.1" customHeight="1" thickBot="1" x14ac:dyDescent="0.3">
      <c r="B70" s="9" t="s">
        <v>107</v>
      </c>
      <c r="C70" s="11">
        <f>286735-26800</f>
        <v>259935</v>
      </c>
      <c r="D70" s="68">
        <f>13350+5947+80000+2000+1000+12029+720+960+5000+259+27900+380+1900+10000</f>
        <v>161445</v>
      </c>
      <c r="E70" s="66" t="s">
        <v>148</v>
      </c>
      <c r="F70" s="83">
        <f>G95</f>
        <v>16054</v>
      </c>
      <c r="G70" s="77">
        <f>C70+D70+F70-F73-F74-F78-F79-F80-F81-F82-F83-F84-F85-F86</f>
        <v>38341</v>
      </c>
      <c r="H70" s="170" t="s">
        <v>149</v>
      </c>
      <c r="I70" s="171"/>
      <c r="J70" s="171"/>
    </row>
    <row r="71" spans="2:10" ht="34.35" customHeight="1" thickBot="1" x14ac:dyDescent="0.3">
      <c r="B71" s="70" t="s">
        <v>2</v>
      </c>
      <c r="C71" s="71" t="s">
        <v>3</v>
      </c>
      <c r="D71" s="71" t="s">
        <v>21</v>
      </c>
      <c r="E71" s="72" t="s">
        <v>22</v>
      </c>
      <c r="F71" s="73" t="s">
        <v>29</v>
      </c>
      <c r="G71" s="18" t="s">
        <v>23</v>
      </c>
      <c r="H71" s="172"/>
      <c r="I71" s="173"/>
      <c r="J71" s="173"/>
    </row>
    <row r="72" spans="2:10" ht="26.25" thickBot="1" x14ac:dyDescent="0.3">
      <c r="B72" s="8" t="s">
        <v>44</v>
      </c>
      <c r="C72" s="10">
        <f>SUM(C73:C76)</f>
        <v>0</v>
      </c>
      <c r="D72" s="10">
        <f>SUM(D73:D76)</f>
        <v>0</v>
      </c>
      <c r="E72" s="14"/>
      <c r="F72" s="26">
        <f>SUM(F73:F76)</f>
        <v>182029</v>
      </c>
      <c r="G72" s="56">
        <f>SUM(C72+D72+F72)</f>
        <v>182029</v>
      </c>
      <c r="H72" s="155" t="s">
        <v>131</v>
      </c>
      <c r="I72" s="156"/>
      <c r="J72" s="156"/>
    </row>
    <row r="73" spans="2:10" ht="27" customHeight="1" thickBot="1" x14ac:dyDescent="0.3">
      <c r="B73" s="9" t="s">
        <v>98</v>
      </c>
      <c r="C73" s="11"/>
      <c r="D73" s="11"/>
      <c r="E73" s="66" t="s">
        <v>51</v>
      </c>
      <c r="F73" s="69">
        <f>19341+2663+63503+49938+381+2610+18879+1750+2540+357+900+112</f>
        <v>162974</v>
      </c>
      <c r="G73" s="17">
        <f t="shared" ref="G73:G75" si="24">SUM(C73+D73+F73)</f>
        <v>162974</v>
      </c>
      <c r="H73" s="126" t="s">
        <v>53</v>
      </c>
      <c r="I73" s="126" t="s">
        <v>64</v>
      </c>
      <c r="J73" s="126" t="s">
        <v>132</v>
      </c>
    </row>
    <row r="74" spans="2:10" ht="26.25" thickBot="1" x14ac:dyDescent="0.3">
      <c r="B74" s="9" t="s">
        <v>106</v>
      </c>
      <c r="C74" s="11"/>
      <c r="D74" s="11"/>
      <c r="E74" s="66" t="s">
        <v>51</v>
      </c>
      <c r="F74" s="69">
        <v>3000</v>
      </c>
      <c r="G74" s="77">
        <f t="shared" si="24"/>
        <v>3000</v>
      </c>
      <c r="H74" s="127"/>
      <c r="I74" s="127"/>
      <c r="J74" s="127"/>
    </row>
    <row r="75" spans="2:10" ht="26.25" thickBot="1" x14ac:dyDescent="0.3">
      <c r="B75" s="9" t="s">
        <v>99</v>
      </c>
      <c r="C75" s="11"/>
      <c r="D75" s="11"/>
      <c r="E75" s="66" t="s">
        <v>152</v>
      </c>
      <c r="F75" s="69">
        <v>16055</v>
      </c>
      <c r="G75" s="77">
        <f t="shared" si="24"/>
        <v>16055</v>
      </c>
      <c r="H75" s="127"/>
      <c r="I75" s="127"/>
      <c r="J75" s="127"/>
    </row>
    <row r="76" spans="2:10" ht="26.25" thickBot="1" x14ac:dyDescent="0.3">
      <c r="B76" s="9" t="s">
        <v>100</v>
      </c>
      <c r="C76" s="11"/>
      <c r="D76" s="11"/>
      <c r="E76" s="66" t="s">
        <v>9</v>
      </c>
      <c r="F76" s="69"/>
      <c r="G76" s="77">
        <f>SUM(C76+D76+F76)</f>
        <v>0</v>
      </c>
      <c r="H76" s="128"/>
      <c r="I76" s="128"/>
      <c r="J76" s="128"/>
    </row>
    <row r="77" spans="2:10" ht="26.25" thickBot="1" x14ac:dyDescent="0.3">
      <c r="B77" s="8" t="s">
        <v>57</v>
      </c>
      <c r="C77" s="10">
        <f>SUM(C79:C86)</f>
        <v>288170</v>
      </c>
      <c r="D77" s="10">
        <f>SUM(D79:D86)</f>
        <v>40829</v>
      </c>
      <c r="E77" s="14"/>
      <c r="F77" s="10">
        <f>SUM(F78:F86)</f>
        <v>233119</v>
      </c>
      <c r="G77" s="56">
        <f>SUM(C77+D77+F77)</f>
        <v>562118</v>
      </c>
      <c r="H77" s="62">
        <f>SUM(H79:H86)</f>
        <v>790000</v>
      </c>
      <c r="I77" s="65">
        <f>SUM(I79:I86)</f>
        <v>103489</v>
      </c>
      <c r="J77" s="65">
        <f>SUM(J79:J86)</f>
        <v>1427643</v>
      </c>
    </row>
    <row r="78" spans="2:10" ht="46.35" customHeight="1" thickBot="1" x14ac:dyDescent="0.3">
      <c r="B78" s="9" t="s">
        <v>52</v>
      </c>
      <c r="C78" s="11"/>
      <c r="D78" s="11"/>
      <c r="E78" s="123" t="s">
        <v>151</v>
      </c>
      <c r="F78" s="27">
        <v>27964</v>
      </c>
      <c r="G78" s="17">
        <f t="shared" ref="G78:G86" si="25">C78+D78+F78</f>
        <v>27964</v>
      </c>
      <c r="H78" s="63"/>
      <c r="I78" s="63"/>
      <c r="J78" s="64">
        <f>SUM(G78:I78)</f>
        <v>27964</v>
      </c>
    </row>
    <row r="79" spans="2:10" ht="15" customHeight="1" thickBot="1" x14ac:dyDescent="0.3">
      <c r="B79" s="9" t="s">
        <v>157</v>
      </c>
      <c r="C79" s="11"/>
      <c r="D79" s="11"/>
      <c r="E79" s="124"/>
      <c r="F79" s="27">
        <v>195000</v>
      </c>
      <c r="G79" s="17">
        <f t="shared" si="25"/>
        <v>195000</v>
      </c>
      <c r="H79" s="63"/>
      <c r="I79" s="63"/>
      <c r="J79" s="64">
        <f>SUM(G79:I79)</f>
        <v>195000</v>
      </c>
    </row>
    <row r="80" spans="2:10" ht="15.75" thickBot="1" x14ac:dyDescent="0.3">
      <c r="B80" s="9" t="s">
        <v>26</v>
      </c>
      <c r="C80" s="68">
        <v>238170</v>
      </c>
      <c r="D80" s="11"/>
      <c r="E80" s="124"/>
      <c r="F80" s="27"/>
      <c r="G80" s="77">
        <f t="shared" si="25"/>
        <v>238170</v>
      </c>
      <c r="H80" s="63"/>
      <c r="I80" s="63">
        <v>11830</v>
      </c>
      <c r="J80" s="64">
        <f t="shared" ref="J80:J86" si="26">SUM(G80:I80)</f>
        <v>250000</v>
      </c>
    </row>
    <row r="81" spans="2:10" ht="15.75" thickBot="1" x14ac:dyDescent="0.3">
      <c r="B81" s="9" t="s">
        <v>25</v>
      </c>
      <c r="C81" s="68">
        <v>50000</v>
      </c>
      <c r="D81" s="11"/>
      <c r="E81" s="124"/>
      <c r="F81" s="27"/>
      <c r="G81" s="77">
        <f t="shared" si="25"/>
        <v>50000</v>
      </c>
      <c r="H81" s="63">
        <v>790000</v>
      </c>
      <c r="I81" s="63"/>
      <c r="J81" s="64">
        <f t="shared" si="26"/>
        <v>840000</v>
      </c>
    </row>
    <row r="82" spans="2:10" ht="15.75" thickBot="1" x14ac:dyDescent="0.3">
      <c r="B82" s="9" t="s">
        <v>62</v>
      </c>
      <c r="C82" s="11"/>
      <c r="D82" s="11">
        <v>39536</v>
      </c>
      <c r="E82" s="124"/>
      <c r="F82" s="27">
        <f>4909+307</f>
        <v>5216</v>
      </c>
      <c r="G82" s="77">
        <f t="shared" si="25"/>
        <v>44752</v>
      </c>
      <c r="H82" s="63"/>
      <c r="I82" s="63">
        <v>70216</v>
      </c>
      <c r="J82" s="64">
        <f t="shared" si="26"/>
        <v>114968</v>
      </c>
    </row>
    <row r="83" spans="2:10" ht="15.75" thickBot="1" x14ac:dyDescent="0.3">
      <c r="B83" s="9" t="s">
        <v>156</v>
      </c>
      <c r="C83" s="11"/>
      <c r="D83" s="11">
        <v>1293</v>
      </c>
      <c r="E83" s="124"/>
      <c r="F83" s="27"/>
      <c r="G83" s="77">
        <f t="shared" si="25"/>
        <v>1293</v>
      </c>
      <c r="H83" s="63"/>
      <c r="I83" s="63">
        <v>21443</v>
      </c>
      <c r="J83" s="64">
        <f t="shared" si="26"/>
        <v>22736</v>
      </c>
    </row>
    <row r="84" spans="2:10" ht="15.75" thickBot="1" x14ac:dyDescent="0.3">
      <c r="B84" s="9" t="s">
        <v>61</v>
      </c>
      <c r="C84" s="11"/>
      <c r="D84" s="11"/>
      <c r="E84" s="124"/>
      <c r="F84" s="27">
        <v>4189</v>
      </c>
      <c r="G84" s="77">
        <f t="shared" si="25"/>
        <v>4189</v>
      </c>
      <c r="H84" s="63"/>
      <c r="I84" s="63"/>
      <c r="J84" s="64">
        <f t="shared" si="26"/>
        <v>4189</v>
      </c>
    </row>
    <row r="85" spans="2:10" ht="15.75" thickBot="1" x14ac:dyDescent="0.3">
      <c r="B85" s="9" t="s">
        <v>27</v>
      </c>
      <c r="C85" s="11"/>
      <c r="D85" s="11"/>
      <c r="E85" s="124"/>
      <c r="F85" s="27">
        <v>750</v>
      </c>
      <c r="G85" s="17">
        <f t="shared" si="25"/>
        <v>750</v>
      </c>
      <c r="H85" s="63"/>
      <c r="I85" s="63"/>
      <c r="J85" s="64">
        <f t="shared" si="26"/>
        <v>750</v>
      </c>
    </row>
    <row r="86" spans="2:10" ht="15.75" thickBot="1" x14ac:dyDescent="0.3">
      <c r="B86" s="9" t="s">
        <v>135</v>
      </c>
      <c r="C86" s="11"/>
      <c r="D86" s="11"/>
      <c r="E86" s="125"/>
      <c r="F86" s="27"/>
      <c r="G86" s="17">
        <f t="shared" si="25"/>
        <v>0</v>
      </c>
      <c r="H86" s="63"/>
      <c r="I86" s="63"/>
      <c r="J86" s="64">
        <f t="shared" si="26"/>
        <v>0</v>
      </c>
    </row>
    <row r="87" spans="2:10" ht="16.350000000000001" customHeight="1" thickBot="1" x14ac:dyDescent="0.3">
      <c r="B87" s="178" t="s">
        <v>43</v>
      </c>
      <c r="C87" s="136" t="s">
        <v>56</v>
      </c>
      <c r="D87" s="136"/>
      <c r="E87" s="136"/>
      <c r="F87" s="136"/>
      <c r="G87" s="40">
        <f>G62</f>
        <v>1467789</v>
      </c>
      <c r="H87" s="190">
        <f>SUM(G87:G90)</f>
        <v>2316708</v>
      </c>
      <c r="I87" s="192" t="s">
        <v>141</v>
      </c>
      <c r="J87" s="192"/>
    </row>
    <row r="88" spans="2:10" ht="41.1" customHeight="1" thickBot="1" x14ac:dyDescent="0.3">
      <c r="B88" s="189"/>
      <c r="C88" s="136" t="s">
        <v>104</v>
      </c>
      <c r="D88" s="136"/>
      <c r="E88" s="136"/>
      <c r="F88" s="149"/>
      <c r="G88" s="40">
        <f>G66</f>
        <v>104772</v>
      </c>
      <c r="H88" s="191"/>
      <c r="I88" s="193"/>
      <c r="J88" s="193"/>
    </row>
    <row r="89" spans="2:10" ht="16.350000000000001" customHeight="1" thickBot="1" x14ac:dyDescent="0.3">
      <c r="B89" s="189"/>
      <c r="C89" s="136" t="s">
        <v>55</v>
      </c>
      <c r="D89" s="136"/>
      <c r="E89" s="136"/>
      <c r="F89" s="149"/>
      <c r="G89" s="40">
        <f>G72</f>
        <v>182029</v>
      </c>
      <c r="H89" s="191"/>
      <c r="I89" s="194"/>
      <c r="J89" s="194"/>
    </row>
    <row r="90" spans="2:10" ht="19.350000000000001" customHeight="1" thickBot="1" x14ac:dyDescent="0.3">
      <c r="B90" s="166"/>
      <c r="C90" s="136" t="s">
        <v>60</v>
      </c>
      <c r="D90" s="136"/>
      <c r="E90" s="136"/>
      <c r="F90" s="136"/>
      <c r="G90" s="42">
        <f>G77</f>
        <v>562118</v>
      </c>
      <c r="H90" s="191"/>
      <c r="I90" s="195">
        <f>G95</f>
        <v>16054</v>
      </c>
      <c r="J90" s="195"/>
    </row>
    <row r="91" spans="2:10" ht="10.35" customHeight="1" x14ac:dyDescent="0.25">
      <c r="B91" s="5"/>
      <c r="C91" s="13"/>
      <c r="D91" s="13"/>
      <c r="E91" s="13"/>
      <c r="F91" s="28"/>
      <c r="G91" s="16"/>
      <c r="H91" s="13"/>
      <c r="I91" s="13"/>
      <c r="J91" s="28"/>
    </row>
    <row r="92" spans="2:10" ht="9" customHeight="1" thickBot="1" x14ac:dyDescent="0.3">
      <c r="B92" s="5"/>
      <c r="C92" s="13"/>
      <c r="D92" s="13"/>
      <c r="E92" s="13"/>
      <c r="F92" s="28"/>
      <c r="G92" s="16"/>
      <c r="H92" s="13"/>
      <c r="I92" s="13"/>
      <c r="J92" s="28"/>
    </row>
    <row r="93" spans="2:10" ht="25.35" customHeight="1" thickBot="1" x14ac:dyDescent="0.3">
      <c r="B93" s="174" t="s">
        <v>160</v>
      </c>
      <c r="C93" s="174"/>
      <c r="D93" s="174"/>
      <c r="E93" s="174"/>
      <c r="F93" s="174"/>
      <c r="G93" s="174"/>
      <c r="H93" s="174"/>
      <c r="I93" s="174"/>
      <c r="J93" s="174"/>
    </row>
    <row r="94" spans="2:10" ht="45.75" thickBot="1" x14ac:dyDescent="0.3">
      <c r="B94" s="7" t="s">
        <v>32</v>
      </c>
      <c r="C94" s="38" t="s">
        <v>20</v>
      </c>
      <c r="D94" s="37" t="s">
        <v>58</v>
      </c>
      <c r="E94" s="37" t="s">
        <v>39</v>
      </c>
      <c r="F94" s="39" t="s">
        <v>37</v>
      </c>
      <c r="G94" s="39" t="s">
        <v>103</v>
      </c>
      <c r="H94" s="32"/>
      <c r="I94" s="32"/>
      <c r="J94" s="32"/>
    </row>
    <row r="95" spans="2:10" ht="48.75" thickBot="1" x14ac:dyDescent="0.3">
      <c r="B95" s="59" t="s">
        <v>108</v>
      </c>
      <c r="C95" s="12" t="s">
        <v>10</v>
      </c>
      <c r="D95" s="75">
        <v>78000</v>
      </c>
      <c r="E95" s="23">
        <f>F16+F17+F18+F19+F21+F28+F29+F37</f>
        <v>96932</v>
      </c>
      <c r="F95" s="19">
        <f>D95-E95</f>
        <v>-18932</v>
      </c>
      <c r="G95" s="137">
        <f>F95+F96+F99</f>
        <v>16054</v>
      </c>
      <c r="H95" s="33"/>
      <c r="I95" s="33"/>
      <c r="J95" s="33"/>
    </row>
    <row r="96" spans="2:10" ht="16.350000000000001" customHeight="1" thickBot="1" x14ac:dyDescent="0.3">
      <c r="B96" s="22" t="s">
        <v>109</v>
      </c>
      <c r="C96" s="187" t="s">
        <v>9</v>
      </c>
      <c r="D96" s="68">
        <v>60000</v>
      </c>
      <c r="E96" s="187">
        <f>F9+F10+F12+F14+F22+F23+F24+F25+F27+F31+F33+F34+F36+F38+F39+F41+F42+F43+F44+F55+F56+F58+F59+F60+F61+F67+F76+F69</f>
        <v>412914</v>
      </c>
      <c r="F96" s="187">
        <f>D96+D97+D98-E96</f>
        <v>37086</v>
      </c>
      <c r="G96" s="138"/>
      <c r="H96" s="33"/>
      <c r="I96" s="33"/>
      <c r="J96" s="33"/>
    </row>
    <row r="97" spans="2:10" ht="15.75" thickBot="1" x14ac:dyDescent="0.3">
      <c r="B97" s="22" t="s">
        <v>126</v>
      </c>
      <c r="C97" s="188"/>
      <c r="D97" s="68">
        <v>200000</v>
      </c>
      <c r="E97" s="188"/>
      <c r="F97" s="188"/>
      <c r="G97" s="138"/>
      <c r="H97" s="33"/>
      <c r="I97" s="33"/>
      <c r="J97" s="33"/>
    </row>
    <row r="98" spans="2:10" ht="15.75" thickBot="1" x14ac:dyDescent="0.3">
      <c r="B98" s="22" t="s">
        <v>125</v>
      </c>
      <c r="C98" s="188"/>
      <c r="D98" s="68">
        <v>190000</v>
      </c>
      <c r="E98" s="188"/>
      <c r="F98" s="188"/>
      <c r="G98" s="138"/>
      <c r="H98" s="33"/>
      <c r="I98" s="33"/>
      <c r="J98" s="33"/>
    </row>
    <row r="99" spans="2:10" ht="15.75" thickBot="1" x14ac:dyDescent="0.3">
      <c r="B99" s="22" t="s">
        <v>110</v>
      </c>
      <c r="C99" s="187" t="s">
        <v>19</v>
      </c>
      <c r="D99" s="11">
        <v>1500</v>
      </c>
      <c r="E99" s="187">
        <f>F53+F54</f>
        <v>7600</v>
      </c>
      <c r="F99" s="187">
        <f>D99+D100-E99</f>
        <v>-2100</v>
      </c>
      <c r="G99" s="138"/>
      <c r="H99" s="33"/>
      <c r="I99" s="33"/>
      <c r="J99" s="33"/>
    </row>
    <row r="100" spans="2:10" ht="15.75" thickBot="1" x14ac:dyDescent="0.3">
      <c r="B100" s="22" t="s">
        <v>31</v>
      </c>
      <c r="C100" s="188"/>
      <c r="D100" s="11">
        <v>4000</v>
      </c>
      <c r="E100" s="188"/>
      <c r="F100" s="188"/>
      <c r="G100" s="138"/>
      <c r="H100" s="33"/>
      <c r="I100" s="33"/>
      <c r="J100" s="33"/>
    </row>
    <row r="101" spans="2:10" ht="15.75" thickBot="1" x14ac:dyDescent="0.3">
      <c r="B101" s="186" t="s">
        <v>63</v>
      </c>
      <c r="C101" s="186"/>
      <c r="D101" s="85">
        <f>SUM(D95:D100)</f>
        <v>533500</v>
      </c>
      <c r="E101" s="187"/>
      <c r="F101" s="187"/>
      <c r="G101" s="187"/>
      <c r="H101" s="150" t="s">
        <v>144</v>
      </c>
      <c r="I101" s="151"/>
      <c r="J101" s="151"/>
    </row>
    <row r="102" spans="2:10" ht="15.75" thickBot="1" x14ac:dyDescent="0.3">
      <c r="B102" s="142" t="s">
        <v>33</v>
      </c>
      <c r="C102" s="142"/>
      <c r="D102" s="142"/>
      <c r="E102" s="143"/>
      <c r="F102" s="144" t="s">
        <v>65</v>
      </c>
      <c r="G102" s="144"/>
      <c r="H102" s="144"/>
      <c r="I102" s="144"/>
      <c r="J102" s="144"/>
    </row>
    <row r="103" spans="2:10" ht="15.75" thickBot="1" x14ac:dyDescent="0.3">
      <c r="B103" s="145" t="s">
        <v>111</v>
      </c>
      <c r="C103" s="145"/>
      <c r="D103" s="145"/>
      <c r="E103" s="57">
        <f>G8</f>
        <v>345641</v>
      </c>
      <c r="F103" s="130" t="s">
        <v>137</v>
      </c>
      <c r="G103" s="131"/>
      <c r="H103" s="131"/>
      <c r="I103" s="131"/>
      <c r="J103" s="131"/>
    </row>
    <row r="104" spans="2:10" ht="15.75" thickBot="1" x14ac:dyDescent="0.3">
      <c r="B104" s="145" t="s">
        <v>112</v>
      </c>
      <c r="C104" s="145"/>
      <c r="D104" s="145"/>
      <c r="E104" s="57">
        <f>G11</f>
        <v>110246</v>
      </c>
      <c r="F104" s="132"/>
      <c r="G104" s="133"/>
      <c r="H104" s="133"/>
      <c r="I104" s="133"/>
      <c r="J104" s="133"/>
    </row>
    <row r="105" spans="2:10" ht="15.75" thickBot="1" x14ac:dyDescent="0.3">
      <c r="B105" s="145" t="s">
        <v>113</v>
      </c>
      <c r="C105" s="145"/>
      <c r="D105" s="145"/>
      <c r="E105" s="57">
        <f>G15</f>
        <v>460044</v>
      </c>
      <c r="F105" s="132"/>
      <c r="G105" s="133"/>
      <c r="H105" s="133"/>
      <c r="I105" s="133"/>
      <c r="J105" s="133"/>
    </row>
    <row r="106" spans="2:10" ht="15.75" thickBot="1" x14ac:dyDescent="0.3">
      <c r="B106" s="145" t="s">
        <v>114</v>
      </c>
      <c r="C106" s="145"/>
      <c r="D106" s="145"/>
      <c r="E106" s="57">
        <f>G20</f>
        <v>63872</v>
      </c>
      <c r="F106" s="132"/>
      <c r="G106" s="133"/>
      <c r="H106" s="133"/>
      <c r="I106" s="133"/>
      <c r="J106" s="133"/>
    </row>
    <row r="107" spans="2:10" ht="15.75" thickBot="1" x14ac:dyDescent="0.3">
      <c r="B107" s="145" t="s">
        <v>115</v>
      </c>
      <c r="C107" s="145"/>
      <c r="D107" s="145"/>
      <c r="E107" s="57">
        <f>G26</f>
        <v>79212</v>
      </c>
      <c r="F107" s="134"/>
      <c r="G107" s="135"/>
      <c r="H107" s="135"/>
      <c r="I107" s="135"/>
      <c r="J107" s="135"/>
    </row>
    <row r="108" spans="2:10" ht="15.75" thickBot="1" x14ac:dyDescent="0.3">
      <c r="B108" s="145" t="s">
        <v>116</v>
      </c>
      <c r="C108" s="145"/>
      <c r="D108" s="145"/>
      <c r="E108" s="57">
        <f>G30</f>
        <v>212374</v>
      </c>
      <c r="F108" s="129" t="s">
        <v>161</v>
      </c>
      <c r="G108" s="129"/>
      <c r="H108" s="129"/>
      <c r="I108" s="129"/>
      <c r="J108" s="129"/>
    </row>
    <row r="109" spans="2:10" ht="15.75" thickBot="1" x14ac:dyDescent="0.3">
      <c r="B109" s="145" t="s">
        <v>117</v>
      </c>
      <c r="C109" s="145"/>
      <c r="D109" s="145"/>
      <c r="E109" s="57">
        <f>G35</f>
        <v>57127</v>
      </c>
      <c r="F109" s="148" t="s">
        <v>121</v>
      </c>
      <c r="G109" s="146"/>
      <c r="H109" s="146"/>
      <c r="I109" s="147">
        <f>E113</f>
        <v>1467789</v>
      </c>
      <c r="J109" s="147"/>
    </row>
    <row r="110" spans="2:10" ht="15.75" thickBot="1" x14ac:dyDescent="0.3">
      <c r="B110" s="145" t="s">
        <v>118</v>
      </c>
      <c r="C110" s="145"/>
      <c r="D110" s="145"/>
      <c r="E110" s="57">
        <f>G40</f>
        <v>107143</v>
      </c>
      <c r="F110" s="146" t="s">
        <v>122</v>
      </c>
      <c r="G110" s="146"/>
      <c r="H110" s="146"/>
      <c r="I110" s="147">
        <f>G66</f>
        <v>104772</v>
      </c>
      <c r="J110" s="147"/>
    </row>
    <row r="111" spans="2:10" ht="15.75" thickBot="1" x14ac:dyDescent="0.3">
      <c r="B111" s="145" t="s">
        <v>119</v>
      </c>
      <c r="C111" s="145"/>
      <c r="D111" s="145"/>
      <c r="E111" s="57">
        <f>G52</f>
        <v>22130</v>
      </c>
      <c r="F111" s="146" t="s">
        <v>123</v>
      </c>
      <c r="G111" s="146"/>
      <c r="H111" s="146"/>
      <c r="I111" s="147">
        <f>G72</f>
        <v>182029</v>
      </c>
      <c r="J111" s="147"/>
    </row>
    <row r="112" spans="2:10" ht="29.1" customHeight="1" thickBot="1" x14ac:dyDescent="0.3">
      <c r="B112" s="145" t="s">
        <v>120</v>
      </c>
      <c r="C112" s="145"/>
      <c r="D112" s="145"/>
      <c r="E112" s="57">
        <f>G57</f>
        <v>10000</v>
      </c>
      <c r="F112" s="146" t="s">
        <v>124</v>
      </c>
      <c r="G112" s="146"/>
      <c r="H112" s="146"/>
      <c r="I112" s="147">
        <f>G77</f>
        <v>562118</v>
      </c>
      <c r="J112" s="147"/>
    </row>
    <row r="113" spans="2:10" ht="15.75" thickBot="1" x14ac:dyDescent="0.3">
      <c r="B113" s="139" t="s">
        <v>30</v>
      </c>
      <c r="C113" s="139"/>
      <c r="D113" s="139"/>
      <c r="E113" s="58">
        <f>SUM(E103:E112)</f>
        <v>1467789</v>
      </c>
      <c r="F113" s="140" t="s">
        <v>54</v>
      </c>
      <c r="G113" s="140"/>
      <c r="H113" s="140"/>
      <c r="I113" s="141">
        <f>SUM(I109:J112)</f>
        <v>2316708</v>
      </c>
      <c r="J113" s="141"/>
    </row>
    <row r="114" spans="2:10" x14ac:dyDescent="0.25">
      <c r="B114" s="5"/>
      <c r="C114" s="13"/>
      <c r="D114" s="13"/>
      <c r="E114" s="13"/>
      <c r="F114" s="28"/>
      <c r="G114" s="16"/>
      <c r="H114" s="13"/>
      <c r="I114" s="13"/>
      <c r="J114" s="28"/>
    </row>
    <row r="115" spans="2:10" x14ac:dyDescent="0.25">
      <c r="B115" s="5"/>
      <c r="C115" s="13"/>
      <c r="D115" s="13"/>
      <c r="E115" s="13"/>
      <c r="F115" s="28"/>
      <c r="G115" s="16"/>
      <c r="H115" s="13"/>
      <c r="I115" s="13"/>
      <c r="J115" s="28"/>
    </row>
    <row r="116" spans="2:10" x14ac:dyDescent="0.25">
      <c r="B116" s="5"/>
      <c r="C116" s="13"/>
      <c r="D116" s="13"/>
      <c r="E116" s="13"/>
      <c r="F116" s="28"/>
      <c r="G116" s="16"/>
      <c r="H116" s="13"/>
      <c r="I116" s="13"/>
      <c r="J116" s="28"/>
    </row>
    <row r="117" spans="2:10" x14ac:dyDescent="0.25">
      <c r="B117" s="5"/>
      <c r="C117" s="13"/>
      <c r="D117" s="13"/>
      <c r="E117" s="13"/>
      <c r="F117" s="28"/>
      <c r="G117" s="16"/>
      <c r="H117" s="13"/>
      <c r="I117" s="13"/>
    </row>
    <row r="118" spans="2:10" x14ac:dyDescent="0.25">
      <c r="B118" s="5"/>
      <c r="C118" s="13"/>
      <c r="D118" s="13"/>
      <c r="E118" s="13"/>
      <c r="F118" s="28"/>
      <c r="G118" s="16"/>
      <c r="H118" s="13"/>
      <c r="I118" s="13"/>
      <c r="J118" s="28"/>
    </row>
    <row r="119" spans="2:10" x14ac:dyDescent="0.25">
      <c r="B119" s="5"/>
      <c r="C119" s="13"/>
      <c r="D119" s="13"/>
      <c r="F119" s="28"/>
      <c r="G119" s="16"/>
      <c r="H119" s="13"/>
      <c r="I119" s="13"/>
      <c r="J119" s="28"/>
    </row>
    <row r="120" spans="2:10" x14ac:dyDescent="0.25">
      <c r="B120" s="5"/>
      <c r="C120" s="13"/>
      <c r="D120" s="13"/>
      <c r="E120" s="13"/>
      <c r="F120" s="28"/>
      <c r="G120" s="16"/>
      <c r="H120" s="13"/>
      <c r="I120" s="13"/>
      <c r="J120" s="28"/>
    </row>
    <row r="121" spans="2:10" x14ac:dyDescent="0.25">
      <c r="B121" s="5"/>
      <c r="C121" s="13"/>
      <c r="D121" s="13"/>
      <c r="E121" s="13"/>
      <c r="F121" s="28"/>
      <c r="G121" s="16"/>
      <c r="H121" s="13"/>
      <c r="I121" s="13"/>
      <c r="J121" s="28"/>
    </row>
    <row r="122" spans="2:10" x14ac:dyDescent="0.25">
      <c r="B122" s="5"/>
      <c r="C122" s="13"/>
      <c r="D122" s="13"/>
      <c r="E122" s="13"/>
      <c r="F122" s="28"/>
      <c r="G122" s="16"/>
      <c r="H122" s="13"/>
      <c r="I122" s="13"/>
      <c r="J122" s="28"/>
    </row>
    <row r="123" spans="2:10" x14ac:dyDescent="0.25">
      <c r="B123" s="5"/>
      <c r="C123" s="13"/>
      <c r="D123" s="13"/>
      <c r="E123" s="13"/>
      <c r="F123" s="28"/>
      <c r="G123" s="16"/>
      <c r="H123" s="13"/>
      <c r="I123" s="13"/>
      <c r="J123" s="28"/>
    </row>
    <row r="124" spans="2:10" x14ac:dyDescent="0.25">
      <c r="B124" s="5"/>
      <c r="C124" s="13"/>
      <c r="D124" s="13"/>
      <c r="E124" s="13"/>
      <c r="F124" s="28"/>
      <c r="G124" s="16"/>
      <c r="H124" s="13"/>
      <c r="I124" s="13"/>
      <c r="J124" s="28"/>
    </row>
    <row r="125" spans="2:10" x14ac:dyDescent="0.25">
      <c r="B125" s="5"/>
      <c r="C125" s="13"/>
      <c r="D125" s="13"/>
      <c r="E125" s="13"/>
      <c r="F125" s="28"/>
      <c r="G125" s="16"/>
      <c r="H125" s="13"/>
      <c r="I125" s="13"/>
      <c r="J125" s="28"/>
    </row>
    <row r="126" spans="2:10" x14ac:dyDescent="0.25">
      <c r="B126" s="5"/>
      <c r="C126" s="13"/>
      <c r="D126" s="13"/>
      <c r="E126" s="13"/>
      <c r="F126" s="28"/>
      <c r="G126" s="16"/>
      <c r="H126" s="13"/>
      <c r="I126" s="13"/>
      <c r="J126" s="28"/>
    </row>
    <row r="127" spans="2:10" x14ac:dyDescent="0.25">
      <c r="B127" s="5"/>
      <c r="C127" s="13"/>
      <c r="D127" s="13"/>
      <c r="E127" s="2"/>
      <c r="F127" s="29"/>
      <c r="G127" s="3"/>
      <c r="H127" s="2"/>
      <c r="I127" s="2"/>
      <c r="J127" s="29"/>
    </row>
    <row r="128" spans="2:10" ht="15.75" thickBot="1" x14ac:dyDescent="0.3">
      <c r="B128" s="5"/>
      <c r="C128" s="13"/>
      <c r="D128" s="13"/>
      <c r="E128" s="2"/>
      <c r="F128" s="29"/>
      <c r="G128" s="3"/>
      <c r="H128" s="2"/>
      <c r="I128" s="2"/>
      <c r="J128" s="29"/>
    </row>
    <row r="129" spans="2:10" ht="15.75" thickBot="1" x14ac:dyDescent="0.3">
      <c r="B129" s="121" t="s">
        <v>145</v>
      </c>
      <c r="C129" s="122"/>
      <c r="D129" s="122"/>
      <c r="E129" s="70"/>
      <c r="F129" s="121" t="s">
        <v>146</v>
      </c>
      <c r="G129" s="122"/>
      <c r="H129" s="122"/>
      <c r="I129" s="122"/>
      <c r="J129" s="122"/>
    </row>
    <row r="130" spans="2:10" x14ac:dyDescent="0.25">
      <c r="B130" s="5"/>
      <c r="C130" s="13"/>
      <c r="D130" s="13"/>
      <c r="E130" s="2"/>
      <c r="F130" s="29"/>
      <c r="G130" s="3"/>
      <c r="H130" s="2"/>
      <c r="I130" s="2"/>
      <c r="J130" s="29"/>
    </row>
    <row r="131" spans="2:10" x14ac:dyDescent="0.25">
      <c r="B131" s="5"/>
      <c r="C131" s="13"/>
      <c r="D131" s="13"/>
      <c r="E131" s="2"/>
      <c r="F131" s="29"/>
      <c r="G131" s="3"/>
      <c r="H131" s="2"/>
      <c r="I131" s="2"/>
      <c r="J131" s="29"/>
    </row>
    <row r="132" spans="2:10" x14ac:dyDescent="0.25">
      <c r="B132" s="5"/>
      <c r="C132" s="13"/>
      <c r="D132" s="13"/>
      <c r="E132" s="2"/>
      <c r="F132" s="29"/>
      <c r="G132" s="3"/>
      <c r="H132" s="2"/>
      <c r="I132" s="2"/>
      <c r="J132" s="29"/>
    </row>
    <row r="133" spans="2:10" x14ac:dyDescent="0.25">
      <c r="B133" s="5"/>
      <c r="C133" s="13"/>
      <c r="D133" s="13"/>
      <c r="E133" s="2"/>
      <c r="F133" s="29"/>
      <c r="G133" s="3"/>
      <c r="H133" s="2"/>
      <c r="I133" s="2"/>
      <c r="J133" s="29"/>
    </row>
    <row r="134" spans="2:10" x14ac:dyDescent="0.25">
      <c r="B134" s="5"/>
      <c r="C134" s="13"/>
      <c r="D134" s="13"/>
      <c r="E134" s="2"/>
      <c r="F134" s="29"/>
      <c r="G134" s="3"/>
      <c r="H134" s="2"/>
      <c r="I134" s="2"/>
      <c r="J134" s="29"/>
    </row>
    <row r="135" spans="2:10" x14ac:dyDescent="0.25">
      <c r="B135" s="5"/>
      <c r="C135" s="13"/>
      <c r="D135" s="13"/>
      <c r="E135" s="2"/>
      <c r="F135" s="29"/>
      <c r="G135" s="3"/>
      <c r="H135" s="2"/>
      <c r="I135" s="2"/>
      <c r="J135" s="29"/>
    </row>
    <row r="136" spans="2:10" x14ac:dyDescent="0.25">
      <c r="B136" s="5"/>
      <c r="C136" s="13"/>
      <c r="D136" s="13"/>
      <c r="E136" s="2"/>
      <c r="F136" s="29"/>
      <c r="G136" s="3"/>
      <c r="H136" s="2"/>
      <c r="I136" s="2"/>
      <c r="J136" s="29"/>
    </row>
    <row r="137" spans="2:10" x14ac:dyDescent="0.25">
      <c r="B137" s="5"/>
      <c r="C137" s="13"/>
      <c r="D137" s="13"/>
      <c r="E137" s="2"/>
      <c r="F137" s="29"/>
      <c r="G137" s="3"/>
      <c r="H137" s="2"/>
      <c r="I137" s="2"/>
      <c r="J137" s="29"/>
    </row>
    <row r="138" spans="2:10" x14ac:dyDescent="0.25">
      <c r="B138" s="5"/>
      <c r="C138" s="13"/>
      <c r="D138" s="13"/>
      <c r="E138" s="2"/>
      <c r="F138" s="29"/>
      <c r="G138" s="3"/>
      <c r="H138" s="2"/>
      <c r="I138" s="2"/>
      <c r="J138" s="29"/>
    </row>
    <row r="139" spans="2:10" x14ac:dyDescent="0.25">
      <c r="B139" s="5"/>
      <c r="C139" s="13"/>
      <c r="D139" s="13"/>
      <c r="E139" s="2"/>
      <c r="F139" s="29"/>
      <c r="G139" s="3"/>
      <c r="H139" s="2"/>
      <c r="I139" s="2"/>
      <c r="J139" s="29"/>
    </row>
    <row r="140" spans="2:10" x14ac:dyDescent="0.25">
      <c r="B140" s="5"/>
      <c r="C140" s="13"/>
      <c r="D140" s="13"/>
      <c r="E140" s="2"/>
      <c r="F140" s="29"/>
      <c r="G140" s="3"/>
      <c r="H140" s="2"/>
      <c r="I140" s="2"/>
      <c r="J140" s="29"/>
    </row>
    <row r="141" spans="2:10" x14ac:dyDescent="0.25">
      <c r="B141" s="5"/>
      <c r="C141" s="13"/>
      <c r="D141" s="13"/>
      <c r="E141" s="2"/>
      <c r="F141" s="29"/>
      <c r="G141" s="3"/>
      <c r="H141" s="2"/>
      <c r="I141" s="2"/>
      <c r="J141" s="29"/>
    </row>
    <row r="142" spans="2:10" x14ac:dyDescent="0.25">
      <c r="B142" s="5"/>
      <c r="C142" s="13"/>
      <c r="D142" s="13"/>
      <c r="E142" s="2"/>
      <c r="F142" s="29"/>
      <c r="G142" s="3"/>
      <c r="H142" s="2"/>
      <c r="I142" s="2"/>
      <c r="J142" s="29"/>
    </row>
    <row r="143" spans="2:10" x14ac:dyDescent="0.25">
      <c r="B143" s="5"/>
      <c r="C143" s="13"/>
      <c r="D143" s="13"/>
      <c r="E143" s="2"/>
      <c r="F143" s="29"/>
      <c r="G143" s="3"/>
      <c r="H143" s="2"/>
      <c r="I143" s="2"/>
      <c r="J143" s="29"/>
    </row>
    <row r="144" spans="2:10" x14ac:dyDescent="0.25">
      <c r="B144" s="5"/>
      <c r="C144" s="13"/>
      <c r="D144" s="13"/>
      <c r="E144" s="2"/>
      <c r="F144" s="29"/>
      <c r="G144" s="3"/>
      <c r="H144" s="2"/>
      <c r="I144" s="2"/>
      <c r="J144" s="29"/>
    </row>
    <row r="145" spans="2:10" x14ac:dyDescent="0.25">
      <c r="B145" s="5"/>
      <c r="C145" s="13"/>
      <c r="D145" s="13"/>
      <c r="E145" s="2"/>
      <c r="F145" s="29"/>
      <c r="G145" s="3"/>
      <c r="H145" s="2"/>
      <c r="I145" s="2"/>
      <c r="J145" s="29"/>
    </row>
    <row r="146" spans="2:10" x14ac:dyDescent="0.25">
      <c r="B146" s="5"/>
      <c r="C146" s="13"/>
      <c r="D146" s="13"/>
      <c r="E146" s="2"/>
      <c r="F146" s="29"/>
      <c r="G146" s="3"/>
      <c r="H146" s="2"/>
      <c r="I146" s="2"/>
      <c r="J146" s="29"/>
    </row>
    <row r="147" spans="2:10" x14ac:dyDescent="0.25">
      <c r="B147" s="5"/>
      <c r="C147" s="13"/>
      <c r="D147" s="13"/>
      <c r="E147" s="2"/>
      <c r="F147" s="29"/>
      <c r="G147" s="3"/>
      <c r="H147" s="2"/>
      <c r="I147" s="2"/>
      <c r="J147" s="29"/>
    </row>
    <row r="148" spans="2:10" x14ac:dyDescent="0.25">
      <c r="B148" s="5"/>
      <c r="C148" s="13"/>
      <c r="D148" s="13"/>
      <c r="E148" s="2"/>
      <c r="F148" s="29"/>
      <c r="G148" s="3"/>
      <c r="H148" s="2"/>
      <c r="I148" s="2"/>
      <c r="J148" s="29"/>
    </row>
    <row r="149" spans="2:10" x14ac:dyDescent="0.25">
      <c r="B149" s="5"/>
      <c r="C149" s="13"/>
      <c r="D149" s="13"/>
      <c r="E149" s="2"/>
      <c r="F149" s="29"/>
      <c r="G149" s="3"/>
      <c r="H149" s="2"/>
      <c r="I149" s="2"/>
      <c r="J149" s="29"/>
    </row>
    <row r="150" spans="2:10" x14ac:dyDescent="0.25">
      <c r="B150" s="5"/>
      <c r="C150" s="13"/>
      <c r="D150" s="13"/>
      <c r="E150" s="2"/>
      <c r="F150" s="29"/>
      <c r="G150" s="3"/>
      <c r="H150" s="2"/>
      <c r="I150" s="2"/>
      <c r="J150" s="29"/>
    </row>
    <row r="151" spans="2:10" x14ac:dyDescent="0.25">
      <c r="B151" s="5"/>
      <c r="C151" s="13"/>
      <c r="D151" s="13"/>
      <c r="E151" s="2"/>
      <c r="F151" s="29"/>
      <c r="G151" s="3"/>
      <c r="H151" s="2"/>
      <c r="I151" s="2"/>
      <c r="J151" s="29"/>
    </row>
    <row r="152" spans="2:10" x14ac:dyDescent="0.25">
      <c r="B152" s="5"/>
      <c r="C152" s="13"/>
      <c r="D152" s="13"/>
      <c r="E152" s="2"/>
      <c r="F152" s="29"/>
      <c r="G152" s="3"/>
      <c r="H152" s="2"/>
      <c r="I152" s="2"/>
      <c r="J152" s="29"/>
    </row>
    <row r="153" spans="2:10" x14ac:dyDescent="0.25">
      <c r="B153" s="5"/>
      <c r="C153" s="13"/>
      <c r="D153" s="13"/>
      <c r="E153" s="2"/>
      <c r="F153" s="29"/>
      <c r="G153" s="3"/>
      <c r="H153" s="2"/>
      <c r="I153" s="2"/>
      <c r="J153" s="29"/>
    </row>
    <row r="154" spans="2:10" x14ac:dyDescent="0.25">
      <c r="B154" s="5"/>
      <c r="C154" s="13"/>
      <c r="D154" s="13"/>
      <c r="E154" s="2"/>
      <c r="F154" s="29"/>
      <c r="G154" s="3"/>
      <c r="H154" s="2"/>
      <c r="I154" s="2"/>
      <c r="J154" s="29"/>
    </row>
    <row r="155" spans="2:10" x14ac:dyDescent="0.25">
      <c r="B155" s="5"/>
      <c r="C155" s="13"/>
      <c r="D155" s="13"/>
      <c r="E155" s="2"/>
      <c r="F155" s="29"/>
      <c r="G155" s="3"/>
      <c r="H155" s="2"/>
      <c r="I155" s="2"/>
      <c r="J155" s="29"/>
    </row>
    <row r="156" spans="2:10" x14ac:dyDescent="0.25">
      <c r="B156" s="5"/>
      <c r="C156" s="13"/>
      <c r="D156" s="13"/>
      <c r="E156" s="2"/>
      <c r="F156" s="29"/>
      <c r="G156" s="3"/>
      <c r="H156" s="2"/>
      <c r="I156" s="2"/>
      <c r="J156" s="29"/>
    </row>
    <row r="157" spans="2:10" x14ac:dyDescent="0.25">
      <c r="B157" s="5"/>
      <c r="C157" s="13"/>
      <c r="D157" s="13"/>
      <c r="E157" s="2"/>
      <c r="F157" s="29"/>
      <c r="G157" s="3"/>
      <c r="H157" s="2"/>
      <c r="I157" s="2"/>
      <c r="J157" s="29"/>
    </row>
    <row r="158" spans="2:10" x14ac:dyDescent="0.25">
      <c r="B158" s="5"/>
      <c r="C158" s="13"/>
      <c r="D158" s="13"/>
      <c r="E158" s="2"/>
      <c r="F158" s="29"/>
      <c r="G158" s="3"/>
      <c r="H158" s="2"/>
      <c r="I158" s="2"/>
      <c r="J158" s="29"/>
    </row>
    <row r="159" spans="2:10" x14ac:dyDescent="0.25">
      <c r="B159" s="5"/>
      <c r="C159" s="13"/>
      <c r="D159" s="13"/>
      <c r="E159" s="2"/>
      <c r="F159" s="29"/>
      <c r="G159" s="3"/>
      <c r="H159" s="2"/>
      <c r="I159" s="2"/>
      <c r="J159" s="29"/>
    </row>
    <row r="160" spans="2:10" x14ac:dyDescent="0.25">
      <c r="B160" s="5"/>
      <c r="C160" s="13"/>
      <c r="D160" s="13"/>
      <c r="E160" s="2"/>
      <c r="F160" s="29"/>
      <c r="G160" s="3"/>
      <c r="H160" s="2"/>
      <c r="I160" s="2"/>
      <c r="J160" s="29"/>
    </row>
    <row r="161" spans="2:10" x14ac:dyDescent="0.25">
      <c r="B161" s="5"/>
      <c r="C161" s="13"/>
      <c r="D161" s="13"/>
      <c r="E161" s="2"/>
      <c r="F161" s="29"/>
      <c r="G161" s="3"/>
      <c r="H161" s="2"/>
      <c r="I161" s="2"/>
      <c r="J161" s="29"/>
    </row>
    <row r="162" spans="2:10" x14ac:dyDescent="0.25">
      <c r="B162" s="5"/>
      <c r="C162" s="13"/>
      <c r="D162" s="13"/>
      <c r="E162" s="2"/>
      <c r="F162" s="29"/>
      <c r="G162" s="3"/>
      <c r="H162" s="2"/>
      <c r="I162" s="2"/>
      <c r="J162" s="29"/>
    </row>
    <row r="163" spans="2:10" x14ac:dyDescent="0.25">
      <c r="B163" s="5"/>
      <c r="C163" s="13"/>
      <c r="D163" s="13"/>
      <c r="E163" s="2"/>
      <c r="F163" s="29"/>
      <c r="G163" s="3"/>
      <c r="H163" s="2"/>
      <c r="I163" s="2"/>
      <c r="J163" s="29"/>
    </row>
    <row r="164" spans="2:10" x14ac:dyDescent="0.25">
      <c r="B164" s="5"/>
      <c r="C164" s="13"/>
      <c r="D164" s="13"/>
      <c r="E164" s="2"/>
      <c r="F164" s="29"/>
      <c r="G164" s="3"/>
      <c r="H164" s="2"/>
      <c r="I164" s="2"/>
      <c r="J164" s="29"/>
    </row>
    <row r="165" spans="2:10" x14ac:dyDescent="0.25">
      <c r="B165" s="5"/>
      <c r="C165" s="13"/>
      <c r="D165" s="13"/>
      <c r="E165" s="2"/>
      <c r="F165" s="29"/>
      <c r="G165" s="3"/>
      <c r="H165" s="2"/>
      <c r="I165" s="2"/>
      <c r="J165" s="29"/>
    </row>
    <row r="166" spans="2:10" x14ac:dyDescent="0.25">
      <c r="B166" s="5"/>
      <c r="C166" s="13"/>
      <c r="D166" s="13"/>
      <c r="E166" s="2"/>
      <c r="F166" s="29"/>
      <c r="G166" s="3"/>
      <c r="H166" s="2"/>
      <c r="I166" s="2"/>
      <c r="J166" s="29"/>
    </row>
    <row r="167" spans="2:10" x14ac:dyDescent="0.25">
      <c r="B167" s="5"/>
      <c r="C167" s="13"/>
      <c r="D167" s="13"/>
      <c r="E167" s="2"/>
      <c r="F167" s="29"/>
      <c r="G167" s="3"/>
      <c r="H167" s="2"/>
      <c r="I167" s="2"/>
      <c r="J167" s="29"/>
    </row>
    <row r="168" spans="2:10" x14ac:dyDescent="0.25">
      <c r="B168" s="5"/>
      <c r="C168" s="13"/>
      <c r="D168" s="13"/>
      <c r="E168" s="2"/>
      <c r="F168" s="29"/>
      <c r="G168" s="3"/>
      <c r="H168" s="2"/>
      <c r="I168" s="2"/>
      <c r="J168" s="29"/>
    </row>
    <row r="169" spans="2:10" x14ac:dyDescent="0.25">
      <c r="B169" s="5"/>
      <c r="C169" s="13"/>
      <c r="D169" s="13"/>
      <c r="E169" s="2"/>
      <c r="F169" s="29"/>
      <c r="G169" s="3"/>
      <c r="H169" s="2"/>
      <c r="I169" s="2"/>
      <c r="J169" s="29"/>
    </row>
    <row r="170" spans="2:10" x14ac:dyDescent="0.25">
      <c r="B170" s="5"/>
      <c r="C170" s="13"/>
      <c r="D170" s="13"/>
      <c r="E170" s="2"/>
      <c r="F170" s="29"/>
      <c r="G170" s="3"/>
      <c r="H170" s="2"/>
      <c r="I170" s="2"/>
      <c r="J170" s="29"/>
    </row>
    <row r="171" spans="2:10" x14ac:dyDescent="0.25">
      <c r="B171" s="5"/>
      <c r="C171" s="13"/>
      <c r="D171" s="13"/>
      <c r="E171" s="2"/>
      <c r="F171" s="29"/>
      <c r="G171" s="3"/>
      <c r="H171" s="2"/>
      <c r="I171" s="2"/>
      <c r="J171" s="29"/>
    </row>
    <row r="172" spans="2:10" x14ac:dyDescent="0.25">
      <c r="B172" s="5"/>
      <c r="C172" s="13"/>
      <c r="D172" s="13"/>
      <c r="E172" s="2"/>
      <c r="F172" s="29"/>
      <c r="G172" s="3"/>
      <c r="H172" s="2"/>
      <c r="I172" s="2"/>
      <c r="J172" s="29"/>
    </row>
    <row r="173" spans="2:10" x14ac:dyDescent="0.25">
      <c r="B173" s="5"/>
      <c r="C173" s="13"/>
      <c r="D173" s="13"/>
      <c r="E173" s="2"/>
      <c r="F173" s="29"/>
      <c r="G173" s="3"/>
      <c r="H173" s="2"/>
      <c r="I173" s="2"/>
      <c r="J173" s="29"/>
    </row>
    <row r="174" spans="2:10" x14ac:dyDescent="0.25">
      <c r="B174" s="5"/>
      <c r="C174" s="13"/>
      <c r="D174" s="13"/>
      <c r="E174" s="2"/>
      <c r="F174" s="29"/>
      <c r="G174" s="3"/>
      <c r="H174" s="2"/>
      <c r="I174" s="2"/>
      <c r="J174" s="29"/>
    </row>
    <row r="175" spans="2:10" x14ac:dyDescent="0.25">
      <c r="B175" s="5"/>
      <c r="C175" s="13"/>
      <c r="D175" s="13"/>
      <c r="E175" s="2"/>
      <c r="F175" s="29"/>
      <c r="G175" s="3"/>
      <c r="H175" s="2"/>
      <c r="I175" s="2"/>
      <c r="J175" s="29"/>
    </row>
    <row r="176" spans="2:10" x14ac:dyDescent="0.25">
      <c r="B176" s="5"/>
      <c r="C176" s="13"/>
      <c r="D176" s="13"/>
      <c r="E176" s="2"/>
      <c r="F176" s="29"/>
      <c r="G176" s="3"/>
      <c r="H176" s="2"/>
      <c r="I176" s="2"/>
      <c r="J176" s="29"/>
    </row>
    <row r="177" spans="2:10" x14ac:dyDescent="0.25">
      <c r="B177" s="5"/>
      <c r="C177" s="13"/>
      <c r="D177" s="13"/>
      <c r="E177" s="2"/>
      <c r="F177" s="29"/>
      <c r="G177" s="3"/>
      <c r="H177" s="2"/>
      <c r="I177" s="2"/>
      <c r="J177" s="29"/>
    </row>
    <row r="178" spans="2:10" x14ac:dyDescent="0.25">
      <c r="B178" s="5"/>
      <c r="C178" s="13"/>
      <c r="D178" s="13"/>
      <c r="E178" s="2"/>
      <c r="F178" s="29"/>
      <c r="G178" s="3"/>
      <c r="H178" s="2"/>
      <c r="I178" s="2"/>
      <c r="J178" s="29"/>
    </row>
    <row r="179" spans="2:10" x14ac:dyDescent="0.25">
      <c r="B179" s="5"/>
      <c r="C179" s="13"/>
      <c r="D179" s="13"/>
      <c r="E179" s="2"/>
      <c r="F179" s="29"/>
      <c r="G179" s="3"/>
      <c r="H179" s="2"/>
      <c r="I179" s="2"/>
      <c r="J179" s="29"/>
    </row>
    <row r="180" spans="2:10" x14ac:dyDescent="0.25">
      <c r="B180" s="5"/>
      <c r="C180" s="13"/>
      <c r="D180" s="13"/>
      <c r="E180" s="2"/>
      <c r="F180" s="29"/>
      <c r="G180" s="3"/>
      <c r="H180" s="2"/>
      <c r="I180" s="2"/>
      <c r="J180" s="29"/>
    </row>
    <row r="181" spans="2:10" x14ac:dyDescent="0.25">
      <c r="B181" s="5"/>
      <c r="C181" s="13"/>
      <c r="D181" s="13"/>
      <c r="E181" s="2"/>
      <c r="F181" s="29"/>
      <c r="G181" s="3"/>
      <c r="H181" s="2"/>
      <c r="I181" s="2"/>
      <c r="J181" s="29"/>
    </row>
    <row r="182" spans="2:10" x14ac:dyDescent="0.25">
      <c r="B182" s="5"/>
      <c r="C182" s="13"/>
      <c r="D182" s="13"/>
      <c r="E182" s="2"/>
      <c r="F182" s="29"/>
      <c r="G182" s="3"/>
      <c r="H182" s="2"/>
      <c r="I182" s="2"/>
      <c r="J182" s="29"/>
    </row>
    <row r="183" spans="2:10" x14ac:dyDescent="0.25">
      <c r="B183" s="5"/>
      <c r="C183" s="13"/>
      <c r="D183" s="13"/>
      <c r="E183" s="2"/>
      <c r="F183" s="29"/>
      <c r="G183" s="3"/>
      <c r="H183" s="2"/>
      <c r="I183" s="2"/>
      <c r="J183" s="29"/>
    </row>
    <row r="184" spans="2:10" x14ac:dyDescent="0.25">
      <c r="B184" s="5"/>
      <c r="C184" s="13"/>
      <c r="D184" s="13"/>
      <c r="E184" s="2"/>
      <c r="F184" s="29"/>
      <c r="G184" s="3"/>
      <c r="H184" s="2"/>
      <c r="I184" s="2"/>
      <c r="J184" s="29"/>
    </row>
    <row r="185" spans="2:10" x14ac:dyDescent="0.25">
      <c r="B185" s="5"/>
      <c r="C185" s="13"/>
      <c r="D185" s="13"/>
      <c r="E185" s="2"/>
      <c r="F185" s="29"/>
      <c r="G185" s="3"/>
      <c r="H185" s="2"/>
      <c r="I185" s="2"/>
      <c r="J185" s="29"/>
    </row>
    <row r="186" spans="2:10" x14ac:dyDescent="0.25">
      <c r="B186" s="5"/>
      <c r="C186" s="13"/>
      <c r="D186" s="13"/>
      <c r="E186" s="2"/>
      <c r="F186" s="29"/>
      <c r="G186" s="3"/>
      <c r="H186" s="2"/>
      <c r="I186" s="2"/>
      <c r="J186" s="29"/>
    </row>
    <row r="187" spans="2:10" x14ac:dyDescent="0.25">
      <c r="B187" s="5"/>
      <c r="C187" s="13"/>
      <c r="D187" s="13"/>
      <c r="E187" s="2"/>
      <c r="F187" s="29"/>
      <c r="G187" s="3"/>
      <c r="H187" s="2"/>
      <c r="I187" s="2"/>
      <c r="J187" s="29"/>
    </row>
    <row r="188" spans="2:10" x14ac:dyDescent="0.25">
      <c r="B188" s="5"/>
      <c r="C188" s="13"/>
      <c r="D188" s="13"/>
      <c r="E188" s="2"/>
      <c r="F188" s="29"/>
      <c r="G188" s="3"/>
      <c r="H188" s="2"/>
      <c r="I188" s="2"/>
      <c r="J188" s="29"/>
    </row>
    <row r="189" spans="2:10" x14ac:dyDescent="0.25">
      <c r="B189" s="5"/>
      <c r="C189" s="13"/>
      <c r="D189" s="13"/>
      <c r="E189" s="2"/>
      <c r="F189" s="29"/>
      <c r="G189" s="3"/>
      <c r="H189" s="2"/>
      <c r="I189" s="2"/>
      <c r="J189" s="29"/>
    </row>
    <row r="190" spans="2:10" x14ac:dyDescent="0.25">
      <c r="B190" s="5"/>
      <c r="C190" s="13"/>
      <c r="D190" s="13"/>
      <c r="E190" s="2"/>
      <c r="F190" s="29"/>
      <c r="G190" s="3"/>
      <c r="H190" s="2"/>
      <c r="I190" s="2"/>
      <c r="J190" s="29"/>
    </row>
    <row r="191" spans="2:10" x14ac:dyDescent="0.25">
      <c r="B191" s="5"/>
      <c r="C191" s="13"/>
      <c r="D191" s="13"/>
      <c r="E191" s="2"/>
      <c r="F191" s="29"/>
      <c r="G191" s="3"/>
      <c r="H191" s="2"/>
      <c r="I191" s="2"/>
      <c r="J191" s="29"/>
    </row>
    <row r="192" spans="2:10" x14ac:dyDescent="0.25">
      <c r="B192" s="5"/>
      <c r="C192" s="13"/>
      <c r="D192" s="13"/>
      <c r="E192" s="2"/>
      <c r="F192" s="29"/>
      <c r="G192" s="3"/>
      <c r="H192" s="2"/>
      <c r="I192" s="2"/>
      <c r="J192" s="29"/>
    </row>
    <row r="193" spans="2:10" x14ac:dyDescent="0.25">
      <c r="B193" s="5"/>
      <c r="C193" s="13"/>
      <c r="D193" s="13"/>
      <c r="E193" s="2"/>
      <c r="F193" s="29"/>
      <c r="G193" s="3"/>
      <c r="H193" s="2"/>
      <c r="I193" s="2"/>
      <c r="J193" s="29"/>
    </row>
    <row r="194" spans="2:10" x14ac:dyDescent="0.25">
      <c r="B194" s="5"/>
      <c r="C194" s="13"/>
      <c r="D194" s="13"/>
      <c r="E194" s="2"/>
      <c r="F194" s="29"/>
      <c r="G194" s="3"/>
      <c r="H194" s="2"/>
      <c r="I194" s="2"/>
      <c r="J194" s="29"/>
    </row>
    <row r="195" spans="2:10" x14ac:dyDescent="0.25">
      <c r="B195" s="5"/>
      <c r="C195" s="13"/>
      <c r="D195" s="13"/>
      <c r="E195" s="2"/>
      <c r="F195" s="29"/>
      <c r="G195" s="2"/>
      <c r="H195" s="2"/>
      <c r="I195" s="2"/>
      <c r="J195" s="29"/>
    </row>
    <row r="196" spans="2:10" x14ac:dyDescent="0.25">
      <c r="B196" s="5"/>
      <c r="C196" s="13"/>
      <c r="D196" s="13"/>
      <c r="E196" s="2"/>
      <c r="F196" s="29"/>
      <c r="G196" s="2"/>
      <c r="H196" s="2"/>
      <c r="I196" s="2"/>
      <c r="J196" s="29"/>
    </row>
    <row r="197" spans="2:10" x14ac:dyDescent="0.25">
      <c r="B197" s="5"/>
      <c r="C197" s="13"/>
      <c r="D197" s="13"/>
      <c r="E197" s="2"/>
      <c r="F197" s="29"/>
      <c r="G197" s="2"/>
      <c r="H197" s="2"/>
      <c r="I197" s="2"/>
      <c r="J197" s="29"/>
    </row>
    <row r="198" spans="2:10" x14ac:dyDescent="0.25">
      <c r="B198" s="5"/>
      <c r="C198" s="13"/>
      <c r="D198" s="13"/>
      <c r="E198" s="2"/>
      <c r="F198" s="29"/>
      <c r="G198" s="2"/>
      <c r="H198" s="2"/>
      <c r="I198" s="2"/>
      <c r="J198" s="29"/>
    </row>
    <row r="199" spans="2:10" x14ac:dyDescent="0.25">
      <c r="B199" s="5"/>
      <c r="C199" s="13"/>
      <c r="D199" s="13"/>
      <c r="E199" s="2"/>
      <c r="F199" s="29"/>
      <c r="G199" s="2"/>
      <c r="H199" s="2"/>
      <c r="I199" s="2"/>
      <c r="J199" s="29"/>
    </row>
    <row r="200" spans="2:10" x14ac:dyDescent="0.25">
      <c r="B200" s="5"/>
      <c r="C200" s="13"/>
      <c r="D200" s="13"/>
      <c r="E200" s="2"/>
      <c r="F200" s="29"/>
      <c r="G200" s="2"/>
      <c r="H200" s="2"/>
      <c r="I200" s="2"/>
      <c r="J200" s="29"/>
    </row>
    <row r="201" spans="2:10" x14ac:dyDescent="0.25">
      <c r="B201" s="5"/>
      <c r="C201" s="13"/>
      <c r="D201" s="13"/>
      <c r="E201" s="2"/>
      <c r="F201" s="29"/>
      <c r="G201" s="2"/>
      <c r="H201" s="2"/>
      <c r="I201" s="2"/>
      <c r="J201" s="29"/>
    </row>
    <row r="202" spans="2:10" x14ac:dyDescent="0.25">
      <c r="B202" s="5"/>
      <c r="C202" s="13"/>
      <c r="D202" s="13"/>
      <c r="E202" s="2"/>
      <c r="F202" s="29"/>
      <c r="G202" s="2"/>
      <c r="H202" s="2"/>
      <c r="I202" s="2"/>
      <c r="J202" s="29"/>
    </row>
    <row r="203" spans="2:10" x14ac:dyDescent="0.25">
      <c r="B203" s="5"/>
      <c r="C203" s="13"/>
      <c r="D203" s="13"/>
      <c r="E203" s="2"/>
      <c r="F203" s="29"/>
      <c r="G203" s="2"/>
      <c r="H203" s="2"/>
      <c r="I203" s="2"/>
      <c r="J203" s="29"/>
    </row>
    <row r="204" spans="2:10" x14ac:dyDescent="0.25">
      <c r="B204" s="5"/>
      <c r="C204" s="13"/>
      <c r="D204" s="13"/>
      <c r="E204" s="2"/>
      <c r="F204" s="29"/>
      <c r="G204" s="2"/>
      <c r="H204" s="2"/>
      <c r="I204" s="2"/>
      <c r="J204" s="29"/>
    </row>
    <row r="205" spans="2:10" x14ac:dyDescent="0.25">
      <c r="B205" s="5"/>
      <c r="C205" s="13"/>
      <c r="D205" s="13"/>
      <c r="E205" s="2"/>
      <c r="F205" s="29"/>
      <c r="G205" s="2"/>
      <c r="H205" s="2"/>
      <c r="I205" s="2"/>
      <c r="J205" s="29"/>
    </row>
    <row r="206" spans="2:10" x14ac:dyDescent="0.25">
      <c r="B206" s="5"/>
      <c r="C206" s="13"/>
      <c r="D206" s="13"/>
      <c r="E206" s="2"/>
      <c r="F206" s="29"/>
      <c r="G206" s="2"/>
      <c r="H206" s="2"/>
      <c r="I206" s="2"/>
      <c r="J206" s="29"/>
    </row>
    <row r="207" spans="2:10" x14ac:dyDescent="0.25">
      <c r="B207" s="5"/>
      <c r="C207" s="13"/>
      <c r="D207" s="13"/>
      <c r="E207" s="2"/>
      <c r="F207" s="29"/>
      <c r="G207" s="2"/>
      <c r="H207" s="2"/>
      <c r="I207" s="2"/>
      <c r="J207" s="29"/>
    </row>
    <row r="208" spans="2:10" x14ac:dyDescent="0.25">
      <c r="B208" s="5"/>
      <c r="C208" s="13"/>
      <c r="D208" s="13"/>
      <c r="E208" s="2"/>
      <c r="F208" s="29"/>
      <c r="G208" s="2"/>
      <c r="H208" s="2"/>
      <c r="I208" s="2"/>
      <c r="J208" s="29"/>
    </row>
    <row r="209" spans="2:10" x14ac:dyDescent="0.25">
      <c r="B209" s="5"/>
      <c r="C209" s="13"/>
      <c r="D209" s="13"/>
      <c r="E209" s="2"/>
      <c r="F209" s="29"/>
      <c r="G209" s="2"/>
      <c r="H209" s="2"/>
      <c r="I209" s="2"/>
      <c r="J209" s="29"/>
    </row>
    <row r="210" spans="2:10" x14ac:dyDescent="0.25">
      <c r="B210" s="5"/>
      <c r="C210" s="13"/>
      <c r="D210" s="13"/>
      <c r="E210" s="2"/>
      <c r="F210" s="29"/>
      <c r="G210" s="2"/>
      <c r="H210" s="2"/>
      <c r="I210" s="2"/>
      <c r="J210" s="29"/>
    </row>
    <row r="211" spans="2:10" x14ac:dyDescent="0.25">
      <c r="B211" s="5"/>
      <c r="C211" s="13"/>
      <c r="D211" s="13"/>
      <c r="E211" s="2"/>
      <c r="F211" s="29"/>
      <c r="G211" s="2"/>
      <c r="H211" s="2"/>
      <c r="I211" s="2"/>
      <c r="J211" s="29"/>
    </row>
    <row r="212" spans="2:10" x14ac:dyDescent="0.25">
      <c r="B212" s="5"/>
      <c r="C212" s="13"/>
      <c r="D212" s="13"/>
      <c r="E212" s="2"/>
      <c r="F212" s="29"/>
      <c r="G212" s="2"/>
      <c r="H212" s="2"/>
      <c r="I212" s="2"/>
      <c r="J212" s="29"/>
    </row>
    <row r="213" spans="2:10" x14ac:dyDescent="0.25">
      <c r="B213" s="5"/>
      <c r="C213" s="13"/>
      <c r="D213" s="13"/>
      <c r="E213" s="2"/>
      <c r="F213" s="29"/>
      <c r="G213" s="2"/>
      <c r="H213" s="2"/>
      <c r="I213" s="2"/>
      <c r="J213" s="29"/>
    </row>
    <row r="214" spans="2:10" x14ac:dyDescent="0.25">
      <c r="B214" s="5"/>
      <c r="C214" s="13"/>
      <c r="D214" s="13"/>
      <c r="E214" s="2"/>
      <c r="F214" s="29"/>
      <c r="G214" s="2"/>
      <c r="H214" s="2"/>
      <c r="I214" s="2"/>
      <c r="J214" s="29"/>
    </row>
    <row r="215" spans="2:10" x14ac:dyDescent="0.25">
      <c r="B215" s="5"/>
      <c r="C215" s="13"/>
      <c r="D215" s="13"/>
      <c r="E215" s="2"/>
      <c r="F215" s="29"/>
      <c r="G215" s="2"/>
      <c r="H215" s="2"/>
      <c r="I215" s="2"/>
      <c r="J215" s="29"/>
    </row>
    <row r="216" spans="2:10" x14ac:dyDescent="0.25">
      <c r="B216" s="5"/>
      <c r="C216" s="13"/>
      <c r="D216" s="13"/>
      <c r="E216" s="2"/>
      <c r="F216" s="29"/>
      <c r="G216" s="2"/>
      <c r="H216" s="2"/>
      <c r="I216" s="2"/>
      <c r="J216" s="29"/>
    </row>
    <row r="217" spans="2:10" x14ac:dyDescent="0.25">
      <c r="B217" s="5"/>
      <c r="C217" s="13"/>
      <c r="D217" s="13"/>
      <c r="E217" s="2"/>
      <c r="F217" s="29"/>
      <c r="G217" s="2"/>
      <c r="H217" s="2"/>
      <c r="I217" s="2"/>
      <c r="J217" s="29"/>
    </row>
    <row r="218" spans="2:10" x14ac:dyDescent="0.25">
      <c r="B218" s="5"/>
      <c r="C218" s="13"/>
      <c r="D218" s="13"/>
      <c r="E218" s="2"/>
      <c r="F218" s="29"/>
      <c r="G218" s="2"/>
      <c r="H218" s="2"/>
      <c r="I218" s="2"/>
      <c r="J218" s="29"/>
    </row>
    <row r="219" spans="2:10" x14ac:dyDescent="0.25">
      <c r="B219" s="5"/>
      <c r="C219" s="13"/>
      <c r="D219" s="13"/>
      <c r="E219" s="2"/>
      <c r="F219" s="29"/>
      <c r="G219" s="2"/>
      <c r="H219" s="2"/>
      <c r="I219" s="2"/>
      <c r="J219" s="29"/>
    </row>
    <row r="220" spans="2:10" x14ac:dyDescent="0.25">
      <c r="B220" s="5"/>
      <c r="C220" s="13"/>
      <c r="D220" s="13"/>
      <c r="E220" s="2"/>
      <c r="F220" s="29"/>
      <c r="G220" s="2"/>
      <c r="H220" s="2"/>
      <c r="I220" s="2"/>
      <c r="J220" s="29"/>
    </row>
    <row r="221" spans="2:10" x14ac:dyDescent="0.25">
      <c r="B221" s="5"/>
      <c r="C221" s="13"/>
      <c r="D221" s="13"/>
      <c r="E221" s="2"/>
      <c r="F221" s="29"/>
      <c r="G221" s="2"/>
      <c r="H221" s="2"/>
      <c r="I221" s="2"/>
      <c r="J221" s="29"/>
    </row>
    <row r="222" spans="2:10" x14ac:dyDescent="0.25">
      <c r="B222" s="5"/>
      <c r="C222" s="13"/>
      <c r="D222" s="13"/>
      <c r="E222" s="2"/>
      <c r="F222" s="29"/>
      <c r="G222" s="2"/>
      <c r="H222" s="2"/>
      <c r="I222" s="2"/>
      <c r="J222" s="29"/>
    </row>
    <row r="223" spans="2:10" x14ac:dyDescent="0.25">
      <c r="B223" s="5"/>
      <c r="C223" s="13"/>
      <c r="D223" s="13"/>
      <c r="E223" s="2"/>
      <c r="F223" s="29"/>
      <c r="G223" s="2"/>
      <c r="H223" s="2"/>
      <c r="I223" s="2"/>
      <c r="J223" s="29"/>
    </row>
    <row r="224" spans="2:10" x14ac:dyDescent="0.25">
      <c r="B224" s="5"/>
      <c r="C224" s="2"/>
      <c r="D224" s="2"/>
      <c r="E224" s="2"/>
      <c r="F224" s="29"/>
      <c r="G224" s="2"/>
      <c r="H224" s="2"/>
      <c r="I224" s="2"/>
      <c r="J224" s="29"/>
    </row>
    <row r="225" spans="2:10" x14ac:dyDescent="0.25">
      <c r="B225" s="5"/>
      <c r="C225" s="2"/>
      <c r="D225" s="2"/>
      <c r="E225" s="2"/>
      <c r="F225" s="29"/>
      <c r="G225" s="2"/>
      <c r="H225" s="2"/>
      <c r="I225" s="2"/>
      <c r="J225" s="29"/>
    </row>
    <row r="226" spans="2:10" x14ac:dyDescent="0.25">
      <c r="B226" s="5"/>
      <c r="C226" s="2"/>
      <c r="D226" s="2"/>
      <c r="E226" s="2"/>
      <c r="F226" s="29"/>
      <c r="G226" s="2"/>
      <c r="H226" s="2"/>
      <c r="I226" s="2"/>
      <c r="J226" s="29"/>
    </row>
    <row r="227" spans="2:10" x14ac:dyDescent="0.25">
      <c r="B227" s="5"/>
      <c r="C227" s="2"/>
      <c r="D227" s="2"/>
      <c r="E227" s="2"/>
      <c r="F227" s="29"/>
      <c r="G227" s="2"/>
      <c r="H227" s="2"/>
      <c r="I227" s="2"/>
      <c r="J227" s="29"/>
    </row>
    <row r="228" spans="2:10" x14ac:dyDescent="0.25">
      <c r="B228" s="5"/>
      <c r="C228" s="2"/>
      <c r="D228" s="2"/>
      <c r="E228" s="2"/>
      <c r="F228" s="29"/>
      <c r="G228" s="2"/>
      <c r="H228" s="2"/>
      <c r="I228" s="2"/>
      <c r="J228" s="29"/>
    </row>
    <row r="229" spans="2:10" x14ac:dyDescent="0.25">
      <c r="B229" s="5"/>
      <c r="C229" s="2"/>
      <c r="D229" s="2"/>
      <c r="E229" s="2"/>
      <c r="F229" s="29"/>
      <c r="G229" s="2"/>
      <c r="H229" s="2"/>
      <c r="I229" s="2"/>
      <c r="J229" s="29"/>
    </row>
    <row r="230" spans="2:10" x14ac:dyDescent="0.25">
      <c r="B230" s="5"/>
      <c r="C230" s="2"/>
      <c r="D230" s="2"/>
      <c r="E230" s="2"/>
      <c r="F230" s="29"/>
      <c r="G230" s="2"/>
      <c r="H230" s="2"/>
      <c r="I230" s="2"/>
      <c r="J230" s="29"/>
    </row>
    <row r="231" spans="2:10" x14ac:dyDescent="0.25">
      <c r="B231" s="5"/>
      <c r="C231" s="2"/>
      <c r="D231" s="2"/>
      <c r="E231" s="2"/>
      <c r="F231" s="29"/>
      <c r="G231" s="2"/>
      <c r="H231" s="2"/>
      <c r="I231" s="2"/>
      <c r="J231" s="29"/>
    </row>
    <row r="232" spans="2:10" x14ac:dyDescent="0.25">
      <c r="B232" s="5"/>
      <c r="C232" s="2"/>
      <c r="D232" s="2"/>
      <c r="E232" s="2"/>
      <c r="F232" s="29"/>
      <c r="G232" s="2"/>
      <c r="H232" s="2"/>
      <c r="I232" s="2"/>
      <c r="J232" s="29"/>
    </row>
    <row r="233" spans="2:10" x14ac:dyDescent="0.25">
      <c r="B233" s="5"/>
      <c r="C233" s="2"/>
      <c r="D233" s="2"/>
      <c r="E233" s="2"/>
      <c r="F233" s="29"/>
      <c r="G233" s="2"/>
      <c r="H233" s="2"/>
      <c r="I233" s="2"/>
      <c r="J233" s="29"/>
    </row>
    <row r="234" spans="2:10" x14ac:dyDescent="0.25">
      <c r="B234" s="5"/>
      <c r="C234" s="2"/>
      <c r="D234" s="2"/>
      <c r="E234" s="2"/>
      <c r="F234" s="29"/>
      <c r="G234" s="2"/>
      <c r="H234" s="2"/>
      <c r="I234" s="2"/>
      <c r="J234" s="29"/>
    </row>
    <row r="235" spans="2:10" x14ac:dyDescent="0.25">
      <c r="B235" s="5"/>
      <c r="C235" s="2"/>
      <c r="D235" s="2"/>
      <c r="E235" s="2"/>
      <c r="F235" s="29"/>
      <c r="G235" s="2"/>
      <c r="H235" s="2"/>
      <c r="I235" s="2"/>
      <c r="J235" s="29"/>
    </row>
    <row r="236" spans="2:10" x14ac:dyDescent="0.25">
      <c r="B236" s="5"/>
      <c r="C236" s="2"/>
      <c r="D236" s="2"/>
      <c r="E236" s="2"/>
      <c r="F236" s="29"/>
      <c r="G236" s="2"/>
      <c r="H236" s="2"/>
      <c r="I236" s="2"/>
      <c r="J236" s="29"/>
    </row>
    <row r="237" spans="2:10" x14ac:dyDescent="0.25">
      <c r="B237" s="5"/>
      <c r="C237" s="2"/>
      <c r="D237" s="2"/>
      <c r="E237" s="2"/>
      <c r="F237" s="29"/>
      <c r="G237" s="2"/>
      <c r="H237" s="2"/>
      <c r="I237" s="2"/>
      <c r="J237" s="29"/>
    </row>
    <row r="238" spans="2:10" x14ac:dyDescent="0.25">
      <c r="B238" s="5"/>
      <c r="C238" s="2"/>
      <c r="D238" s="2"/>
      <c r="E238" s="2"/>
      <c r="F238" s="29"/>
      <c r="G238" s="2"/>
      <c r="H238" s="2"/>
      <c r="I238" s="2"/>
      <c r="J238" s="29"/>
    </row>
    <row r="239" spans="2:10" x14ac:dyDescent="0.25">
      <c r="B239" s="5"/>
      <c r="C239" s="2"/>
      <c r="D239" s="2"/>
      <c r="E239" s="2"/>
      <c r="F239" s="29"/>
      <c r="G239" s="2"/>
      <c r="H239" s="2"/>
      <c r="I239" s="2"/>
      <c r="J239" s="29"/>
    </row>
    <row r="240" spans="2:10" x14ac:dyDescent="0.25">
      <c r="B240" s="5"/>
      <c r="C240" s="2"/>
      <c r="D240" s="2"/>
      <c r="E240" s="2"/>
      <c r="F240" s="29"/>
      <c r="G240" s="2"/>
      <c r="H240" s="2"/>
      <c r="I240" s="2"/>
      <c r="J240" s="29"/>
    </row>
    <row r="241" spans="2:10" x14ac:dyDescent="0.25">
      <c r="B241" s="5"/>
      <c r="C241" s="2"/>
      <c r="D241" s="2"/>
      <c r="E241" s="2"/>
      <c r="F241" s="29"/>
      <c r="G241" s="2"/>
      <c r="H241" s="2"/>
      <c r="I241" s="2"/>
      <c r="J241" s="29"/>
    </row>
    <row r="242" spans="2:10" x14ac:dyDescent="0.25">
      <c r="B242" s="5"/>
      <c r="C242" s="2"/>
      <c r="D242" s="2"/>
      <c r="E242" s="2"/>
      <c r="F242" s="29"/>
      <c r="G242" s="2"/>
      <c r="H242" s="2"/>
      <c r="I242" s="2"/>
      <c r="J242" s="29"/>
    </row>
    <row r="243" spans="2:10" x14ac:dyDescent="0.25">
      <c r="B243" s="5"/>
      <c r="C243" s="2"/>
      <c r="D243" s="2"/>
      <c r="E243" s="2"/>
      <c r="F243" s="29"/>
      <c r="G243" s="2"/>
      <c r="H243" s="2"/>
      <c r="I243" s="2"/>
      <c r="J243" s="29"/>
    </row>
    <row r="244" spans="2:10" x14ac:dyDescent="0.25">
      <c r="B244" s="5"/>
      <c r="C244" s="2"/>
      <c r="D244" s="2"/>
      <c r="E244" s="2"/>
      <c r="F244" s="29"/>
      <c r="G244" s="2"/>
      <c r="H244" s="2"/>
      <c r="I244" s="2"/>
      <c r="J244" s="29"/>
    </row>
    <row r="245" spans="2:10" x14ac:dyDescent="0.25">
      <c r="B245" s="5"/>
      <c r="C245" s="2"/>
      <c r="D245" s="2"/>
      <c r="E245" s="2"/>
      <c r="F245" s="29"/>
      <c r="G245" s="2"/>
      <c r="H245" s="2"/>
      <c r="I245" s="2"/>
      <c r="J245" s="29"/>
    </row>
    <row r="246" spans="2:10" x14ac:dyDescent="0.25">
      <c r="B246" s="5"/>
      <c r="C246" s="2"/>
      <c r="D246" s="2"/>
      <c r="E246" s="2"/>
      <c r="F246" s="29"/>
      <c r="G246" s="2"/>
      <c r="H246" s="2"/>
      <c r="I246" s="2"/>
      <c r="J246" s="29"/>
    </row>
    <row r="247" spans="2:10" x14ac:dyDescent="0.25">
      <c r="B247" s="5"/>
      <c r="C247" s="2"/>
      <c r="D247" s="2"/>
      <c r="E247" s="2"/>
      <c r="F247" s="29"/>
      <c r="G247" s="2"/>
      <c r="H247" s="2"/>
      <c r="I247" s="2"/>
      <c r="J247" s="29"/>
    </row>
    <row r="248" spans="2:10" x14ac:dyDescent="0.25">
      <c r="B248" s="5"/>
      <c r="C248" s="2"/>
      <c r="D248" s="2"/>
      <c r="E248" s="2"/>
      <c r="F248" s="29"/>
      <c r="G248" s="2"/>
      <c r="H248" s="2"/>
      <c r="I248" s="2"/>
      <c r="J248" s="29"/>
    </row>
    <row r="249" spans="2:10" x14ac:dyDescent="0.25">
      <c r="B249" s="5"/>
      <c r="C249" s="2"/>
      <c r="D249" s="2"/>
      <c r="E249" s="2"/>
      <c r="F249" s="29"/>
      <c r="G249" s="2"/>
      <c r="H249" s="2"/>
      <c r="I249" s="2"/>
      <c r="J249" s="29"/>
    </row>
    <row r="250" spans="2:10" x14ac:dyDescent="0.25">
      <c r="B250" s="5"/>
      <c r="C250" s="2"/>
      <c r="D250" s="2"/>
      <c r="E250" s="2"/>
      <c r="F250" s="29"/>
      <c r="G250" s="2"/>
      <c r="H250" s="2"/>
      <c r="I250" s="2"/>
      <c r="J250" s="29"/>
    </row>
    <row r="251" spans="2:10" x14ac:dyDescent="0.25">
      <c r="B251" s="5"/>
      <c r="C251" s="2"/>
      <c r="D251" s="2"/>
      <c r="E251" s="2"/>
      <c r="F251" s="29"/>
      <c r="G251" s="2"/>
      <c r="H251" s="2"/>
      <c r="I251" s="2"/>
      <c r="J251" s="29"/>
    </row>
    <row r="252" spans="2:10" x14ac:dyDescent="0.25">
      <c r="B252" s="5"/>
      <c r="C252" s="2"/>
      <c r="D252" s="2"/>
      <c r="E252" s="2"/>
      <c r="F252" s="29"/>
      <c r="G252" s="2"/>
      <c r="H252" s="2"/>
      <c r="I252" s="2"/>
      <c r="J252" s="29"/>
    </row>
    <row r="253" spans="2:10" x14ac:dyDescent="0.25">
      <c r="B253" s="5"/>
      <c r="C253" s="2"/>
      <c r="D253" s="2"/>
      <c r="E253" s="2"/>
      <c r="F253" s="29"/>
      <c r="G253" s="2"/>
      <c r="H253" s="2"/>
      <c r="I253" s="2"/>
      <c r="J253" s="29"/>
    </row>
    <row r="254" spans="2:10" x14ac:dyDescent="0.25">
      <c r="B254" s="5"/>
      <c r="C254" s="2"/>
      <c r="D254" s="2"/>
      <c r="E254" s="2"/>
      <c r="F254" s="29"/>
      <c r="G254" s="2"/>
      <c r="H254" s="2"/>
      <c r="I254" s="2"/>
      <c r="J254" s="29"/>
    </row>
    <row r="255" spans="2:10" x14ac:dyDescent="0.25">
      <c r="B255" s="5"/>
      <c r="C255" s="2"/>
      <c r="D255" s="2"/>
      <c r="E255" s="2"/>
      <c r="F255" s="29"/>
      <c r="G255" s="2"/>
      <c r="H255" s="2"/>
      <c r="I255" s="2"/>
      <c r="J255" s="29"/>
    </row>
    <row r="256" spans="2:10" x14ac:dyDescent="0.25">
      <c r="B256" s="5"/>
      <c r="C256" s="2"/>
      <c r="D256" s="2"/>
      <c r="E256" s="2"/>
      <c r="F256" s="29"/>
      <c r="G256" s="2"/>
      <c r="H256" s="2"/>
      <c r="I256" s="2"/>
      <c r="J256" s="29"/>
    </row>
    <row r="257" spans="2:10" x14ac:dyDescent="0.25">
      <c r="B257" s="5"/>
      <c r="C257" s="2"/>
      <c r="D257" s="2"/>
      <c r="E257" s="2"/>
      <c r="F257" s="29"/>
      <c r="G257" s="2"/>
      <c r="H257" s="2"/>
      <c r="I257" s="2"/>
      <c r="J257" s="29"/>
    </row>
    <row r="258" spans="2:10" x14ac:dyDescent="0.25">
      <c r="B258" s="5"/>
      <c r="C258" s="2"/>
      <c r="D258" s="2"/>
      <c r="E258" s="2"/>
      <c r="F258" s="29"/>
      <c r="G258" s="2"/>
      <c r="H258" s="2"/>
      <c r="I258" s="2"/>
      <c r="J258" s="29"/>
    </row>
    <row r="259" spans="2:10" x14ac:dyDescent="0.25">
      <c r="B259" s="5"/>
      <c r="C259" s="2"/>
      <c r="D259" s="2"/>
      <c r="E259" s="2"/>
      <c r="F259" s="29"/>
      <c r="G259" s="2"/>
      <c r="H259" s="2"/>
      <c r="I259" s="2"/>
      <c r="J259" s="29"/>
    </row>
    <row r="260" spans="2:10" x14ac:dyDescent="0.25">
      <c r="B260" s="5"/>
      <c r="C260" s="2"/>
      <c r="D260" s="2"/>
      <c r="E260" s="2"/>
      <c r="F260" s="29"/>
      <c r="G260" s="2"/>
      <c r="H260" s="2"/>
      <c r="I260" s="2"/>
      <c r="J260" s="29"/>
    </row>
    <row r="261" spans="2:10" x14ac:dyDescent="0.25">
      <c r="B261" s="5"/>
      <c r="C261" s="2"/>
      <c r="D261" s="2"/>
      <c r="E261" s="2"/>
      <c r="F261" s="29"/>
      <c r="G261" s="2"/>
      <c r="H261" s="2"/>
      <c r="I261" s="2"/>
      <c r="J261" s="29"/>
    </row>
    <row r="262" spans="2:10" x14ac:dyDescent="0.25">
      <c r="B262" s="5"/>
      <c r="C262" s="2"/>
      <c r="D262" s="2"/>
      <c r="E262" s="2"/>
      <c r="F262" s="29"/>
      <c r="G262" s="2"/>
      <c r="H262" s="2"/>
      <c r="I262" s="2"/>
      <c r="J262" s="29"/>
    </row>
    <row r="263" spans="2:10" x14ac:dyDescent="0.25">
      <c r="B263" s="5"/>
      <c r="C263" s="2"/>
      <c r="D263" s="2"/>
      <c r="E263" s="2"/>
      <c r="F263" s="29"/>
      <c r="G263" s="2"/>
      <c r="H263" s="2"/>
      <c r="I263" s="2"/>
      <c r="J263" s="29"/>
    </row>
    <row r="264" spans="2:10" x14ac:dyDescent="0.25">
      <c r="B264" s="5"/>
      <c r="C264" s="2"/>
      <c r="D264" s="2"/>
      <c r="E264" s="2"/>
      <c r="F264" s="29"/>
      <c r="G264" s="2"/>
      <c r="H264" s="2"/>
      <c r="I264" s="2"/>
      <c r="J264" s="29"/>
    </row>
    <row r="265" spans="2:10" x14ac:dyDescent="0.25">
      <c r="B265" s="5"/>
      <c r="C265" s="2"/>
      <c r="D265" s="2"/>
      <c r="E265" s="2"/>
      <c r="F265" s="29"/>
      <c r="G265" s="2"/>
      <c r="H265" s="2"/>
      <c r="I265" s="2"/>
      <c r="J265" s="29"/>
    </row>
    <row r="266" spans="2:10" x14ac:dyDescent="0.25">
      <c r="B266" s="5"/>
      <c r="C266" s="2"/>
      <c r="D266" s="2"/>
      <c r="E266" s="2"/>
      <c r="F266" s="29"/>
      <c r="G266" s="2"/>
      <c r="H266" s="2"/>
      <c r="I266" s="2"/>
      <c r="J266" s="29"/>
    </row>
    <row r="267" spans="2:10" x14ac:dyDescent="0.25">
      <c r="B267" s="5"/>
      <c r="C267" s="2"/>
      <c r="D267" s="2"/>
      <c r="E267" s="2"/>
      <c r="F267" s="29"/>
      <c r="G267" s="2"/>
      <c r="H267" s="2"/>
      <c r="I267" s="2"/>
      <c r="J267" s="29"/>
    </row>
    <row r="268" spans="2:10" x14ac:dyDescent="0.25">
      <c r="B268" s="5"/>
      <c r="C268" s="2"/>
      <c r="D268" s="2"/>
      <c r="E268" s="2"/>
      <c r="F268" s="29"/>
      <c r="G268" s="2"/>
      <c r="H268" s="2"/>
      <c r="I268" s="2"/>
      <c r="J268" s="29"/>
    </row>
    <row r="269" spans="2:10" x14ac:dyDescent="0.25">
      <c r="B269" s="5"/>
      <c r="C269" s="2"/>
      <c r="D269" s="2"/>
      <c r="E269" s="2"/>
      <c r="F269" s="29"/>
      <c r="G269" s="2"/>
      <c r="H269" s="2"/>
      <c r="I269" s="2"/>
      <c r="J269" s="29"/>
    </row>
    <row r="270" spans="2:10" x14ac:dyDescent="0.25">
      <c r="B270" s="5"/>
      <c r="C270" s="2"/>
      <c r="D270" s="2"/>
      <c r="E270" s="2"/>
      <c r="F270" s="29"/>
      <c r="G270" s="2"/>
      <c r="H270" s="2"/>
      <c r="I270" s="2"/>
      <c r="J270" s="29"/>
    </row>
    <row r="271" spans="2:10" x14ac:dyDescent="0.25">
      <c r="B271" s="5"/>
      <c r="C271" s="2"/>
      <c r="D271" s="2"/>
      <c r="E271" s="2"/>
      <c r="F271" s="29"/>
      <c r="G271" s="2"/>
      <c r="H271" s="2"/>
      <c r="I271" s="2"/>
      <c r="J271" s="29"/>
    </row>
    <row r="272" spans="2:10" x14ac:dyDescent="0.25">
      <c r="B272" s="5"/>
      <c r="C272" s="2"/>
      <c r="D272" s="2"/>
      <c r="E272" s="2"/>
      <c r="F272" s="29"/>
      <c r="G272" s="2"/>
      <c r="H272" s="2"/>
      <c r="I272" s="2"/>
      <c r="J272" s="29"/>
    </row>
    <row r="273" spans="2:10" x14ac:dyDescent="0.25">
      <c r="B273" s="5"/>
      <c r="C273" s="2"/>
      <c r="D273" s="2"/>
      <c r="E273" s="2"/>
      <c r="F273" s="29"/>
      <c r="G273" s="2"/>
      <c r="H273" s="2"/>
      <c r="I273" s="2"/>
      <c r="J273" s="29"/>
    </row>
    <row r="274" spans="2:10" x14ac:dyDescent="0.25">
      <c r="B274" s="5"/>
      <c r="C274" s="2"/>
      <c r="D274" s="2"/>
      <c r="E274" s="2"/>
      <c r="F274" s="29"/>
      <c r="G274" s="2"/>
      <c r="H274" s="2"/>
      <c r="I274" s="2"/>
      <c r="J274" s="29"/>
    </row>
    <row r="275" spans="2:10" x14ac:dyDescent="0.25">
      <c r="B275" s="5"/>
      <c r="C275" s="2"/>
      <c r="D275" s="2"/>
      <c r="E275" s="2"/>
      <c r="F275" s="29"/>
      <c r="G275" s="2"/>
      <c r="H275" s="2"/>
      <c r="I275" s="2"/>
      <c r="J275" s="29"/>
    </row>
    <row r="276" spans="2:10" x14ac:dyDescent="0.25">
      <c r="B276" s="5"/>
      <c r="C276" s="2"/>
      <c r="D276" s="2"/>
      <c r="E276" s="2"/>
      <c r="F276" s="29"/>
      <c r="G276" s="2"/>
      <c r="H276" s="2"/>
      <c r="I276" s="2"/>
      <c r="J276" s="29"/>
    </row>
    <row r="277" spans="2:10" x14ac:dyDescent="0.25">
      <c r="B277" s="5"/>
      <c r="C277" s="2"/>
      <c r="D277" s="2"/>
      <c r="E277" s="2"/>
      <c r="F277" s="29"/>
      <c r="G277" s="2"/>
      <c r="H277" s="2"/>
      <c r="I277" s="2"/>
      <c r="J277" s="29"/>
    </row>
    <row r="278" spans="2:10" x14ac:dyDescent="0.25">
      <c r="B278" s="5"/>
      <c r="C278" s="2"/>
      <c r="D278" s="2"/>
      <c r="E278" s="2"/>
      <c r="F278" s="29"/>
      <c r="G278" s="2"/>
      <c r="H278" s="2"/>
      <c r="I278" s="2"/>
      <c r="J278" s="29"/>
    </row>
    <row r="279" spans="2:10" x14ac:dyDescent="0.25">
      <c r="B279" s="5"/>
      <c r="C279" s="2"/>
      <c r="D279" s="2"/>
      <c r="E279" s="2"/>
      <c r="F279" s="29"/>
      <c r="G279" s="2"/>
      <c r="H279" s="2"/>
      <c r="I279" s="2"/>
      <c r="J279" s="29"/>
    </row>
    <row r="280" spans="2:10" x14ac:dyDescent="0.25">
      <c r="B280" s="5"/>
      <c r="C280" s="2"/>
      <c r="D280" s="2"/>
      <c r="E280" s="2"/>
      <c r="F280" s="29"/>
      <c r="G280" s="2"/>
      <c r="H280" s="2"/>
      <c r="I280" s="2"/>
      <c r="J280" s="29"/>
    </row>
    <row r="281" spans="2:10" x14ac:dyDescent="0.25">
      <c r="B281" s="5"/>
      <c r="C281" s="2"/>
      <c r="D281" s="2"/>
      <c r="E281" s="2"/>
      <c r="F281" s="29"/>
      <c r="G281" s="2"/>
      <c r="H281" s="2"/>
      <c r="I281" s="2"/>
      <c r="J281" s="29"/>
    </row>
    <row r="282" spans="2:10" x14ac:dyDescent="0.25">
      <c r="B282" s="5"/>
      <c r="C282" s="2"/>
      <c r="D282" s="2"/>
      <c r="E282" s="2"/>
      <c r="F282" s="29"/>
      <c r="G282" s="2"/>
      <c r="H282" s="2"/>
      <c r="I282" s="2"/>
      <c r="J282" s="29"/>
    </row>
    <row r="283" spans="2:10" x14ac:dyDescent="0.25">
      <c r="B283" s="5"/>
      <c r="C283" s="2"/>
      <c r="D283" s="2"/>
      <c r="E283" s="2"/>
      <c r="F283" s="29"/>
      <c r="G283" s="2"/>
      <c r="H283" s="2"/>
      <c r="I283" s="2"/>
      <c r="J283" s="29"/>
    </row>
    <row r="284" spans="2:10" x14ac:dyDescent="0.25">
      <c r="B284" s="5"/>
      <c r="C284" s="2"/>
      <c r="D284" s="2"/>
      <c r="E284" s="2"/>
      <c r="F284" s="29"/>
      <c r="G284" s="2"/>
      <c r="H284" s="2"/>
      <c r="I284" s="2"/>
      <c r="J284" s="29"/>
    </row>
    <row r="285" spans="2:10" x14ac:dyDescent="0.25">
      <c r="B285" s="5"/>
      <c r="C285" s="2"/>
      <c r="D285" s="2"/>
      <c r="E285" s="2"/>
      <c r="F285" s="29"/>
      <c r="G285" s="2"/>
      <c r="H285" s="2"/>
      <c r="I285" s="2"/>
      <c r="J285" s="29"/>
    </row>
    <row r="286" spans="2:10" x14ac:dyDescent="0.25">
      <c r="B286" s="5"/>
      <c r="C286" s="2"/>
      <c r="D286" s="2"/>
      <c r="E286" s="2"/>
      <c r="F286" s="29"/>
      <c r="G286" s="2"/>
      <c r="H286" s="2"/>
      <c r="I286" s="2"/>
      <c r="J286" s="29"/>
    </row>
    <row r="287" spans="2:10" x14ac:dyDescent="0.25">
      <c r="B287" s="5"/>
      <c r="C287" s="2"/>
      <c r="D287" s="2"/>
      <c r="E287" s="2"/>
      <c r="F287" s="29"/>
      <c r="G287" s="2"/>
      <c r="H287" s="2"/>
      <c r="I287" s="2"/>
      <c r="J287" s="29"/>
    </row>
    <row r="288" spans="2:10" x14ac:dyDescent="0.25">
      <c r="B288" s="5"/>
      <c r="C288" s="2"/>
      <c r="D288" s="2"/>
      <c r="E288" s="2"/>
      <c r="F288" s="29"/>
      <c r="G288" s="2"/>
      <c r="H288" s="2"/>
      <c r="I288" s="2"/>
      <c r="J288" s="29"/>
    </row>
    <row r="289" spans="2:10" x14ac:dyDescent="0.25">
      <c r="B289" s="5"/>
      <c r="C289" s="2"/>
      <c r="D289" s="2"/>
      <c r="E289" s="2"/>
      <c r="F289" s="29"/>
      <c r="G289" s="2"/>
      <c r="H289" s="2"/>
      <c r="I289" s="2"/>
      <c r="J289" s="29"/>
    </row>
    <row r="290" spans="2:10" x14ac:dyDescent="0.25">
      <c r="B290" s="5"/>
      <c r="C290" s="2"/>
      <c r="D290" s="2"/>
      <c r="E290" s="2"/>
      <c r="F290" s="29"/>
      <c r="G290" s="2"/>
      <c r="H290" s="2"/>
      <c r="I290" s="2"/>
      <c r="J290" s="29"/>
    </row>
    <row r="291" spans="2:10" x14ac:dyDescent="0.25">
      <c r="B291" s="5"/>
      <c r="C291" s="2"/>
      <c r="D291" s="2"/>
      <c r="E291" s="2"/>
      <c r="F291" s="29"/>
      <c r="G291" s="2"/>
      <c r="H291" s="2"/>
      <c r="I291" s="2"/>
      <c r="J291" s="29"/>
    </row>
    <row r="292" spans="2:10" x14ac:dyDescent="0.25">
      <c r="B292" s="5"/>
      <c r="C292" s="2"/>
      <c r="D292" s="2"/>
      <c r="E292" s="2"/>
      <c r="F292" s="29"/>
      <c r="G292" s="2"/>
      <c r="H292" s="2"/>
      <c r="I292" s="2"/>
      <c r="J292" s="29"/>
    </row>
    <row r="293" spans="2:10" x14ac:dyDescent="0.25">
      <c r="B293" s="5"/>
      <c r="C293" s="2"/>
      <c r="D293" s="2"/>
      <c r="E293" s="2"/>
      <c r="F293" s="29"/>
      <c r="G293" s="2"/>
      <c r="H293" s="2"/>
      <c r="I293" s="2"/>
      <c r="J293" s="29"/>
    </row>
    <row r="294" spans="2:10" x14ac:dyDescent="0.25">
      <c r="B294" s="5"/>
      <c r="C294" s="2"/>
      <c r="D294" s="2"/>
      <c r="E294" s="2"/>
      <c r="F294" s="29"/>
      <c r="G294" s="2"/>
      <c r="H294" s="2"/>
      <c r="I294" s="2"/>
      <c r="J294" s="29"/>
    </row>
    <row r="295" spans="2:10" x14ac:dyDescent="0.25">
      <c r="B295" s="5"/>
      <c r="C295" s="2"/>
      <c r="D295" s="2"/>
      <c r="E295" s="2"/>
      <c r="F295" s="29"/>
      <c r="G295" s="2"/>
      <c r="H295" s="2"/>
      <c r="I295" s="2"/>
      <c r="J295" s="29"/>
    </row>
    <row r="296" spans="2:10" x14ac:dyDescent="0.25">
      <c r="B296" s="5"/>
      <c r="C296" s="2"/>
      <c r="D296" s="2"/>
      <c r="E296" s="2"/>
      <c r="F296" s="29"/>
      <c r="G296" s="2"/>
      <c r="H296" s="2"/>
      <c r="I296" s="2"/>
      <c r="J296" s="29"/>
    </row>
    <row r="297" spans="2:10" x14ac:dyDescent="0.25">
      <c r="B297" s="5"/>
      <c r="C297" s="2"/>
      <c r="D297" s="2"/>
      <c r="E297" s="2"/>
      <c r="F297" s="29"/>
      <c r="G297" s="2"/>
      <c r="H297" s="2"/>
      <c r="I297" s="2"/>
      <c r="J297" s="29"/>
    </row>
    <row r="298" spans="2:10" x14ac:dyDescent="0.25">
      <c r="B298" s="5"/>
      <c r="C298" s="2"/>
      <c r="D298" s="2"/>
      <c r="E298" s="2"/>
      <c r="F298" s="29"/>
      <c r="G298" s="2"/>
      <c r="H298" s="2"/>
      <c r="I298" s="2"/>
      <c r="J298" s="29"/>
    </row>
    <row r="299" spans="2:10" x14ac:dyDescent="0.25">
      <c r="B299" s="5"/>
      <c r="C299" s="2"/>
      <c r="D299" s="2"/>
      <c r="E299" s="2"/>
      <c r="F299" s="29"/>
      <c r="G299" s="2"/>
      <c r="H299" s="2"/>
      <c r="I299" s="2"/>
      <c r="J299" s="29"/>
    </row>
    <row r="300" spans="2:10" x14ac:dyDescent="0.25">
      <c r="B300" s="5"/>
      <c r="C300" s="2"/>
      <c r="D300" s="2"/>
      <c r="E300" s="2"/>
      <c r="F300" s="29"/>
      <c r="G300" s="2"/>
      <c r="H300" s="2"/>
      <c r="I300" s="2"/>
      <c r="J300" s="29"/>
    </row>
    <row r="301" spans="2:10" x14ac:dyDescent="0.25">
      <c r="B301" s="5"/>
      <c r="C301" s="2"/>
      <c r="D301" s="2"/>
      <c r="E301" s="2"/>
      <c r="F301" s="29"/>
      <c r="G301" s="2"/>
      <c r="H301" s="2"/>
      <c r="I301" s="2"/>
      <c r="J301" s="29"/>
    </row>
    <row r="302" spans="2:10" x14ac:dyDescent="0.25">
      <c r="B302" s="5"/>
      <c r="C302" s="2"/>
      <c r="D302" s="2"/>
      <c r="E302" s="2"/>
      <c r="F302" s="29"/>
      <c r="G302" s="2"/>
      <c r="H302" s="2"/>
      <c r="I302" s="2"/>
      <c r="J302" s="29"/>
    </row>
    <row r="303" spans="2:10" x14ac:dyDescent="0.25">
      <c r="B303" s="5"/>
      <c r="C303" s="2"/>
      <c r="D303" s="2"/>
      <c r="E303" s="2"/>
      <c r="F303" s="29"/>
      <c r="G303" s="2"/>
      <c r="H303" s="2"/>
      <c r="I303" s="2"/>
      <c r="J303" s="29"/>
    </row>
    <row r="304" spans="2:10" x14ac:dyDescent="0.25">
      <c r="B304" s="5"/>
      <c r="C304" s="2"/>
      <c r="D304" s="2"/>
      <c r="E304" s="2"/>
      <c r="F304" s="29"/>
      <c r="G304" s="2"/>
      <c r="H304" s="2"/>
      <c r="I304" s="2"/>
      <c r="J304" s="29"/>
    </row>
    <row r="305" spans="2:10" x14ac:dyDescent="0.25">
      <c r="B305" s="5"/>
      <c r="C305" s="2"/>
      <c r="D305" s="2"/>
      <c r="E305" s="2"/>
      <c r="F305" s="29"/>
      <c r="G305" s="2"/>
      <c r="H305" s="2"/>
      <c r="I305" s="2"/>
      <c r="J305" s="29"/>
    </row>
    <row r="306" spans="2:10" x14ac:dyDescent="0.25">
      <c r="B306" s="5"/>
      <c r="C306" s="2"/>
      <c r="D306" s="2"/>
      <c r="E306" s="2"/>
      <c r="F306" s="29"/>
      <c r="G306" s="2"/>
      <c r="H306" s="2"/>
      <c r="I306" s="2"/>
      <c r="J306" s="29"/>
    </row>
    <row r="307" spans="2:10" x14ac:dyDescent="0.25">
      <c r="B307" s="5"/>
      <c r="C307" s="2"/>
      <c r="D307" s="2"/>
      <c r="E307" s="2"/>
      <c r="F307" s="29"/>
      <c r="G307" s="2"/>
      <c r="H307" s="2"/>
      <c r="I307" s="2"/>
      <c r="J307" s="29"/>
    </row>
    <row r="308" spans="2:10" x14ac:dyDescent="0.25">
      <c r="B308" s="5"/>
      <c r="C308" s="2"/>
      <c r="D308" s="2"/>
      <c r="E308" s="2"/>
      <c r="F308" s="29"/>
      <c r="G308" s="2"/>
      <c r="H308" s="2"/>
      <c r="I308" s="2"/>
      <c r="J308" s="29"/>
    </row>
    <row r="309" spans="2:10" x14ac:dyDescent="0.25">
      <c r="B309" s="5"/>
      <c r="C309" s="2"/>
      <c r="D309" s="2"/>
      <c r="E309" s="2"/>
      <c r="F309" s="29"/>
      <c r="G309" s="2"/>
      <c r="H309" s="2"/>
      <c r="I309" s="2"/>
      <c r="J309" s="29"/>
    </row>
    <row r="310" spans="2:10" x14ac:dyDescent="0.25">
      <c r="B310" s="5"/>
      <c r="C310" s="2"/>
      <c r="D310" s="2"/>
      <c r="E310" s="2"/>
      <c r="F310" s="29"/>
      <c r="G310" s="2"/>
      <c r="H310" s="2"/>
      <c r="I310" s="2"/>
      <c r="J310" s="29"/>
    </row>
    <row r="311" spans="2:10" x14ac:dyDescent="0.25">
      <c r="B311" s="5"/>
      <c r="C311" s="2"/>
      <c r="D311" s="2"/>
      <c r="E311" s="2"/>
      <c r="F311" s="29"/>
      <c r="G311" s="2"/>
      <c r="H311" s="2"/>
      <c r="I311" s="2"/>
      <c r="J311" s="29"/>
    </row>
    <row r="312" spans="2:10" x14ac:dyDescent="0.25">
      <c r="B312" s="5"/>
      <c r="C312" s="2"/>
      <c r="D312" s="2"/>
      <c r="E312" s="2"/>
      <c r="F312" s="29"/>
      <c r="G312" s="2"/>
      <c r="H312" s="2"/>
      <c r="I312" s="2"/>
      <c r="J312" s="29"/>
    </row>
    <row r="313" spans="2:10" x14ac:dyDescent="0.25">
      <c r="B313" s="5"/>
      <c r="C313" s="2"/>
      <c r="D313" s="2"/>
      <c r="E313" s="2"/>
      <c r="F313" s="29"/>
      <c r="G313" s="2"/>
      <c r="H313" s="2"/>
      <c r="I313" s="2"/>
      <c r="J313" s="29"/>
    </row>
    <row r="314" spans="2:10" x14ac:dyDescent="0.25">
      <c r="B314" s="5"/>
      <c r="C314" s="2"/>
      <c r="D314" s="2"/>
      <c r="E314" s="2"/>
      <c r="F314" s="29"/>
      <c r="G314" s="2"/>
      <c r="H314" s="2"/>
      <c r="I314" s="2"/>
      <c r="J314" s="29"/>
    </row>
    <row r="315" spans="2:10" x14ac:dyDescent="0.25">
      <c r="B315" s="5"/>
      <c r="C315" s="2"/>
      <c r="D315" s="2"/>
      <c r="E315" s="2"/>
      <c r="F315" s="29"/>
      <c r="G315" s="2"/>
      <c r="H315" s="2"/>
      <c r="I315" s="2"/>
      <c r="J315" s="29"/>
    </row>
    <row r="316" spans="2:10" x14ac:dyDescent="0.25">
      <c r="B316" s="5"/>
      <c r="C316" s="2"/>
      <c r="D316" s="2"/>
      <c r="E316" s="2"/>
      <c r="F316" s="29"/>
      <c r="G316" s="2"/>
      <c r="H316" s="2"/>
      <c r="I316" s="2"/>
      <c r="J316" s="29"/>
    </row>
    <row r="317" spans="2:10" x14ac:dyDescent="0.25">
      <c r="B317" s="5"/>
      <c r="C317" s="2"/>
      <c r="D317" s="2"/>
      <c r="E317" s="2"/>
      <c r="F317" s="29"/>
      <c r="G317" s="2"/>
      <c r="H317" s="2"/>
      <c r="I317" s="2"/>
      <c r="J317" s="29"/>
    </row>
    <row r="318" spans="2:10" x14ac:dyDescent="0.25">
      <c r="B318" s="5"/>
      <c r="C318" s="2"/>
      <c r="D318" s="2"/>
      <c r="E318" s="2"/>
      <c r="F318" s="29"/>
      <c r="G318" s="2"/>
      <c r="H318" s="2"/>
      <c r="I318" s="2"/>
      <c r="J318" s="29"/>
    </row>
    <row r="319" spans="2:10" x14ac:dyDescent="0.25">
      <c r="B319" s="5"/>
      <c r="C319" s="2"/>
      <c r="D319" s="2"/>
      <c r="E319" s="2"/>
      <c r="F319" s="29"/>
      <c r="G319" s="2"/>
      <c r="H319" s="2"/>
      <c r="I319" s="2"/>
      <c r="J319" s="29"/>
    </row>
    <row r="320" spans="2:10" x14ac:dyDescent="0.25">
      <c r="B320" s="5"/>
      <c r="C320" s="2"/>
      <c r="D320" s="2"/>
      <c r="E320" s="2"/>
      <c r="F320" s="29"/>
      <c r="G320" s="2"/>
      <c r="H320" s="2"/>
      <c r="I320" s="2"/>
      <c r="J320" s="29"/>
    </row>
    <row r="321" spans="2:10" x14ac:dyDescent="0.25">
      <c r="B321" s="5"/>
      <c r="C321" s="2"/>
      <c r="D321" s="2"/>
      <c r="E321" s="2"/>
      <c r="F321" s="29"/>
      <c r="G321" s="2"/>
      <c r="H321" s="2"/>
      <c r="I321" s="2"/>
      <c r="J321" s="29"/>
    </row>
    <row r="322" spans="2:10" x14ac:dyDescent="0.25">
      <c r="B322" s="5"/>
      <c r="C322" s="2"/>
      <c r="D322" s="2"/>
      <c r="E322" s="2"/>
      <c r="F322" s="29"/>
      <c r="G322" s="2"/>
      <c r="H322" s="2"/>
      <c r="I322" s="2"/>
      <c r="J322" s="29"/>
    </row>
    <row r="323" spans="2:10" x14ac:dyDescent="0.25">
      <c r="B323" s="5"/>
      <c r="C323" s="2"/>
      <c r="D323" s="2"/>
      <c r="E323" s="2"/>
      <c r="F323" s="29"/>
      <c r="G323" s="2"/>
      <c r="H323" s="2"/>
      <c r="I323" s="2"/>
      <c r="J323" s="29"/>
    </row>
    <row r="324" spans="2:10" x14ac:dyDescent="0.25">
      <c r="B324" s="5"/>
      <c r="C324" s="2"/>
      <c r="D324" s="2"/>
      <c r="E324" s="2"/>
      <c r="F324" s="29"/>
      <c r="G324" s="2"/>
      <c r="H324" s="2"/>
      <c r="I324" s="2"/>
      <c r="J324" s="29"/>
    </row>
    <row r="325" spans="2:10" x14ac:dyDescent="0.25">
      <c r="B325" s="5"/>
      <c r="C325" s="2"/>
      <c r="D325" s="2"/>
      <c r="E325" s="2"/>
      <c r="F325" s="29"/>
      <c r="G325" s="2"/>
      <c r="H325" s="2"/>
      <c r="I325" s="2"/>
      <c r="J325" s="29"/>
    </row>
    <row r="326" spans="2:10" x14ac:dyDescent="0.25">
      <c r="B326" s="5"/>
      <c r="C326" s="2"/>
      <c r="D326" s="2"/>
      <c r="E326" s="2"/>
      <c r="F326" s="29"/>
      <c r="G326" s="2"/>
      <c r="H326" s="2"/>
      <c r="I326" s="2"/>
      <c r="J326" s="29"/>
    </row>
    <row r="327" spans="2:10" x14ac:dyDescent="0.25">
      <c r="B327" s="5"/>
      <c r="C327" s="2"/>
      <c r="D327" s="2"/>
      <c r="E327" s="2"/>
      <c r="F327" s="29"/>
      <c r="G327" s="2"/>
      <c r="H327" s="2"/>
      <c r="I327" s="2"/>
      <c r="J327" s="29"/>
    </row>
    <row r="328" spans="2:10" x14ac:dyDescent="0.25">
      <c r="B328" s="5"/>
      <c r="C328" s="2"/>
      <c r="D328" s="2"/>
      <c r="E328" s="2"/>
      <c r="F328" s="29"/>
      <c r="G328" s="2"/>
      <c r="H328" s="2"/>
      <c r="I328" s="2"/>
      <c r="J328" s="29"/>
    </row>
    <row r="329" spans="2:10" x14ac:dyDescent="0.25">
      <c r="B329" s="5"/>
      <c r="C329" s="2"/>
      <c r="D329" s="2"/>
      <c r="E329" s="2"/>
      <c r="F329" s="29"/>
      <c r="G329" s="2"/>
      <c r="H329" s="2"/>
      <c r="I329" s="2"/>
      <c r="J329" s="29"/>
    </row>
    <row r="330" spans="2:10" x14ac:dyDescent="0.25">
      <c r="B330" s="5"/>
      <c r="C330" s="2"/>
      <c r="D330" s="2"/>
      <c r="E330" s="2"/>
      <c r="F330" s="29"/>
      <c r="G330" s="2"/>
      <c r="H330" s="2"/>
      <c r="I330" s="2"/>
      <c r="J330" s="29"/>
    </row>
    <row r="331" spans="2:10" x14ac:dyDescent="0.25">
      <c r="B331" s="5"/>
      <c r="C331" s="2"/>
      <c r="D331" s="2"/>
      <c r="E331" s="2"/>
      <c r="F331" s="29"/>
      <c r="G331" s="2"/>
      <c r="H331" s="2"/>
      <c r="I331" s="2"/>
      <c r="J331" s="29"/>
    </row>
    <row r="332" spans="2:10" x14ac:dyDescent="0.25">
      <c r="B332" s="5"/>
      <c r="C332" s="2"/>
      <c r="D332" s="2"/>
      <c r="E332" s="2"/>
      <c r="F332" s="29"/>
      <c r="G332" s="2"/>
      <c r="H332" s="2"/>
      <c r="I332" s="2"/>
      <c r="J332" s="29"/>
    </row>
    <row r="333" spans="2:10" x14ac:dyDescent="0.25">
      <c r="B333" s="5"/>
      <c r="C333" s="2"/>
      <c r="D333" s="2"/>
      <c r="E333" s="2"/>
      <c r="F333" s="29"/>
      <c r="G333" s="2"/>
      <c r="H333" s="2"/>
      <c r="I333" s="2"/>
      <c r="J333" s="29"/>
    </row>
    <row r="334" spans="2:10" x14ac:dyDescent="0.25">
      <c r="B334" s="5"/>
      <c r="C334" s="2"/>
      <c r="D334" s="2"/>
      <c r="E334" s="2"/>
      <c r="F334" s="29"/>
      <c r="G334" s="2"/>
      <c r="H334" s="2"/>
      <c r="I334" s="2"/>
      <c r="J334" s="29"/>
    </row>
    <row r="335" spans="2:10" x14ac:dyDescent="0.25">
      <c r="B335" s="5"/>
      <c r="C335" s="2"/>
      <c r="D335" s="2"/>
      <c r="E335" s="2"/>
      <c r="F335" s="29"/>
      <c r="G335" s="2"/>
      <c r="H335" s="2"/>
      <c r="I335" s="2"/>
      <c r="J335" s="29"/>
    </row>
    <row r="336" spans="2:10" x14ac:dyDescent="0.25">
      <c r="B336" s="5"/>
      <c r="C336" s="2"/>
      <c r="D336" s="2"/>
      <c r="E336" s="2"/>
      <c r="F336" s="29"/>
      <c r="G336" s="2"/>
      <c r="H336" s="2"/>
      <c r="I336" s="2"/>
      <c r="J336" s="29"/>
    </row>
    <row r="337" spans="2:10" x14ac:dyDescent="0.25">
      <c r="B337" s="5"/>
      <c r="C337" s="2"/>
      <c r="D337" s="2"/>
      <c r="E337" s="2"/>
      <c r="F337" s="29"/>
      <c r="G337" s="2"/>
      <c r="H337" s="2"/>
      <c r="I337" s="2"/>
      <c r="J337" s="29"/>
    </row>
    <row r="338" spans="2:10" x14ac:dyDescent="0.25">
      <c r="B338" s="5"/>
      <c r="C338" s="2"/>
      <c r="D338" s="2"/>
      <c r="E338" s="2"/>
      <c r="F338" s="29"/>
      <c r="G338" s="2"/>
      <c r="H338" s="2"/>
      <c r="I338" s="2"/>
      <c r="J338" s="29"/>
    </row>
    <row r="339" spans="2:10" x14ac:dyDescent="0.25">
      <c r="B339" s="5"/>
      <c r="C339" s="2"/>
      <c r="D339" s="2"/>
      <c r="E339" s="2"/>
      <c r="F339" s="29"/>
      <c r="G339" s="2"/>
      <c r="H339" s="2"/>
      <c r="I339" s="2"/>
      <c r="J339" s="29"/>
    </row>
    <row r="340" spans="2:10" x14ac:dyDescent="0.25">
      <c r="B340" s="5"/>
      <c r="C340" s="2"/>
      <c r="D340" s="2"/>
      <c r="E340" s="2"/>
      <c r="F340" s="29"/>
      <c r="G340" s="2"/>
      <c r="H340" s="2"/>
      <c r="I340" s="2"/>
      <c r="J340" s="29"/>
    </row>
    <row r="341" spans="2:10" x14ac:dyDescent="0.25">
      <c r="B341" s="5"/>
      <c r="C341" s="2"/>
      <c r="D341" s="2"/>
      <c r="E341" s="2"/>
      <c r="F341" s="29"/>
      <c r="G341" s="2"/>
      <c r="H341" s="2"/>
      <c r="I341" s="2"/>
      <c r="J341" s="29"/>
    </row>
    <row r="342" spans="2:10" x14ac:dyDescent="0.25">
      <c r="B342" s="5"/>
      <c r="C342" s="2"/>
      <c r="D342" s="2"/>
      <c r="E342" s="2"/>
      <c r="F342" s="29"/>
      <c r="G342" s="2"/>
      <c r="H342" s="2"/>
      <c r="I342" s="2"/>
      <c r="J342" s="29"/>
    </row>
    <row r="343" spans="2:10" x14ac:dyDescent="0.25">
      <c r="B343" s="5"/>
      <c r="C343" s="2"/>
      <c r="D343" s="2"/>
      <c r="E343" s="2"/>
      <c r="F343" s="29"/>
      <c r="G343" s="2"/>
      <c r="H343" s="2"/>
      <c r="I343" s="2"/>
      <c r="J343" s="29"/>
    </row>
    <row r="344" spans="2:10" x14ac:dyDescent="0.25">
      <c r="B344" s="5"/>
      <c r="C344" s="2"/>
      <c r="D344" s="2"/>
      <c r="E344" s="2"/>
      <c r="F344" s="29"/>
      <c r="G344" s="2"/>
      <c r="H344" s="2"/>
      <c r="I344" s="2"/>
      <c r="J344" s="29"/>
    </row>
    <row r="345" spans="2:10" x14ac:dyDescent="0.25">
      <c r="B345" s="5"/>
      <c r="C345" s="2"/>
      <c r="D345" s="2"/>
      <c r="E345" s="2"/>
      <c r="F345" s="29"/>
      <c r="G345" s="2"/>
      <c r="H345" s="2"/>
      <c r="I345" s="2"/>
      <c r="J345" s="29"/>
    </row>
    <row r="346" spans="2:10" x14ac:dyDescent="0.25">
      <c r="B346" s="5"/>
      <c r="C346" s="2"/>
      <c r="D346" s="2"/>
      <c r="E346" s="2"/>
      <c r="F346" s="29"/>
      <c r="G346" s="2"/>
      <c r="H346" s="2"/>
      <c r="I346" s="2"/>
      <c r="J346" s="29"/>
    </row>
    <row r="347" spans="2:10" x14ac:dyDescent="0.25">
      <c r="B347" s="5"/>
      <c r="C347" s="2"/>
      <c r="D347" s="2"/>
      <c r="E347" s="2"/>
      <c r="F347" s="29"/>
      <c r="G347" s="2"/>
      <c r="H347" s="2"/>
      <c r="I347" s="2"/>
      <c r="J347" s="29"/>
    </row>
    <row r="348" spans="2:10" x14ac:dyDescent="0.25">
      <c r="B348" s="5"/>
      <c r="C348" s="2"/>
      <c r="D348" s="2"/>
      <c r="E348" s="2"/>
      <c r="F348" s="29"/>
      <c r="G348" s="2"/>
      <c r="H348" s="2"/>
      <c r="I348" s="2"/>
      <c r="J348" s="29"/>
    </row>
    <row r="349" spans="2:10" x14ac:dyDescent="0.25">
      <c r="B349" s="5"/>
      <c r="C349" s="2"/>
      <c r="D349" s="2"/>
      <c r="E349" s="2"/>
      <c r="F349" s="29"/>
      <c r="G349" s="2"/>
      <c r="H349" s="2"/>
      <c r="I349" s="2"/>
      <c r="J349" s="29"/>
    </row>
    <row r="350" spans="2:10" x14ac:dyDescent="0.25">
      <c r="B350" s="5"/>
      <c r="C350" s="2"/>
      <c r="D350" s="2"/>
      <c r="E350" s="2"/>
      <c r="F350" s="29"/>
      <c r="G350" s="2"/>
      <c r="H350" s="2"/>
      <c r="I350" s="2"/>
      <c r="J350" s="29"/>
    </row>
    <row r="351" spans="2:10" x14ac:dyDescent="0.25">
      <c r="B351" s="5"/>
      <c r="C351" s="2"/>
      <c r="D351" s="2"/>
      <c r="E351" s="2"/>
      <c r="F351" s="29"/>
      <c r="G351" s="2"/>
      <c r="H351" s="2"/>
      <c r="I351" s="2"/>
      <c r="J351" s="29"/>
    </row>
    <row r="352" spans="2:10" x14ac:dyDescent="0.25">
      <c r="B352" s="5"/>
      <c r="C352" s="2"/>
      <c r="D352" s="2"/>
      <c r="E352" s="2"/>
      <c r="F352" s="29"/>
      <c r="G352" s="2"/>
      <c r="H352" s="2"/>
      <c r="I352" s="2"/>
      <c r="J352" s="29"/>
    </row>
    <row r="353" spans="2:10" x14ac:dyDescent="0.25">
      <c r="B353" s="5"/>
      <c r="C353" s="2"/>
      <c r="D353" s="2"/>
      <c r="E353" s="2"/>
      <c r="F353" s="29"/>
      <c r="G353" s="2"/>
      <c r="H353" s="2"/>
      <c r="I353" s="2"/>
      <c r="J353" s="29"/>
    </row>
    <row r="354" spans="2:10" x14ac:dyDescent="0.25">
      <c r="B354" s="5"/>
      <c r="C354" s="2"/>
      <c r="D354" s="2"/>
      <c r="E354" s="2"/>
      <c r="F354" s="29"/>
      <c r="G354" s="2"/>
      <c r="H354" s="2"/>
      <c r="I354" s="2"/>
      <c r="J354" s="29"/>
    </row>
    <row r="355" spans="2:10" x14ac:dyDescent="0.25">
      <c r="B355" s="5"/>
      <c r="C355" s="2"/>
      <c r="D355" s="2"/>
      <c r="E355" s="2"/>
      <c r="F355" s="29"/>
      <c r="G355" s="2"/>
      <c r="H355" s="2"/>
      <c r="I355" s="2"/>
      <c r="J355" s="29"/>
    </row>
    <row r="356" spans="2:10" x14ac:dyDescent="0.25">
      <c r="B356" s="5"/>
      <c r="C356" s="2"/>
      <c r="D356" s="2"/>
      <c r="E356" s="2"/>
      <c r="F356" s="29"/>
      <c r="G356" s="2"/>
      <c r="H356" s="2"/>
      <c r="I356" s="2"/>
      <c r="J356" s="29"/>
    </row>
    <row r="357" spans="2:10" x14ac:dyDescent="0.25">
      <c r="B357" s="5"/>
      <c r="C357" s="2"/>
      <c r="D357" s="2"/>
      <c r="E357" s="2"/>
      <c r="F357" s="29"/>
      <c r="G357" s="2"/>
      <c r="H357" s="2"/>
      <c r="I357" s="2"/>
      <c r="J357" s="29"/>
    </row>
    <row r="358" spans="2:10" x14ac:dyDescent="0.25">
      <c r="B358" s="5"/>
      <c r="C358" s="2"/>
      <c r="D358" s="2"/>
      <c r="E358" s="2"/>
      <c r="F358" s="29"/>
      <c r="G358" s="2"/>
      <c r="H358" s="2"/>
      <c r="I358" s="2"/>
      <c r="J358" s="29"/>
    </row>
    <row r="359" spans="2:10" x14ac:dyDescent="0.25">
      <c r="B359" s="5"/>
      <c r="C359" s="2"/>
      <c r="D359" s="2"/>
      <c r="E359" s="2"/>
      <c r="F359" s="29"/>
      <c r="G359" s="2"/>
      <c r="H359" s="2"/>
      <c r="I359" s="2"/>
      <c r="J359" s="29"/>
    </row>
    <row r="360" spans="2:10" x14ac:dyDescent="0.25">
      <c r="B360" s="5"/>
      <c r="C360" s="2"/>
      <c r="D360" s="2"/>
      <c r="E360" s="2"/>
      <c r="F360" s="29"/>
      <c r="G360" s="2"/>
      <c r="H360" s="2"/>
      <c r="I360" s="2"/>
      <c r="J360" s="29"/>
    </row>
    <row r="361" spans="2:10" x14ac:dyDescent="0.25">
      <c r="B361" s="5"/>
      <c r="C361" s="2"/>
      <c r="D361" s="2"/>
      <c r="E361" s="2"/>
      <c r="F361" s="29"/>
      <c r="G361" s="2"/>
      <c r="H361" s="2"/>
      <c r="I361" s="2"/>
      <c r="J361" s="29"/>
    </row>
    <row r="362" spans="2:10" x14ac:dyDescent="0.25">
      <c r="B362" s="5"/>
      <c r="C362" s="2"/>
      <c r="D362" s="2"/>
      <c r="E362" s="2"/>
      <c r="F362" s="29"/>
      <c r="G362" s="2"/>
      <c r="H362" s="2"/>
      <c r="I362" s="2"/>
      <c r="J362" s="29"/>
    </row>
    <row r="363" spans="2:10" x14ac:dyDescent="0.25">
      <c r="B363" s="5"/>
      <c r="C363" s="2"/>
      <c r="D363" s="2"/>
      <c r="E363" s="2"/>
      <c r="F363" s="29"/>
      <c r="G363" s="2"/>
      <c r="H363" s="2"/>
      <c r="I363" s="2"/>
      <c r="J363" s="29"/>
    </row>
    <row r="364" spans="2:10" x14ac:dyDescent="0.25">
      <c r="B364" s="5"/>
      <c r="C364" s="2"/>
      <c r="D364" s="2"/>
      <c r="E364" s="2"/>
      <c r="F364" s="29"/>
      <c r="G364" s="2"/>
      <c r="H364" s="2"/>
      <c r="I364" s="2"/>
      <c r="J364" s="29"/>
    </row>
    <row r="365" spans="2:10" x14ac:dyDescent="0.25">
      <c r="B365" s="5"/>
      <c r="C365" s="2"/>
      <c r="D365" s="2"/>
      <c r="E365" s="2"/>
      <c r="F365" s="29"/>
      <c r="G365" s="2"/>
      <c r="H365" s="2"/>
      <c r="I365" s="2"/>
      <c r="J365" s="29"/>
    </row>
    <row r="366" spans="2:10" x14ac:dyDescent="0.25">
      <c r="B366" s="5"/>
      <c r="C366" s="2"/>
      <c r="D366" s="2"/>
      <c r="E366" s="2"/>
      <c r="F366" s="29"/>
      <c r="G366" s="2"/>
      <c r="H366" s="2"/>
      <c r="I366" s="2"/>
      <c r="J366" s="29"/>
    </row>
    <row r="367" spans="2:10" x14ac:dyDescent="0.25">
      <c r="B367" s="5"/>
      <c r="C367" s="2"/>
      <c r="D367" s="2"/>
      <c r="E367" s="2"/>
      <c r="F367" s="29"/>
      <c r="G367" s="2"/>
      <c r="H367" s="2"/>
      <c r="I367" s="2"/>
      <c r="J367" s="29"/>
    </row>
    <row r="368" spans="2:10" x14ac:dyDescent="0.25">
      <c r="B368" s="5"/>
      <c r="C368" s="2"/>
      <c r="D368" s="2"/>
      <c r="E368" s="2"/>
      <c r="F368" s="29"/>
      <c r="G368" s="2"/>
      <c r="H368" s="2"/>
      <c r="I368" s="2"/>
      <c r="J368" s="29"/>
    </row>
    <row r="369" spans="2:10" x14ac:dyDescent="0.25">
      <c r="B369" s="5"/>
      <c r="C369" s="2"/>
      <c r="D369" s="2"/>
      <c r="E369" s="2"/>
      <c r="F369" s="29"/>
      <c r="G369" s="2"/>
      <c r="H369" s="2"/>
      <c r="I369" s="2"/>
      <c r="J369" s="29"/>
    </row>
    <row r="370" spans="2:10" x14ac:dyDescent="0.25">
      <c r="B370" s="5"/>
      <c r="C370" s="2"/>
      <c r="D370" s="2"/>
      <c r="E370" s="2"/>
      <c r="F370" s="29"/>
      <c r="G370" s="2"/>
      <c r="H370" s="2"/>
      <c r="I370" s="2"/>
      <c r="J370" s="29"/>
    </row>
    <row r="371" spans="2:10" x14ac:dyDescent="0.25">
      <c r="B371" s="5"/>
      <c r="C371" s="2"/>
      <c r="D371" s="2"/>
      <c r="E371" s="2"/>
      <c r="F371" s="29"/>
      <c r="G371" s="2"/>
      <c r="H371" s="2"/>
      <c r="I371" s="2"/>
      <c r="J371" s="29"/>
    </row>
    <row r="372" spans="2:10" x14ac:dyDescent="0.25">
      <c r="B372" s="5"/>
      <c r="C372" s="2"/>
      <c r="D372" s="2"/>
      <c r="E372" s="2"/>
      <c r="F372" s="29"/>
      <c r="G372" s="2"/>
      <c r="H372" s="2"/>
      <c r="I372" s="2"/>
      <c r="J372" s="29"/>
    </row>
    <row r="373" spans="2:10" x14ac:dyDescent="0.25">
      <c r="B373" s="5"/>
      <c r="C373" s="2"/>
      <c r="D373" s="2"/>
      <c r="E373" s="2"/>
      <c r="F373" s="29"/>
      <c r="G373" s="2"/>
      <c r="H373" s="2"/>
      <c r="I373" s="2"/>
      <c r="J373" s="29"/>
    </row>
    <row r="374" spans="2:10" x14ac:dyDescent="0.25">
      <c r="B374" s="5"/>
      <c r="C374" s="2"/>
      <c r="D374" s="2"/>
      <c r="E374" s="2"/>
      <c r="F374" s="29"/>
      <c r="G374" s="2"/>
      <c r="H374" s="2"/>
      <c r="I374" s="2"/>
      <c r="J374" s="29"/>
    </row>
    <row r="375" spans="2:10" x14ac:dyDescent="0.25">
      <c r="B375" s="5"/>
      <c r="C375" s="2"/>
      <c r="D375" s="2"/>
      <c r="E375" s="2"/>
      <c r="F375" s="29"/>
      <c r="G375" s="2"/>
      <c r="H375" s="2"/>
      <c r="I375" s="2"/>
      <c r="J375" s="29"/>
    </row>
    <row r="376" spans="2:10" x14ac:dyDescent="0.25">
      <c r="B376" s="5"/>
      <c r="C376" s="2"/>
      <c r="D376" s="2"/>
      <c r="E376" s="2"/>
      <c r="F376" s="29"/>
      <c r="G376" s="2"/>
      <c r="H376" s="2"/>
      <c r="I376" s="2"/>
      <c r="J376" s="29"/>
    </row>
    <row r="377" spans="2:10" x14ac:dyDescent="0.25">
      <c r="B377" s="5"/>
      <c r="C377" s="2"/>
      <c r="D377" s="2"/>
      <c r="E377" s="2"/>
      <c r="F377" s="29"/>
      <c r="G377" s="2"/>
      <c r="H377" s="2"/>
      <c r="I377" s="2"/>
      <c r="J377" s="29"/>
    </row>
    <row r="378" spans="2:10" x14ac:dyDescent="0.25">
      <c r="B378" s="5"/>
      <c r="C378" s="2"/>
      <c r="D378" s="2"/>
      <c r="E378" s="2"/>
      <c r="F378" s="29"/>
      <c r="G378" s="2"/>
      <c r="H378" s="2"/>
      <c r="I378" s="2"/>
      <c r="J378" s="29"/>
    </row>
    <row r="379" spans="2:10" x14ac:dyDescent="0.25">
      <c r="B379" s="5"/>
      <c r="C379" s="2"/>
      <c r="D379" s="2"/>
      <c r="E379" s="2"/>
      <c r="F379" s="29"/>
      <c r="G379" s="2"/>
      <c r="H379" s="2"/>
      <c r="I379" s="2"/>
      <c r="J379" s="29"/>
    </row>
    <row r="380" spans="2:10" x14ac:dyDescent="0.25">
      <c r="B380" s="5"/>
      <c r="C380" s="2"/>
      <c r="D380" s="2"/>
      <c r="E380" s="2"/>
      <c r="F380" s="29"/>
      <c r="G380" s="2"/>
      <c r="H380" s="2"/>
      <c r="I380" s="2"/>
      <c r="J380" s="29"/>
    </row>
    <row r="381" spans="2:10" x14ac:dyDescent="0.25">
      <c r="B381" s="5"/>
      <c r="C381" s="2"/>
      <c r="D381" s="2"/>
      <c r="E381" s="2"/>
      <c r="F381" s="29"/>
      <c r="G381" s="2"/>
      <c r="H381" s="2"/>
      <c r="I381" s="2"/>
      <c r="J381" s="29"/>
    </row>
    <row r="382" spans="2:10" x14ac:dyDescent="0.25">
      <c r="B382" s="5"/>
      <c r="C382" s="2"/>
      <c r="D382" s="2"/>
      <c r="E382" s="2"/>
      <c r="F382" s="29"/>
      <c r="G382" s="2"/>
      <c r="H382" s="2"/>
      <c r="I382" s="2"/>
      <c r="J382" s="29"/>
    </row>
    <row r="383" spans="2:10" x14ac:dyDescent="0.25">
      <c r="B383" s="5"/>
      <c r="C383" s="2"/>
      <c r="D383" s="2"/>
      <c r="E383" s="2"/>
      <c r="F383" s="29"/>
      <c r="G383" s="2"/>
      <c r="H383" s="2"/>
      <c r="I383" s="2"/>
      <c r="J383" s="29"/>
    </row>
    <row r="384" spans="2:10" x14ac:dyDescent="0.25">
      <c r="B384" s="5"/>
      <c r="C384" s="2"/>
      <c r="D384" s="2"/>
      <c r="E384" s="2"/>
      <c r="F384" s="29"/>
      <c r="G384" s="2"/>
      <c r="H384" s="2"/>
      <c r="I384" s="2"/>
      <c r="J384" s="29"/>
    </row>
    <row r="385" spans="2:10" x14ac:dyDescent="0.25">
      <c r="B385" s="5"/>
      <c r="C385" s="2"/>
      <c r="D385" s="2"/>
      <c r="E385" s="2"/>
      <c r="F385" s="29"/>
      <c r="G385" s="2"/>
      <c r="H385" s="2"/>
      <c r="I385" s="2"/>
      <c r="J385" s="29"/>
    </row>
    <row r="386" spans="2:10" x14ac:dyDescent="0.25">
      <c r="B386" s="5"/>
      <c r="C386" s="2"/>
      <c r="D386" s="2"/>
      <c r="E386" s="2"/>
      <c r="F386" s="29"/>
      <c r="G386" s="2"/>
      <c r="H386" s="2"/>
      <c r="I386" s="2"/>
      <c r="J386" s="29"/>
    </row>
    <row r="387" spans="2:10" x14ac:dyDescent="0.25">
      <c r="B387" s="5"/>
      <c r="C387" s="2"/>
      <c r="D387" s="2"/>
      <c r="E387" s="2"/>
      <c r="F387" s="29"/>
      <c r="G387" s="2"/>
      <c r="H387" s="2"/>
      <c r="I387" s="2"/>
      <c r="J387" s="29"/>
    </row>
    <row r="388" spans="2:10" x14ac:dyDescent="0.25">
      <c r="B388" s="5"/>
      <c r="C388" s="2"/>
      <c r="D388" s="2"/>
      <c r="E388" s="2"/>
      <c r="F388" s="29"/>
      <c r="G388" s="2"/>
      <c r="H388" s="2"/>
      <c r="I388" s="2"/>
      <c r="J388" s="29"/>
    </row>
    <row r="389" spans="2:10" x14ac:dyDescent="0.25">
      <c r="B389" s="5"/>
      <c r="C389" s="2"/>
      <c r="D389" s="2"/>
      <c r="E389" s="2"/>
      <c r="F389" s="29"/>
      <c r="G389" s="2"/>
      <c r="H389" s="2"/>
      <c r="I389" s="2"/>
      <c r="J389" s="29"/>
    </row>
    <row r="390" spans="2:10" x14ac:dyDescent="0.25">
      <c r="B390" s="5"/>
      <c r="C390" s="2"/>
      <c r="D390" s="2"/>
      <c r="E390" s="2"/>
      <c r="F390" s="29"/>
      <c r="G390" s="2"/>
      <c r="H390" s="2"/>
      <c r="I390" s="2"/>
      <c r="J390" s="29"/>
    </row>
    <row r="391" spans="2:10" x14ac:dyDescent="0.25">
      <c r="B391" s="5"/>
      <c r="C391" s="2"/>
      <c r="D391" s="2"/>
      <c r="E391" s="2"/>
      <c r="F391" s="29"/>
      <c r="G391" s="2"/>
      <c r="H391" s="2"/>
      <c r="I391" s="2"/>
      <c r="J391" s="29"/>
    </row>
    <row r="392" spans="2:10" x14ac:dyDescent="0.25">
      <c r="B392" s="5"/>
      <c r="C392" s="2"/>
      <c r="D392" s="2"/>
      <c r="E392" s="2"/>
      <c r="F392" s="29"/>
      <c r="G392" s="2"/>
      <c r="H392" s="2"/>
      <c r="I392" s="2"/>
      <c r="J392" s="29"/>
    </row>
    <row r="393" spans="2:10" x14ac:dyDescent="0.25">
      <c r="B393" s="5"/>
      <c r="C393" s="2"/>
      <c r="D393" s="2"/>
      <c r="E393" s="2"/>
      <c r="F393" s="29"/>
      <c r="G393" s="2"/>
      <c r="H393" s="2"/>
      <c r="I393" s="2"/>
      <c r="J393" s="29"/>
    </row>
    <row r="394" spans="2:10" x14ac:dyDescent="0.25">
      <c r="B394" s="5"/>
      <c r="C394" s="2"/>
      <c r="D394" s="2"/>
      <c r="E394" s="2"/>
      <c r="F394" s="29"/>
      <c r="G394" s="2"/>
      <c r="H394" s="2"/>
      <c r="I394" s="2"/>
      <c r="J394" s="29"/>
    </row>
    <row r="395" spans="2:10" x14ac:dyDescent="0.25">
      <c r="B395" s="5"/>
      <c r="C395" s="2"/>
      <c r="D395" s="2"/>
      <c r="E395" s="2"/>
      <c r="F395" s="29"/>
      <c r="G395" s="2"/>
      <c r="H395" s="2"/>
      <c r="I395" s="2"/>
      <c r="J395" s="29"/>
    </row>
    <row r="396" spans="2:10" x14ac:dyDescent="0.25">
      <c r="B396" s="5"/>
      <c r="C396" s="2"/>
      <c r="D396" s="2"/>
      <c r="E396" s="2"/>
      <c r="F396" s="29"/>
      <c r="G396" s="2"/>
      <c r="H396" s="2"/>
      <c r="I396" s="2"/>
      <c r="J396" s="29"/>
    </row>
    <row r="397" spans="2:10" x14ac:dyDescent="0.25">
      <c r="B397" s="5"/>
      <c r="C397" s="2"/>
      <c r="D397" s="2"/>
      <c r="E397" s="2"/>
      <c r="F397" s="29"/>
      <c r="G397" s="2"/>
      <c r="H397" s="2"/>
      <c r="I397" s="2"/>
      <c r="J397" s="29"/>
    </row>
    <row r="398" spans="2:10" x14ac:dyDescent="0.25">
      <c r="B398" s="5"/>
      <c r="C398" s="2"/>
      <c r="D398" s="2"/>
      <c r="E398" s="2"/>
      <c r="F398" s="29"/>
      <c r="G398" s="2"/>
      <c r="H398" s="2"/>
      <c r="I398" s="2"/>
      <c r="J398" s="29"/>
    </row>
    <row r="399" spans="2:10" x14ac:dyDescent="0.25">
      <c r="B399" s="5"/>
      <c r="C399" s="2"/>
      <c r="D399" s="2"/>
      <c r="E399" s="2"/>
      <c r="F399" s="29"/>
      <c r="G399" s="2"/>
      <c r="H399" s="2"/>
      <c r="I399" s="2"/>
      <c r="J399" s="29"/>
    </row>
    <row r="400" spans="2:10" x14ac:dyDescent="0.25">
      <c r="B400" s="5"/>
      <c r="C400" s="2"/>
      <c r="D400" s="2"/>
      <c r="E400" s="2"/>
      <c r="F400" s="29"/>
      <c r="G400" s="2"/>
      <c r="H400" s="2"/>
      <c r="I400" s="2"/>
      <c r="J400" s="29"/>
    </row>
    <row r="401" spans="2:10" x14ac:dyDescent="0.25">
      <c r="B401" s="5"/>
      <c r="C401" s="2"/>
      <c r="D401" s="2"/>
      <c r="E401" s="2"/>
      <c r="F401" s="29"/>
      <c r="G401" s="2"/>
      <c r="H401" s="2"/>
      <c r="I401" s="2"/>
      <c r="J401" s="29"/>
    </row>
    <row r="402" spans="2:10" x14ac:dyDescent="0.25">
      <c r="B402" s="5"/>
      <c r="C402" s="2"/>
      <c r="D402" s="2"/>
      <c r="E402" s="2"/>
      <c r="F402" s="29"/>
      <c r="G402" s="2"/>
      <c r="H402" s="2"/>
      <c r="I402" s="2"/>
      <c r="J402" s="29"/>
    </row>
    <row r="403" spans="2:10" x14ac:dyDescent="0.25">
      <c r="B403" s="5"/>
      <c r="C403" s="2"/>
      <c r="D403" s="2"/>
      <c r="E403" s="2"/>
      <c r="F403" s="29"/>
      <c r="G403" s="2"/>
      <c r="H403" s="2"/>
      <c r="I403" s="2"/>
      <c r="J403" s="29"/>
    </row>
    <row r="404" spans="2:10" x14ac:dyDescent="0.25">
      <c r="B404" s="5"/>
      <c r="C404" s="2"/>
      <c r="D404" s="2"/>
      <c r="E404" s="2"/>
      <c r="F404" s="29"/>
      <c r="G404" s="2"/>
      <c r="H404" s="2"/>
      <c r="I404" s="2"/>
      <c r="J404" s="29"/>
    </row>
    <row r="405" spans="2:10" x14ac:dyDescent="0.25">
      <c r="B405" s="5"/>
      <c r="C405" s="2"/>
      <c r="D405" s="2"/>
      <c r="E405" s="2"/>
      <c r="F405" s="29"/>
      <c r="G405" s="2"/>
      <c r="H405" s="2"/>
      <c r="I405" s="2"/>
      <c r="J405" s="29"/>
    </row>
    <row r="406" spans="2:10" x14ac:dyDescent="0.25">
      <c r="B406" s="5"/>
      <c r="C406" s="2"/>
      <c r="D406" s="2"/>
      <c r="E406" s="2"/>
      <c r="F406" s="29"/>
      <c r="G406" s="2"/>
      <c r="H406" s="2"/>
      <c r="I406" s="2"/>
      <c r="J406" s="29"/>
    </row>
    <row r="407" spans="2:10" x14ac:dyDescent="0.25">
      <c r="B407" s="5"/>
      <c r="C407" s="2"/>
      <c r="D407" s="2"/>
      <c r="E407" s="2"/>
      <c r="F407" s="29"/>
      <c r="G407" s="2"/>
      <c r="H407" s="2"/>
      <c r="I407" s="2"/>
      <c r="J407" s="29"/>
    </row>
    <row r="408" spans="2:10" x14ac:dyDescent="0.25">
      <c r="B408" s="5"/>
      <c r="C408" s="2"/>
      <c r="D408" s="2"/>
      <c r="E408" s="2"/>
      <c r="F408" s="29"/>
      <c r="G408" s="2"/>
      <c r="H408" s="2"/>
      <c r="I408" s="2"/>
      <c r="J408" s="29"/>
    </row>
    <row r="409" spans="2:10" x14ac:dyDescent="0.25">
      <c r="B409" s="5"/>
      <c r="C409" s="2"/>
      <c r="D409" s="2"/>
      <c r="E409" s="2"/>
      <c r="F409" s="29"/>
      <c r="G409" s="2"/>
      <c r="H409" s="2"/>
      <c r="I409" s="2"/>
      <c r="J409" s="29"/>
    </row>
    <row r="410" spans="2:10" x14ac:dyDescent="0.25">
      <c r="B410" s="5"/>
      <c r="C410" s="2"/>
      <c r="D410" s="2"/>
      <c r="E410" s="2"/>
      <c r="F410" s="29"/>
      <c r="G410" s="2"/>
      <c r="H410" s="2"/>
      <c r="I410" s="2"/>
      <c r="J410" s="29"/>
    </row>
    <row r="411" spans="2:10" x14ac:dyDescent="0.25">
      <c r="B411" s="5"/>
      <c r="C411" s="2"/>
      <c r="D411" s="2"/>
      <c r="E411" s="2"/>
      <c r="F411" s="29"/>
      <c r="G411" s="2"/>
      <c r="H411" s="2"/>
      <c r="I411" s="2"/>
      <c r="J411" s="29"/>
    </row>
    <row r="412" spans="2:10" x14ac:dyDescent="0.25">
      <c r="B412" s="5"/>
      <c r="C412" s="2"/>
      <c r="D412" s="2"/>
      <c r="E412" s="2"/>
      <c r="F412" s="29"/>
      <c r="G412" s="2"/>
      <c r="H412" s="2"/>
      <c r="I412" s="2"/>
      <c r="J412" s="29"/>
    </row>
    <row r="413" spans="2:10" x14ac:dyDescent="0.25">
      <c r="B413" s="5"/>
      <c r="C413" s="2"/>
      <c r="D413" s="2"/>
      <c r="E413" s="2"/>
      <c r="F413" s="29"/>
      <c r="G413" s="2"/>
      <c r="H413" s="2"/>
      <c r="I413" s="2"/>
      <c r="J413" s="29"/>
    </row>
    <row r="414" spans="2:10" x14ac:dyDescent="0.25">
      <c r="B414" s="5"/>
      <c r="C414" s="2"/>
      <c r="D414" s="2"/>
      <c r="E414" s="2"/>
      <c r="F414" s="29"/>
      <c r="G414" s="2"/>
      <c r="H414" s="2"/>
      <c r="I414" s="2"/>
      <c r="J414" s="29"/>
    </row>
    <row r="415" spans="2:10" x14ac:dyDescent="0.25">
      <c r="B415" s="5"/>
      <c r="C415" s="2"/>
      <c r="D415" s="2"/>
      <c r="E415" s="2"/>
      <c r="F415" s="29"/>
      <c r="G415" s="2"/>
      <c r="H415" s="2"/>
      <c r="I415" s="2"/>
      <c r="J415" s="29"/>
    </row>
    <row r="416" spans="2:10" x14ac:dyDescent="0.25">
      <c r="B416" s="5"/>
      <c r="C416" s="2"/>
      <c r="D416" s="2"/>
      <c r="E416" s="2"/>
      <c r="F416" s="29"/>
      <c r="G416" s="2"/>
      <c r="H416" s="2"/>
      <c r="I416" s="2"/>
      <c r="J416" s="29"/>
    </row>
    <row r="417" spans="2:10" x14ac:dyDescent="0.25">
      <c r="B417" s="5"/>
      <c r="C417" s="2"/>
      <c r="D417" s="2"/>
      <c r="E417" s="2"/>
      <c r="F417" s="29"/>
      <c r="G417" s="2"/>
      <c r="H417" s="2"/>
      <c r="I417" s="2"/>
      <c r="J417" s="29"/>
    </row>
    <row r="418" spans="2:10" x14ac:dyDescent="0.25">
      <c r="B418" s="5"/>
      <c r="C418" s="2"/>
      <c r="D418" s="2"/>
      <c r="E418" s="2"/>
      <c r="F418" s="29"/>
      <c r="G418" s="2"/>
      <c r="H418" s="2"/>
      <c r="I418" s="2"/>
      <c r="J418" s="29"/>
    </row>
    <row r="419" spans="2:10" x14ac:dyDescent="0.25">
      <c r="B419" s="5"/>
      <c r="C419" s="2"/>
      <c r="D419" s="2"/>
      <c r="E419" s="2"/>
      <c r="F419" s="29"/>
      <c r="G419" s="2"/>
      <c r="H419" s="2"/>
      <c r="I419" s="2"/>
      <c r="J419" s="29"/>
    </row>
    <row r="420" spans="2:10" x14ac:dyDescent="0.25">
      <c r="B420" s="5"/>
      <c r="C420" s="2"/>
      <c r="D420" s="2"/>
      <c r="E420" s="2"/>
      <c r="F420" s="29"/>
      <c r="G420" s="2"/>
      <c r="H420" s="2"/>
      <c r="I420" s="2"/>
      <c r="J420" s="29"/>
    </row>
    <row r="421" spans="2:10" x14ac:dyDescent="0.25">
      <c r="B421" s="5"/>
      <c r="C421" s="2"/>
      <c r="D421" s="2"/>
      <c r="E421" s="2"/>
      <c r="F421" s="29"/>
      <c r="G421" s="2"/>
      <c r="H421" s="2"/>
      <c r="I421" s="2"/>
      <c r="J421" s="29"/>
    </row>
    <row r="422" spans="2:10" x14ac:dyDescent="0.25">
      <c r="B422" s="5"/>
      <c r="C422" s="2"/>
      <c r="D422" s="2"/>
      <c r="E422" s="2"/>
      <c r="F422" s="29"/>
      <c r="G422" s="2"/>
      <c r="H422" s="2"/>
      <c r="I422" s="2"/>
      <c r="J422" s="29"/>
    </row>
    <row r="423" spans="2:10" x14ac:dyDescent="0.25">
      <c r="B423" s="5"/>
      <c r="C423" s="2"/>
      <c r="D423" s="2"/>
      <c r="E423" s="2"/>
      <c r="F423" s="29"/>
      <c r="G423" s="2"/>
      <c r="H423" s="2"/>
      <c r="I423" s="2"/>
      <c r="J423" s="29"/>
    </row>
    <row r="424" spans="2:10" x14ac:dyDescent="0.25">
      <c r="B424" s="5"/>
      <c r="C424" s="2"/>
      <c r="D424" s="2"/>
      <c r="E424" s="2"/>
      <c r="F424" s="29"/>
      <c r="G424" s="2"/>
      <c r="H424" s="2"/>
      <c r="I424" s="2"/>
      <c r="J424" s="29"/>
    </row>
    <row r="425" spans="2:10" x14ac:dyDescent="0.25">
      <c r="B425" s="5"/>
      <c r="C425" s="2"/>
      <c r="D425" s="2"/>
      <c r="E425" s="2"/>
      <c r="F425" s="29"/>
      <c r="G425" s="2"/>
      <c r="H425" s="2"/>
      <c r="I425" s="2"/>
      <c r="J425" s="29"/>
    </row>
    <row r="426" spans="2:10" x14ac:dyDescent="0.25">
      <c r="B426" s="5"/>
      <c r="C426" s="2"/>
      <c r="D426" s="2"/>
      <c r="E426" s="2"/>
      <c r="F426" s="29"/>
      <c r="G426" s="2"/>
      <c r="H426" s="2"/>
      <c r="I426" s="2"/>
      <c r="J426" s="29"/>
    </row>
    <row r="427" spans="2:10" x14ac:dyDescent="0.25">
      <c r="B427" s="5"/>
      <c r="C427" s="2"/>
      <c r="D427" s="2"/>
      <c r="E427" s="2"/>
      <c r="F427" s="29"/>
      <c r="G427" s="2"/>
      <c r="H427" s="2"/>
      <c r="I427" s="2"/>
      <c r="J427" s="29"/>
    </row>
    <row r="428" spans="2:10" x14ac:dyDescent="0.25">
      <c r="B428" s="5"/>
      <c r="C428" s="2"/>
      <c r="D428" s="2"/>
      <c r="E428" s="2"/>
      <c r="F428" s="29"/>
      <c r="G428" s="2"/>
      <c r="H428" s="2"/>
      <c r="I428" s="2"/>
      <c r="J428" s="29"/>
    </row>
    <row r="429" spans="2:10" x14ac:dyDescent="0.25">
      <c r="B429" s="5"/>
      <c r="C429" s="2"/>
      <c r="D429" s="2"/>
      <c r="E429" s="2"/>
      <c r="F429" s="29"/>
      <c r="G429" s="2"/>
      <c r="H429" s="2"/>
      <c r="I429" s="2"/>
      <c r="J429" s="29"/>
    </row>
    <row r="430" spans="2:10" x14ac:dyDescent="0.25">
      <c r="B430" s="5"/>
      <c r="C430" s="2"/>
      <c r="D430" s="2"/>
      <c r="E430" s="2"/>
      <c r="F430" s="29"/>
      <c r="G430" s="2"/>
      <c r="H430" s="2"/>
      <c r="I430" s="2"/>
      <c r="J430" s="29"/>
    </row>
    <row r="431" spans="2:10" x14ac:dyDescent="0.25">
      <c r="B431" s="5"/>
      <c r="C431" s="2"/>
      <c r="D431" s="2"/>
      <c r="E431" s="2"/>
      <c r="F431" s="29"/>
      <c r="G431" s="2"/>
      <c r="H431" s="2"/>
      <c r="I431" s="2"/>
      <c r="J431" s="29"/>
    </row>
    <row r="432" spans="2:10" x14ac:dyDescent="0.25">
      <c r="B432" s="5"/>
      <c r="C432" s="2"/>
      <c r="D432" s="2"/>
      <c r="E432" s="2"/>
      <c r="F432" s="29"/>
      <c r="G432" s="2"/>
      <c r="H432" s="2"/>
      <c r="I432" s="2"/>
      <c r="J432" s="29"/>
    </row>
    <row r="433" spans="2:10" x14ac:dyDescent="0.25">
      <c r="B433" s="5"/>
      <c r="C433" s="2"/>
      <c r="D433" s="2"/>
      <c r="E433" s="2"/>
      <c r="F433" s="29"/>
      <c r="G433" s="2"/>
      <c r="H433" s="2"/>
      <c r="I433" s="2"/>
      <c r="J433" s="29"/>
    </row>
    <row r="434" spans="2:10" x14ac:dyDescent="0.25">
      <c r="B434" s="5"/>
      <c r="C434" s="2"/>
      <c r="D434" s="2"/>
      <c r="E434" s="2"/>
      <c r="F434" s="29"/>
      <c r="G434" s="2"/>
      <c r="H434" s="2"/>
      <c r="I434" s="2"/>
      <c r="J434" s="29"/>
    </row>
    <row r="435" spans="2:10" x14ac:dyDescent="0.25">
      <c r="B435" s="5"/>
      <c r="C435" s="2"/>
      <c r="D435" s="2"/>
      <c r="E435" s="2"/>
      <c r="F435" s="29"/>
      <c r="G435" s="2"/>
      <c r="H435" s="2"/>
      <c r="I435" s="2"/>
      <c r="J435" s="29"/>
    </row>
    <row r="436" spans="2:10" x14ac:dyDescent="0.25">
      <c r="B436" s="5"/>
      <c r="C436" s="2"/>
      <c r="D436" s="2"/>
      <c r="E436" s="2"/>
      <c r="F436" s="29"/>
      <c r="G436" s="2"/>
      <c r="H436" s="2"/>
      <c r="I436" s="2"/>
      <c r="J436" s="29"/>
    </row>
    <row r="437" spans="2:10" x14ac:dyDescent="0.25">
      <c r="B437" s="5"/>
      <c r="C437" s="2"/>
      <c r="D437" s="2"/>
      <c r="E437" s="2"/>
      <c r="F437" s="29"/>
      <c r="G437" s="2"/>
      <c r="H437" s="2"/>
      <c r="I437" s="2"/>
      <c r="J437" s="29"/>
    </row>
    <row r="438" spans="2:10" x14ac:dyDescent="0.25">
      <c r="B438" s="5"/>
      <c r="C438" s="2"/>
      <c r="D438" s="2"/>
      <c r="E438" s="2"/>
      <c r="F438" s="29"/>
      <c r="G438" s="2"/>
      <c r="H438" s="2"/>
      <c r="I438" s="2"/>
      <c r="J438" s="29"/>
    </row>
    <row r="439" spans="2:10" x14ac:dyDescent="0.25">
      <c r="B439" s="5"/>
      <c r="C439" s="2"/>
      <c r="D439" s="2"/>
      <c r="E439" s="2"/>
      <c r="F439" s="29"/>
      <c r="G439" s="2"/>
      <c r="H439" s="2"/>
      <c r="I439" s="2"/>
      <c r="J439" s="29"/>
    </row>
    <row r="440" spans="2:10" x14ac:dyDescent="0.25">
      <c r="B440" s="5"/>
      <c r="C440" s="2"/>
      <c r="D440" s="2"/>
      <c r="E440" s="2"/>
      <c r="F440" s="29"/>
      <c r="G440" s="2"/>
      <c r="H440" s="2"/>
      <c r="I440" s="2"/>
      <c r="J440" s="29"/>
    </row>
    <row r="441" spans="2:10" x14ac:dyDescent="0.25">
      <c r="B441" s="5"/>
      <c r="C441" s="2"/>
      <c r="D441" s="2"/>
      <c r="E441" s="2"/>
      <c r="F441" s="29"/>
      <c r="G441" s="2"/>
      <c r="H441" s="2"/>
      <c r="I441" s="2"/>
      <c r="J441" s="29"/>
    </row>
    <row r="442" spans="2:10" x14ac:dyDescent="0.25">
      <c r="B442" s="5"/>
      <c r="C442" s="2"/>
      <c r="D442" s="2"/>
      <c r="E442" s="2"/>
      <c r="F442" s="29"/>
      <c r="G442" s="2"/>
      <c r="H442" s="2"/>
      <c r="I442" s="2"/>
      <c r="J442" s="29"/>
    </row>
    <row r="443" spans="2:10" x14ac:dyDescent="0.25">
      <c r="B443" s="5"/>
      <c r="C443" s="2"/>
      <c r="D443" s="2"/>
      <c r="E443" s="2"/>
      <c r="F443" s="29"/>
      <c r="G443" s="2"/>
      <c r="H443" s="2"/>
      <c r="I443" s="2"/>
      <c r="J443" s="29"/>
    </row>
    <row r="444" spans="2:10" x14ac:dyDescent="0.25">
      <c r="B444" s="5"/>
      <c r="C444" s="2"/>
      <c r="D444" s="2"/>
      <c r="E444" s="2"/>
      <c r="F444" s="29"/>
      <c r="G444" s="2"/>
      <c r="H444" s="2"/>
      <c r="I444" s="2"/>
      <c r="J444" s="29"/>
    </row>
    <row r="445" spans="2:10" x14ac:dyDescent="0.25">
      <c r="B445" s="5"/>
      <c r="C445" s="2"/>
      <c r="D445" s="2"/>
      <c r="E445" s="2"/>
      <c r="F445" s="29"/>
      <c r="G445" s="2"/>
      <c r="H445" s="2"/>
      <c r="I445" s="2"/>
      <c r="J445" s="29"/>
    </row>
    <row r="446" spans="2:10" x14ac:dyDescent="0.25">
      <c r="B446" s="5"/>
      <c r="C446" s="2"/>
      <c r="D446" s="2"/>
      <c r="E446" s="2"/>
      <c r="F446" s="29"/>
      <c r="G446" s="2"/>
      <c r="H446" s="2"/>
      <c r="I446" s="2"/>
      <c r="J446" s="29"/>
    </row>
    <row r="447" spans="2:10" x14ac:dyDescent="0.25">
      <c r="B447" s="5"/>
      <c r="C447" s="2"/>
      <c r="D447" s="2"/>
      <c r="E447" s="2"/>
      <c r="F447" s="29"/>
      <c r="G447" s="2"/>
      <c r="H447" s="2"/>
      <c r="I447" s="2"/>
      <c r="J447" s="29"/>
    </row>
    <row r="448" spans="2:10" x14ac:dyDescent="0.25">
      <c r="B448" s="5"/>
      <c r="C448" s="2"/>
      <c r="D448" s="2"/>
      <c r="E448" s="2"/>
      <c r="F448" s="29"/>
      <c r="G448" s="2"/>
      <c r="H448" s="2"/>
      <c r="I448" s="2"/>
      <c r="J448" s="29"/>
    </row>
    <row r="449" spans="2:10" x14ac:dyDescent="0.25">
      <c r="B449" s="5"/>
      <c r="C449" s="2"/>
      <c r="D449" s="2"/>
      <c r="E449" s="2"/>
      <c r="F449" s="29"/>
      <c r="G449" s="2"/>
      <c r="H449" s="2"/>
      <c r="I449" s="2"/>
      <c r="J449" s="29"/>
    </row>
    <row r="450" spans="2:10" x14ac:dyDescent="0.25">
      <c r="B450" s="5"/>
      <c r="C450" s="2"/>
      <c r="D450" s="2"/>
      <c r="E450" s="2"/>
      <c r="F450" s="29"/>
      <c r="G450" s="2"/>
      <c r="H450" s="2"/>
      <c r="I450" s="2"/>
      <c r="J450" s="29"/>
    </row>
    <row r="451" spans="2:10" x14ac:dyDescent="0.25">
      <c r="B451" s="5"/>
      <c r="C451" s="2"/>
      <c r="D451" s="2"/>
      <c r="E451" s="2"/>
      <c r="F451" s="29"/>
      <c r="G451" s="2"/>
      <c r="H451" s="2"/>
      <c r="I451" s="2"/>
      <c r="J451" s="29"/>
    </row>
    <row r="452" spans="2:10" x14ac:dyDescent="0.25">
      <c r="B452" s="5"/>
      <c r="C452" s="2"/>
      <c r="D452" s="2"/>
      <c r="E452" s="2"/>
      <c r="F452" s="29"/>
      <c r="G452" s="2"/>
      <c r="H452" s="2"/>
      <c r="I452" s="2"/>
      <c r="J452" s="29"/>
    </row>
    <row r="453" spans="2:10" x14ac:dyDescent="0.25">
      <c r="B453" s="5"/>
      <c r="C453" s="2"/>
      <c r="D453" s="2"/>
      <c r="E453" s="2"/>
      <c r="F453" s="29"/>
      <c r="G453" s="2"/>
      <c r="H453" s="2"/>
      <c r="I453" s="2"/>
      <c r="J453" s="29"/>
    </row>
    <row r="454" spans="2:10" x14ac:dyDescent="0.25">
      <c r="B454" s="5"/>
      <c r="C454" s="2"/>
      <c r="D454" s="2"/>
      <c r="E454" s="2"/>
      <c r="F454" s="29"/>
      <c r="G454" s="2"/>
      <c r="H454" s="2"/>
      <c r="I454" s="2"/>
      <c r="J454" s="29"/>
    </row>
    <row r="455" spans="2:10" x14ac:dyDescent="0.25">
      <c r="B455" s="5"/>
      <c r="C455" s="2"/>
      <c r="D455" s="2"/>
      <c r="E455" s="2"/>
      <c r="F455" s="29"/>
      <c r="G455" s="2"/>
      <c r="H455" s="2"/>
      <c r="I455" s="2"/>
      <c r="J455" s="29"/>
    </row>
    <row r="456" spans="2:10" x14ac:dyDescent="0.25">
      <c r="B456" s="5"/>
      <c r="C456" s="2"/>
      <c r="D456" s="2"/>
      <c r="E456" s="2"/>
      <c r="F456" s="29"/>
      <c r="G456" s="2"/>
      <c r="H456" s="2"/>
      <c r="I456" s="2"/>
      <c r="J456" s="29"/>
    </row>
    <row r="457" spans="2:10" x14ac:dyDescent="0.25">
      <c r="B457" s="5"/>
      <c r="C457" s="2"/>
      <c r="D457" s="2"/>
      <c r="E457" s="2"/>
      <c r="F457" s="29"/>
      <c r="G457" s="2"/>
      <c r="H457" s="2"/>
      <c r="I457" s="2"/>
      <c r="J457" s="29"/>
    </row>
    <row r="458" spans="2:10" x14ac:dyDescent="0.25">
      <c r="B458" s="5"/>
      <c r="C458" s="2"/>
      <c r="D458" s="2"/>
      <c r="E458" s="2"/>
      <c r="F458" s="29"/>
      <c r="G458" s="2"/>
      <c r="H458" s="2"/>
      <c r="I458" s="2"/>
      <c r="J458" s="29"/>
    </row>
    <row r="459" spans="2:10" x14ac:dyDescent="0.25">
      <c r="B459" s="5"/>
      <c r="C459" s="2"/>
      <c r="D459" s="2"/>
      <c r="E459" s="2"/>
      <c r="F459" s="29"/>
      <c r="G459" s="2"/>
      <c r="H459" s="2"/>
      <c r="I459" s="2"/>
      <c r="J459" s="29"/>
    </row>
    <row r="460" spans="2:10" x14ac:dyDescent="0.25">
      <c r="B460" s="5"/>
      <c r="C460" s="2"/>
      <c r="D460" s="2"/>
      <c r="E460" s="2"/>
      <c r="F460" s="29"/>
      <c r="G460" s="2"/>
      <c r="H460" s="2"/>
      <c r="I460" s="2"/>
      <c r="J460" s="29"/>
    </row>
    <row r="461" spans="2:10" x14ac:dyDescent="0.25">
      <c r="B461" s="5"/>
      <c r="C461" s="2"/>
      <c r="D461" s="2"/>
      <c r="E461" s="2"/>
      <c r="F461" s="29"/>
      <c r="G461" s="2"/>
      <c r="H461" s="2"/>
      <c r="I461" s="2"/>
      <c r="J461" s="29"/>
    </row>
    <row r="462" spans="2:10" x14ac:dyDescent="0.25">
      <c r="B462" s="5"/>
      <c r="C462" s="2"/>
      <c r="D462" s="2"/>
      <c r="E462" s="2"/>
      <c r="F462" s="29"/>
      <c r="G462" s="2"/>
      <c r="H462" s="2"/>
      <c r="I462" s="2"/>
      <c r="J462" s="29"/>
    </row>
    <row r="463" spans="2:10" x14ac:dyDescent="0.25">
      <c r="B463" s="5"/>
      <c r="C463" s="2"/>
      <c r="D463" s="2"/>
      <c r="E463" s="2"/>
      <c r="F463" s="29"/>
      <c r="G463" s="2"/>
      <c r="H463" s="2"/>
      <c r="I463" s="2"/>
      <c r="J463" s="29"/>
    </row>
    <row r="464" spans="2:10" x14ac:dyDescent="0.25">
      <c r="B464" s="5"/>
      <c r="C464" s="2"/>
      <c r="D464" s="2"/>
      <c r="E464" s="2"/>
      <c r="F464" s="29"/>
      <c r="G464" s="2"/>
      <c r="H464" s="2"/>
      <c r="I464" s="2"/>
      <c r="J464" s="29"/>
    </row>
    <row r="465" spans="2:10" x14ac:dyDescent="0.25">
      <c r="B465" s="5"/>
      <c r="C465" s="2"/>
      <c r="D465" s="2"/>
      <c r="E465" s="2"/>
      <c r="F465" s="29"/>
      <c r="G465" s="2"/>
      <c r="H465" s="2"/>
      <c r="I465" s="2"/>
      <c r="J465" s="29"/>
    </row>
    <row r="466" spans="2:10" x14ac:dyDescent="0.25">
      <c r="B466" s="5"/>
      <c r="C466" s="2"/>
      <c r="D466" s="2"/>
      <c r="E466" s="2"/>
      <c r="F466" s="29"/>
      <c r="G466" s="2"/>
      <c r="H466" s="2"/>
      <c r="I466" s="2"/>
      <c r="J466" s="29"/>
    </row>
    <row r="467" spans="2:10" x14ac:dyDescent="0.25">
      <c r="B467" s="5"/>
      <c r="C467" s="2"/>
      <c r="D467" s="2"/>
      <c r="E467" s="2"/>
      <c r="F467" s="29"/>
      <c r="G467" s="2"/>
      <c r="H467" s="2"/>
      <c r="I467" s="2"/>
      <c r="J467" s="29"/>
    </row>
    <row r="468" spans="2:10" x14ac:dyDescent="0.25">
      <c r="B468" s="5"/>
      <c r="C468" s="2"/>
      <c r="D468" s="2"/>
      <c r="E468" s="2"/>
      <c r="F468" s="29"/>
      <c r="G468" s="2"/>
      <c r="H468" s="2"/>
      <c r="I468" s="2"/>
      <c r="J468" s="29"/>
    </row>
    <row r="469" spans="2:10" x14ac:dyDescent="0.25">
      <c r="B469" s="5"/>
      <c r="C469" s="2"/>
      <c r="D469" s="2"/>
      <c r="E469" s="2"/>
      <c r="F469" s="29"/>
      <c r="G469" s="2"/>
      <c r="H469" s="2"/>
      <c r="I469" s="2"/>
      <c r="J469" s="29"/>
    </row>
    <row r="470" spans="2:10" x14ac:dyDescent="0.25">
      <c r="B470" s="5"/>
      <c r="C470" s="2"/>
      <c r="D470" s="2"/>
      <c r="E470" s="2"/>
      <c r="F470" s="29"/>
      <c r="G470" s="2"/>
      <c r="H470" s="2"/>
      <c r="I470" s="2"/>
      <c r="J470" s="29"/>
    </row>
    <row r="471" spans="2:10" x14ac:dyDescent="0.25">
      <c r="B471" s="5"/>
      <c r="C471" s="2"/>
      <c r="D471" s="2"/>
      <c r="E471" s="2"/>
      <c r="F471" s="29"/>
      <c r="G471" s="2"/>
      <c r="H471" s="2"/>
      <c r="I471" s="2"/>
      <c r="J471" s="29"/>
    </row>
    <row r="472" spans="2:10" x14ac:dyDescent="0.25">
      <c r="B472" s="5"/>
      <c r="C472" s="2"/>
      <c r="D472" s="2"/>
      <c r="E472" s="2"/>
      <c r="F472" s="29"/>
      <c r="G472" s="2"/>
      <c r="H472" s="2"/>
      <c r="I472" s="2"/>
      <c r="J472" s="29"/>
    </row>
    <row r="473" spans="2:10" x14ac:dyDescent="0.25">
      <c r="B473" s="5"/>
      <c r="C473" s="2"/>
      <c r="D473" s="2"/>
      <c r="E473" s="2"/>
      <c r="F473" s="29"/>
      <c r="G473" s="2"/>
      <c r="H473" s="2"/>
      <c r="I473" s="2"/>
      <c r="J473" s="29"/>
    </row>
    <row r="474" spans="2:10" x14ac:dyDescent="0.25">
      <c r="B474" s="5"/>
      <c r="C474" s="2"/>
      <c r="D474" s="2"/>
      <c r="E474" s="2"/>
      <c r="F474" s="29"/>
      <c r="G474" s="2"/>
      <c r="H474" s="2"/>
      <c r="I474" s="2"/>
      <c r="J474" s="29"/>
    </row>
    <row r="475" spans="2:10" x14ac:dyDescent="0.25">
      <c r="B475" s="5"/>
      <c r="C475" s="2"/>
      <c r="D475" s="2"/>
      <c r="E475" s="2"/>
      <c r="F475" s="29"/>
      <c r="G475" s="2"/>
      <c r="H475" s="2"/>
      <c r="I475" s="2"/>
      <c r="J475" s="29"/>
    </row>
    <row r="476" spans="2:10" x14ac:dyDescent="0.25">
      <c r="B476" s="5"/>
      <c r="C476" s="2"/>
      <c r="D476" s="2"/>
      <c r="E476" s="2"/>
      <c r="F476" s="29"/>
      <c r="G476" s="2"/>
      <c r="H476" s="2"/>
      <c r="I476" s="2"/>
      <c r="J476" s="29"/>
    </row>
    <row r="477" spans="2:10" x14ac:dyDescent="0.25">
      <c r="B477" s="5"/>
      <c r="C477" s="2"/>
      <c r="D477" s="2"/>
      <c r="E477" s="2"/>
      <c r="F477" s="29"/>
      <c r="G477" s="2"/>
      <c r="H477" s="2"/>
      <c r="I477" s="2"/>
      <c r="J477" s="29"/>
    </row>
    <row r="478" spans="2:10" x14ac:dyDescent="0.25">
      <c r="B478" s="5"/>
      <c r="C478" s="2"/>
      <c r="D478" s="2"/>
      <c r="E478" s="2"/>
      <c r="F478" s="29"/>
      <c r="G478" s="2"/>
      <c r="H478" s="2"/>
      <c r="I478" s="2"/>
      <c r="J478" s="29"/>
    </row>
    <row r="479" spans="2:10" x14ac:dyDescent="0.25">
      <c r="B479" s="5"/>
      <c r="C479" s="2"/>
      <c r="D479" s="2"/>
      <c r="E479" s="2"/>
      <c r="F479" s="29"/>
      <c r="G479" s="2"/>
      <c r="H479" s="2"/>
      <c r="I479" s="2"/>
      <c r="J479" s="29"/>
    </row>
    <row r="480" spans="2:10" x14ac:dyDescent="0.25">
      <c r="B480" s="5"/>
      <c r="C480" s="2"/>
      <c r="D480" s="2"/>
      <c r="E480" s="2"/>
      <c r="F480" s="29"/>
      <c r="G480" s="2"/>
      <c r="H480" s="2"/>
      <c r="I480" s="2"/>
      <c r="J480" s="29"/>
    </row>
    <row r="481" spans="2:10" x14ac:dyDescent="0.25">
      <c r="B481" s="5"/>
      <c r="C481" s="2"/>
      <c r="D481" s="2"/>
      <c r="E481" s="2"/>
      <c r="F481" s="29"/>
      <c r="G481" s="2"/>
      <c r="H481" s="2"/>
      <c r="I481" s="2"/>
      <c r="J481" s="29"/>
    </row>
    <row r="482" spans="2:10" x14ac:dyDescent="0.25">
      <c r="B482" s="5"/>
      <c r="C482" s="2"/>
      <c r="D482" s="2"/>
      <c r="E482" s="2"/>
      <c r="F482" s="29"/>
      <c r="G482" s="2"/>
      <c r="H482" s="2"/>
      <c r="I482" s="2"/>
      <c r="J482" s="29"/>
    </row>
    <row r="483" spans="2:10" x14ac:dyDescent="0.25">
      <c r="B483" s="5"/>
      <c r="C483" s="2"/>
      <c r="D483" s="2"/>
      <c r="E483" s="2"/>
      <c r="F483" s="29"/>
      <c r="G483" s="2"/>
      <c r="H483" s="2"/>
      <c r="I483" s="2"/>
      <c r="J483" s="29"/>
    </row>
    <row r="484" spans="2:10" x14ac:dyDescent="0.25">
      <c r="B484" s="5"/>
      <c r="C484" s="2"/>
      <c r="D484" s="2"/>
      <c r="E484" s="2"/>
      <c r="F484" s="29"/>
      <c r="G484" s="2"/>
      <c r="H484" s="2"/>
      <c r="I484" s="2"/>
      <c r="J484" s="29"/>
    </row>
    <row r="485" spans="2:10" x14ac:dyDescent="0.25">
      <c r="B485" s="5"/>
      <c r="C485" s="2"/>
      <c r="D485" s="2"/>
      <c r="E485" s="2"/>
      <c r="F485" s="29"/>
      <c r="G485" s="2"/>
      <c r="H485" s="2"/>
      <c r="I485" s="2"/>
      <c r="J485" s="29"/>
    </row>
    <row r="486" spans="2:10" x14ac:dyDescent="0.25">
      <c r="B486" s="5"/>
      <c r="C486" s="2"/>
      <c r="D486" s="2"/>
      <c r="E486" s="2"/>
      <c r="F486" s="29"/>
      <c r="G486" s="2"/>
      <c r="H486" s="2"/>
      <c r="I486" s="2"/>
      <c r="J486" s="29"/>
    </row>
    <row r="487" spans="2:10" x14ac:dyDescent="0.25">
      <c r="B487" s="5"/>
      <c r="C487" s="2"/>
      <c r="D487" s="2"/>
      <c r="E487" s="2"/>
      <c r="F487" s="29"/>
      <c r="G487" s="2"/>
      <c r="H487" s="2"/>
      <c r="I487" s="2"/>
      <c r="J487" s="29"/>
    </row>
    <row r="488" spans="2:10" x14ac:dyDescent="0.25">
      <c r="B488" s="5"/>
      <c r="C488" s="2"/>
      <c r="D488" s="2"/>
      <c r="E488" s="2"/>
      <c r="F488" s="29"/>
      <c r="G488" s="2"/>
      <c r="H488" s="2"/>
      <c r="I488" s="2"/>
      <c r="J488" s="29"/>
    </row>
    <row r="489" spans="2:10" x14ac:dyDescent="0.25">
      <c r="B489" s="5"/>
      <c r="C489" s="2"/>
      <c r="D489" s="2"/>
      <c r="E489" s="2"/>
      <c r="F489" s="29"/>
      <c r="G489" s="2"/>
      <c r="H489" s="2"/>
      <c r="I489" s="2"/>
      <c r="J489" s="29"/>
    </row>
    <row r="490" spans="2:10" x14ac:dyDescent="0.25">
      <c r="B490" s="5"/>
      <c r="C490" s="2"/>
      <c r="D490" s="2"/>
      <c r="E490" s="2"/>
      <c r="F490" s="29"/>
      <c r="G490" s="2"/>
      <c r="H490" s="2"/>
      <c r="I490" s="2"/>
      <c r="J490" s="29"/>
    </row>
    <row r="491" spans="2:10" x14ac:dyDescent="0.25">
      <c r="B491" s="5"/>
      <c r="C491" s="2"/>
      <c r="D491" s="2"/>
      <c r="E491" s="2"/>
      <c r="F491" s="29"/>
      <c r="G491" s="2"/>
      <c r="H491" s="2"/>
      <c r="I491" s="2"/>
      <c r="J491" s="29"/>
    </row>
    <row r="492" spans="2:10" x14ac:dyDescent="0.25">
      <c r="B492" s="5"/>
      <c r="C492" s="2"/>
      <c r="D492" s="2"/>
      <c r="E492" s="2"/>
      <c r="F492" s="29"/>
      <c r="G492" s="2"/>
      <c r="H492" s="2"/>
      <c r="I492" s="2"/>
      <c r="J492" s="29"/>
    </row>
    <row r="493" spans="2:10" x14ac:dyDescent="0.25">
      <c r="B493" s="5"/>
      <c r="C493" s="2"/>
      <c r="D493" s="2"/>
      <c r="E493" s="2"/>
      <c r="F493" s="29"/>
      <c r="G493" s="2"/>
      <c r="H493" s="2"/>
      <c r="I493" s="2"/>
      <c r="J493" s="29"/>
    </row>
    <row r="494" spans="2:10" x14ac:dyDescent="0.25">
      <c r="B494" s="5"/>
      <c r="C494" s="2"/>
      <c r="D494" s="2"/>
      <c r="E494" s="2"/>
      <c r="F494" s="29"/>
      <c r="G494" s="2"/>
      <c r="H494" s="2"/>
      <c r="I494" s="2"/>
      <c r="J494" s="29"/>
    </row>
    <row r="495" spans="2:10" x14ac:dyDescent="0.25">
      <c r="B495" s="5"/>
      <c r="C495" s="2"/>
      <c r="D495" s="2"/>
      <c r="E495" s="2"/>
      <c r="F495" s="29"/>
      <c r="G495" s="2"/>
      <c r="H495" s="2"/>
      <c r="I495" s="2"/>
      <c r="J495" s="29"/>
    </row>
    <row r="496" spans="2:10" x14ac:dyDescent="0.25">
      <c r="B496" s="5"/>
      <c r="C496" s="2"/>
      <c r="D496" s="2"/>
      <c r="E496" s="2"/>
      <c r="F496" s="29"/>
      <c r="G496" s="2"/>
      <c r="H496" s="2"/>
      <c r="I496" s="2"/>
      <c r="J496" s="29"/>
    </row>
    <row r="497" spans="2:10" x14ac:dyDescent="0.25">
      <c r="B497" s="5"/>
      <c r="C497" s="2"/>
      <c r="D497" s="2"/>
      <c r="E497" s="2"/>
      <c r="F497" s="29"/>
      <c r="G497" s="2"/>
      <c r="H497" s="2"/>
      <c r="I497" s="2"/>
      <c r="J497" s="29"/>
    </row>
    <row r="498" spans="2:10" x14ac:dyDescent="0.25">
      <c r="B498" s="5"/>
      <c r="C498" s="2"/>
      <c r="D498" s="2"/>
      <c r="E498" s="2"/>
      <c r="F498" s="29"/>
      <c r="G498" s="2"/>
      <c r="H498" s="2"/>
      <c r="I498" s="2"/>
      <c r="J498" s="29"/>
    </row>
    <row r="499" spans="2:10" x14ac:dyDescent="0.25">
      <c r="B499" s="5"/>
      <c r="C499" s="2"/>
      <c r="D499" s="2"/>
      <c r="E499" s="2"/>
      <c r="F499" s="29"/>
      <c r="G499" s="2"/>
      <c r="H499" s="2"/>
      <c r="I499" s="2"/>
      <c r="J499" s="29"/>
    </row>
    <row r="500" spans="2:10" x14ac:dyDescent="0.25">
      <c r="B500" s="5"/>
      <c r="C500" s="2"/>
      <c r="D500" s="2"/>
      <c r="E500" s="2"/>
      <c r="F500" s="29"/>
      <c r="G500" s="2"/>
      <c r="H500" s="2"/>
      <c r="I500" s="2"/>
      <c r="J500" s="29"/>
    </row>
    <row r="501" spans="2:10" x14ac:dyDescent="0.25">
      <c r="B501" s="5"/>
      <c r="C501" s="2"/>
      <c r="D501" s="2"/>
      <c r="E501" s="2"/>
      <c r="F501" s="29"/>
      <c r="G501" s="2"/>
      <c r="H501" s="2"/>
      <c r="I501" s="2"/>
      <c r="J501" s="29"/>
    </row>
    <row r="502" spans="2:10" x14ac:dyDescent="0.25">
      <c r="B502" s="5"/>
      <c r="C502" s="2"/>
      <c r="D502" s="2"/>
      <c r="E502" s="2"/>
      <c r="F502" s="29"/>
      <c r="G502" s="2"/>
      <c r="H502" s="2"/>
      <c r="I502" s="2"/>
      <c r="J502" s="29"/>
    </row>
    <row r="503" spans="2:10" x14ac:dyDescent="0.25">
      <c r="B503" s="5"/>
      <c r="C503" s="2"/>
      <c r="D503" s="2"/>
      <c r="E503" s="2"/>
      <c r="F503" s="29"/>
      <c r="G503" s="2"/>
      <c r="H503" s="2"/>
      <c r="I503" s="2"/>
      <c r="J503" s="29"/>
    </row>
    <row r="504" spans="2:10" x14ac:dyDescent="0.25">
      <c r="B504" s="5"/>
      <c r="C504" s="2"/>
      <c r="D504" s="2"/>
      <c r="E504" s="2"/>
      <c r="F504" s="29"/>
      <c r="G504" s="2"/>
      <c r="H504" s="2"/>
      <c r="I504" s="2"/>
      <c r="J504" s="29"/>
    </row>
    <row r="505" spans="2:10" x14ac:dyDescent="0.25">
      <c r="B505" s="5"/>
      <c r="C505" s="2"/>
      <c r="D505" s="2"/>
      <c r="E505" s="2"/>
      <c r="F505" s="29"/>
      <c r="G505" s="2"/>
      <c r="H505" s="2"/>
      <c r="I505" s="2"/>
      <c r="J505" s="29"/>
    </row>
    <row r="506" spans="2:10" x14ac:dyDescent="0.25">
      <c r="B506" s="5"/>
      <c r="C506" s="2"/>
      <c r="D506" s="2"/>
      <c r="E506" s="2"/>
      <c r="F506" s="29"/>
      <c r="G506" s="2"/>
      <c r="H506" s="2"/>
      <c r="I506" s="2"/>
      <c r="J506" s="29"/>
    </row>
    <row r="507" spans="2:10" x14ac:dyDescent="0.25">
      <c r="B507" s="5"/>
      <c r="C507" s="2"/>
      <c r="D507" s="2"/>
      <c r="E507" s="2"/>
      <c r="F507" s="29"/>
      <c r="G507" s="2"/>
      <c r="H507" s="2"/>
      <c r="I507" s="2"/>
      <c r="J507" s="29"/>
    </row>
    <row r="508" spans="2:10" x14ac:dyDescent="0.25">
      <c r="B508" s="5"/>
      <c r="C508" s="2"/>
      <c r="D508" s="2"/>
      <c r="E508" s="2"/>
      <c r="F508" s="29"/>
      <c r="G508" s="2"/>
      <c r="H508" s="2"/>
      <c r="I508" s="2"/>
      <c r="J508" s="29"/>
    </row>
    <row r="509" spans="2:10" x14ac:dyDescent="0.25">
      <c r="B509" s="5"/>
      <c r="C509" s="2"/>
      <c r="D509" s="2"/>
      <c r="E509" s="2"/>
      <c r="F509" s="29"/>
      <c r="G509" s="2"/>
      <c r="H509" s="2"/>
      <c r="I509" s="2"/>
      <c r="J509" s="29"/>
    </row>
    <row r="510" spans="2:10" x14ac:dyDescent="0.25">
      <c r="B510" s="5"/>
      <c r="C510" s="2"/>
      <c r="D510" s="2"/>
      <c r="E510" s="2"/>
      <c r="F510" s="29"/>
      <c r="G510" s="2"/>
      <c r="H510" s="2"/>
      <c r="I510" s="2"/>
      <c r="J510" s="29"/>
    </row>
    <row r="511" spans="2:10" x14ac:dyDescent="0.25">
      <c r="B511" s="5"/>
      <c r="C511" s="2"/>
      <c r="D511" s="2"/>
      <c r="E511" s="2"/>
      <c r="F511" s="29"/>
      <c r="G511" s="2"/>
      <c r="H511" s="2"/>
      <c r="I511" s="2"/>
      <c r="J511" s="29"/>
    </row>
    <row r="512" spans="2:10" x14ac:dyDescent="0.25">
      <c r="B512" s="5"/>
      <c r="C512" s="2"/>
      <c r="D512" s="2"/>
      <c r="E512" s="2"/>
      <c r="F512" s="29"/>
      <c r="G512" s="2"/>
      <c r="H512" s="2"/>
      <c r="I512" s="2"/>
      <c r="J512" s="29"/>
    </row>
    <row r="513" spans="2:10" x14ac:dyDescent="0.25">
      <c r="B513" s="5"/>
      <c r="C513" s="2"/>
      <c r="D513" s="2"/>
      <c r="E513" s="2"/>
      <c r="F513" s="29"/>
      <c r="G513" s="2"/>
      <c r="H513" s="2"/>
      <c r="I513" s="2"/>
      <c r="J513" s="29"/>
    </row>
    <row r="514" spans="2:10" x14ac:dyDescent="0.25">
      <c r="B514" s="5"/>
      <c r="C514" s="2"/>
      <c r="D514" s="2"/>
      <c r="E514" s="2"/>
      <c r="F514" s="29"/>
      <c r="G514" s="2"/>
      <c r="H514" s="2"/>
      <c r="I514" s="2"/>
      <c r="J514" s="29"/>
    </row>
    <row r="515" spans="2:10" x14ac:dyDescent="0.25">
      <c r="B515" s="5"/>
      <c r="C515" s="2"/>
      <c r="D515" s="2"/>
      <c r="E515" s="2"/>
      <c r="F515" s="29"/>
      <c r="G515" s="2"/>
      <c r="H515" s="2"/>
      <c r="I515" s="2"/>
      <c r="J515" s="29"/>
    </row>
    <row r="516" spans="2:10" x14ac:dyDescent="0.25">
      <c r="B516" s="5"/>
      <c r="C516" s="2"/>
      <c r="D516" s="2"/>
      <c r="E516" s="2"/>
      <c r="F516" s="29"/>
      <c r="G516" s="2"/>
      <c r="H516" s="2"/>
      <c r="I516" s="2"/>
      <c r="J516" s="29"/>
    </row>
    <row r="517" spans="2:10" x14ac:dyDescent="0.25">
      <c r="B517" s="5"/>
      <c r="C517" s="2"/>
      <c r="D517" s="2"/>
      <c r="E517" s="2"/>
      <c r="F517" s="29"/>
      <c r="G517" s="2"/>
      <c r="H517" s="2"/>
      <c r="I517" s="2"/>
      <c r="J517" s="29"/>
    </row>
    <row r="518" spans="2:10" x14ac:dyDescent="0.25">
      <c r="B518" s="5"/>
      <c r="C518" s="2"/>
      <c r="D518" s="2"/>
      <c r="E518" s="2"/>
      <c r="F518" s="29"/>
      <c r="G518" s="2"/>
      <c r="H518" s="2"/>
      <c r="I518" s="2"/>
      <c r="J518" s="29"/>
    </row>
    <row r="519" spans="2:10" x14ac:dyDescent="0.25">
      <c r="B519" s="5"/>
      <c r="C519" s="2"/>
      <c r="D519" s="2"/>
      <c r="E519" s="2"/>
      <c r="F519" s="29"/>
      <c r="G519" s="2"/>
      <c r="H519" s="2"/>
      <c r="I519" s="2"/>
      <c r="J519" s="29"/>
    </row>
    <row r="520" spans="2:10" x14ac:dyDescent="0.25">
      <c r="B520" s="5"/>
      <c r="C520" s="2"/>
      <c r="D520" s="2"/>
      <c r="E520" s="2"/>
      <c r="F520" s="29"/>
      <c r="G520" s="2"/>
      <c r="H520" s="2"/>
      <c r="I520" s="2"/>
      <c r="J520" s="29"/>
    </row>
    <row r="521" spans="2:10" x14ac:dyDescent="0.25">
      <c r="B521" s="5"/>
      <c r="C521" s="2"/>
      <c r="D521" s="2"/>
      <c r="E521" s="2"/>
      <c r="F521" s="29"/>
      <c r="G521" s="2"/>
      <c r="H521" s="2"/>
      <c r="I521" s="2"/>
      <c r="J521" s="29"/>
    </row>
    <row r="522" spans="2:10" x14ac:dyDescent="0.25">
      <c r="B522" s="5"/>
      <c r="C522" s="2"/>
      <c r="D522" s="2"/>
      <c r="E522" s="2"/>
      <c r="F522" s="29"/>
      <c r="G522" s="2"/>
      <c r="H522" s="2"/>
      <c r="I522" s="2"/>
      <c r="J522" s="29"/>
    </row>
    <row r="523" spans="2:10" x14ac:dyDescent="0.25">
      <c r="B523" s="5"/>
      <c r="C523" s="2"/>
      <c r="D523" s="2"/>
      <c r="E523" s="2"/>
      <c r="F523" s="29"/>
      <c r="G523" s="2"/>
      <c r="H523" s="2"/>
      <c r="I523" s="2"/>
      <c r="J523" s="29"/>
    </row>
    <row r="524" spans="2:10" x14ac:dyDescent="0.25">
      <c r="B524" s="5"/>
      <c r="C524" s="2"/>
      <c r="D524" s="2"/>
      <c r="E524" s="2"/>
      <c r="F524" s="29"/>
      <c r="G524" s="2"/>
      <c r="H524" s="2"/>
      <c r="I524" s="2"/>
      <c r="J524" s="29"/>
    </row>
    <row r="525" spans="2:10" x14ac:dyDescent="0.25">
      <c r="B525" s="5"/>
      <c r="C525" s="2"/>
      <c r="D525" s="2"/>
      <c r="E525" s="2"/>
      <c r="F525" s="29"/>
      <c r="G525" s="2"/>
      <c r="H525" s="2"/>
      <c r="I525" s="2"/>
      <c r="J525" s="29"/>
    </row>
    <row r="526" spans="2:10" x14ac:dyDescent="0.25">
      <c r="B526" s="5"/>
      <c r="C526" s="2"/>
      <c r="D526" s="2"/>
      <c r="E526" s="2"/>
      <c r="F526" s="29"/>
      <c r="G526" s="2"/>
      <c r="H526" s="2"/>
      <c r="I526" s="2"/>
      <c r="J526" s="29"/>
    </row>
    <row r="527" spans="2:10" x14ac:dyDescent="0.25">
      <c r="B527" s="5"/>
      <c r="C527" s="2"/>
      <c r="D527" s="2"/>
      <c r="E527" s="2"/>
      <c r="F527" s="29"/>
      <c r="G527" s="2"/>
      <c r="H527" s="2"/>
      <c r="I527" s="2"/>
      <c r="J527" s="29"/>
    </row>
    <row r="528" spans="2:10" x14ac:dyDescent="0.25">
      <c r="B528" s="5"/>
      <c r="C528" s="2"/>
      <c r="D528" s="2"/>
      <c r="E528" s="2"/>
      <c r="F528" s="29"/>
      <c r="G528" s="2"/>
      <c r="H528" s="2"/>
      <c r="I528" s="2"/>
      <c r="J528" s="29"/>
    </row>
    <row r="529" spans="2:10" x14ac:dyDescent="0.25">
      <c r="B529" s="5"/>
      <c r="C529" s="2"/>
      <c r="D529" s="2"/>
      <c r="E529" s="2"/>
      <c r="F529" s="29"/>
      <c r="G529" s="2"/>
      <c r="H529" s="2"/>
      <c r="I529" s="2"/>
      <c r="J529" s="29"/>
    </row>
    <row r="530" spans="2:10" x14ac:dyDescent="0.25">
      <c r="B530" s="5"/>
      <c r="C530" s="2"/>
      <c r="D530" s="2"/>
      <c r="E530" s="2"/>
      <c r="F530" s="29"/>
      <c r="G530" s="2"/>
      <c r="H530" s="2"/>
      <c r="I530" s="2"/>
      <c r="J530" s="29"/>
    </row>
    <row r="531" spans="2:10" x14ac:dyDescent="0.25">
      <c r="B531" s="5"/>
      <c r="C531" s="2"/>
      <c r="D531" s="2"/>
      <c r="E531" s="2"/>
      <c r="F531" s="29"/>
      <c r="G531" s="2"/>
      <c r="H531" s="2"/>
      <c r="I531" s="2"/>
      <c r="J531" s="29"/>
    </row>
    <row r="532" spans="2:10" x14ac:dyDescent="0.25">
      <c r="B532" s="5"/>
      <c r="C532" s="2"/>
      <c r="D532" s="2"/>
      <c r="E532" s="2"/>
      <c r="F532" s="29"/>
      <c r="G532" s="2"/>
      <c r="H532" s="2"/>
      <c r="I532" s="2"/>
      <c r="J532" s="29"/>
    </row>
    <row r="533" spans="2:10" x14ac:dyDescent="0.25">
      <c r="B533" s="5"/>
      <c r="C533" s="2"/>
      <c r="D533" s="2"/>
      <c r="E533" s="2"/>
      <c r="F533" s="29"/>
      <c r="G533" s="2"/>
      <c r="H533" s="2"/>
      <c r="I533" s="2"/>
      <c r="J533" s="29"/>
    </row>
    <row r="534" spans="2:10" x14ac:dyDescent="0.25">
      <c r="B534" s="5"/>
      <c r="C534" s="2"/>
      <c r="D534" s="2"/>
      <c r="E534" s="2"/>
      <c r="F534" s="29"/>
      <c r="G534" s="2"/>
      <c r="H534" s="2"/>
      <c r="I534" s="2"/>
      <c r="J534" s="29"/>
    </row>
    <row r="535" spans="2:10" x14ac:dyDescent="0.25">
      <c r="B535" s="5"/>
      <c r="C535" s="2"/>
      <c r="D535" s="2"/>
      <c r="E535" s="2"/>
      <c r="F535" s="29"/>
      <c r="G535" s="2"/>
      <c r="H535" s="2"/>
      <c r="I535" s="2"/>
      <c r="J535" s="29"/>
    </row>
    <row r="536" spans="2:10" x14ac:dyDescent="0.25">
      <c r="B536" s="5"/>
      <c r="C536" s="2"/>
      <c r="D536" s="2"/>
      <c r="E536" s="2"/>
      <c r="F536" s="29"/>
      <c r="G536" s="2"/>
      <c r="H536" s="2"/>
      <c r="I536" s="2"/>
      <c r="J536" s="29"/>
    </row>
    <row r="537" spans="2:10" x14ac:dyDescent="0.25">
      <c r="B537" s="5"/>
      <c r="C537" s="2"/>
      <c r="D537" s="2"/>
      <c r="E537" s="2"/>
      <c r="F537" s="29"/>
      <c r="G537" s="2"/>
      <c r="H537" s="2"/>
      <c r="I537" s="2"/>
      <c r="J537" s="29"/>
    </row>
    <row r="538" spans="2:10" x14ac:dyDescent="0.25">
      <c r="B538" s="5"/>
      <c r="C538" s="2"/>
      <c r="D538" s="2"/>
      <c r="E538" s="2"/>
      <c r="F538" s="29"/>
      <c r="G538" s="2"/>
      <c r="H538" s="2"/>
      <c r="I538" s="2"/>
      <c r="J538" s="29"/>
    </row>
    <row r="539" spans="2:10" x14ac:dyDescent="0.25">
      <c r="B539" s="5"/>
      <c r="C539" s="2"/>
      <c r="D539" s="2"/>
      <c r="E539" s="2"/>
      <c r="F539" s="29"/>
      <c r="G539" s="2"/>
      <c r="H539" s="2"/>
      <c r="I539" s="2"/>
      <c r="J539" s="29"/>
    </row>
    <row r="540" spans="2:10" x14ac:dyDescent="0.25">
      <c r="B540" s="5"/>
      <c r="C540" s="2"/>
      <c r="D540" s="2"/>
      <c r="E540" s="2"/>
      <c r="F540" s="29"/>
      <c r="G540" s="2"/>
      <c r="H540" s="2"/>
      <c r="I540" s="2"/>
      <c r="J540" s="29"/>
    </row>
    <row r="541" spans="2:10" x14ac:dyDescent="0.25">
      <c r="B541" s="5"/>
      <c r="C541" s="2"/>
      <c r="D541" s="2"/>
      <c r="E541" s="2"/>
      <c r="F541" s="29"/>
      <c r="G541" s="2"/>
      <c r="H541" s="2"/>
      <c r="I541" s="2"/>
      <c r="J541" s="29"/>
    </row>
    <row r="542" spans="2:10" x14ac:dyDescent="0.25">
      <c r="B542" s="5"/>
      <c r="C542" s="2"/>
      <c r="D542" s="2"/>
      <c r="E542" s="2"/>
      <c r="F542" s="29"/>
      <c r="G542" s="2"/>
      <c r="H542" s="2"/>
      <c r="I542" s="2"/>
      <c r="J542" s="29"/>
    </row>
    <row r="543" spans="2:10" x14ac:dyDescent="0.25">
      <c r="B543" s="5"/>
      <c r="C543" s="2"/>
      <c r="D543" s="2"/>
      <c r="E543" s="2"/>
      <c r="F543" s="29"/>
      <c r="G543" s="2"/>
      <c r="H543" s="2"/>
      <c r="I543" s="2"/>
      <c r="J543" s="29"/>
    </row>
    <row r="544" spans="2:10" x14ac:dyDescent="0.25">
      <c r="B544" s="5"/>
      <c r="C544" s="2"/>
      <c r="D544" s="2"/>
      <c r="E544" s="2"/>
      <c r="F544" s="29"/>
      <c r="G544" s="2"/>
      <c r="H544" s="2"/>
      <c r="I544" s="2"/>
      <c r="J544" s="29"/>
    </row>
    <row r="545" spans="2:10" x14ac:dyDescent="0.25">
      <c r="B545" s="5"/>
      <c r="C545" s="2"/>
      <c r="D545" s="2"/>
      <c r="E545" s="2"/>
      <c r="F545" s="29"/>
      <c r="G545" s="2"/>
      <c r="H545" s="2"/>
      <c r="I545" s="2"/>
      <c r="J545" s="29"/>
    </row>
    <row r="546" spans="2:10" x14ac:dyDescent="0.25">
      <c r="B546" s="5"/>
      <c r="C546" s="2"/>
      <c r="D546" s="2"/>
      <c r="E546" s="2"/>
      <c r="F546" s="29"/>
      <c r="G546" s="2"/>
      <c r="H546" s="2"/>
      <c r="I546" s="2"/>
      <c r="J546" s="29"/>
    </row>
    <row r="547" spans="2:10" x14ac:dyDescent="0.25">
      <c r="B547" s="5"/>
      <c r="C547" s="2"/>
      <c r="D547" s="2"/>
      <c r="E547" s="2"/>
      <c r="F547" s="29"/>
      <c r="G547" s="2"/>
      <c r="H547" s="2"/>
      <c r="I547" s="2"/>
      <c r="J547" s="29"/>
    </row>
    <row r="548" spans="2:10" x14ac:dyDescent="0.25">
      <c r="B548" s="5"/>
      <c r="C548" s="2"/>
      <c r="D548" s="2"/>
      <c r="E548" s="2"/>
      <c r="F548" s="29"/>
      <c r="G548" s="2"/>
      <c r="H548" s="2"/>
      <c r="I548" s="2"/>
      <c r="J548" s="29"/>
    </row>
    <row r="549" spans="2:10" x14ac:dyDescent="0.25">
      <c r="B549" s="5"/>
      <c r="C549" s="2"/>
      <c r="D549" s="2"/>
      <c r="E549" s="2"/>
      <c r="F549" s="29"/>
      <c r="G549" s="2"/>
      <c r="H549" s="2"/>
      <c r="I549" s="2"/>
      <c r="J549" s="29"/>
    </row>
    <row r="550" spans="2:10" x14ac:dyDescent="0.25">
      <c r="B550" s="5"/>
      <c r="C550" s="2"/>
      <c r="D550" s="2"/>
      <c r="E550" s="2"/>
      <c r="F550" s="29"/>
      <c r="G550" s="2"/>
      <c r="H550" s="2"/>
      <c r="I550" s="2"/>
      <c r="J550" s="29"/>
    </row>
    <row r="551" spans="2:10" x14ac:dyDescent="0.25">
      <c r="B551" s="5"/>
      <c r="C551" s="2"/>
      <c r="D551" s="2"/>
      <c r="E551" s="2"/>
      <c r="F551" s="29"/>
      <c r="G551" s="2"/>
      <c r="H551" s="2"/>
      <c r="I551" s="2"/>
      <c r="J551" s="29"/>
    </row>
    <row r="552" spans="2:10" x14ac:dyDescent="0.25">
      <c r="B552" s="5"/>
      <c r="C552" s="2"/>
      <c r="D552" s="2"/>
      <c r="E552" s="2"/>
      <c r="F552" s="29"/>
      <c r="G552" s="2"/>
      <c r="H552" s="2"/>
      <c r="I552" s="2"/>
      <c r="J552" s="29"/>
    </row>
    <row r="553" spans="2:10" x14ac:dyDescent="0.25">
      <c r="B553" s="5"/>
      <c r="C553" s="2"/>
      <c r="D553" s="2"/>
      <c r="E553" s="2"/>
      <c r="F553" s="29"/>
      <c r="G553" s="2"/>
      <c r="H553" s="2"/>
      <c r="I553" s="2"/>
      <c r="J553" s="29"/>
    </row>
    <row r="554" spans="2:10" x14ac:dyDescent="0.25">
      <c r="B554" s="5"/>
      <c r="C554" s="2"/>
      <c r="D554" s="2"/>
      <c r="E554" s="2"/>
      <c r="F554" s="29"/>
      <c r="G554" s="2"/>
      <c r="H554" s="2"/>
      <c r="I554" s="2"/>
      <c r="J554" s="29"/>
    </row>
    <row r="555" spans="2:10" x14ac:dyDescent="0.25">
      <c r="B555" s="5"/>
      <c r="C555" s="2"/>
      <c r="D555" s="2"/>
      <c r="E555" s="2"/>
      <c r="F555" s="29"/>
      <c r="G555" s="2"/>
      <c r="H555" s="2"/>
      <c r="I555" s="2"/>
      <c r="J555" s="29"/>
    </row>
    <row r="556" spans="2:10" x14ac:dyDescent="0.25">
      <c r="B556" s="5"/>
      <c r="C556" s="2"/>
      <c r="D556" s="2"/>
      <c r="E556" s="2"/>
      <c r="F556" s="29"/>
      <c r="G556" s="2"/>
      <c r="H556" s="2"/>
      <c r="I556" s="2"/>
      <c r="J556" s="29"/>
    </row>
    <row r="557" spans="2:10" x14ac:dyDescent="0.25">
      <c r="B557" s="5"/>
      <c r="C557" s="2"/>
      <c r="D557" s="2"/>
      <c r="E557" s="2"/>
      <c r="F557" s="29"/>
      <c r="G557" s="2"/>
      <c r="H557" s="2"/>
      <c r="I557" s="2"/>
      <c r="J557" s="29"/>
    </row>
    <row r="558" spans="2:10" x14ac:dyDescent="0.25">
      <c r="B558" s="5"/>
      <c r="C558" s="2"/>
      <c r="D558" s="2"/>
      <c r="E558" s="2"/>
      <c r="F558" s="29"/>
      <c r="G558" s="2"/>
      <c r="H558" s="2"/>
      <c r="I558" s="2"/>
      <c r="J558" s="29"/>
    </row>
    <row r="559" spans="2:10" x14ac:dyDescent="0.25">
      <c r="B559" s="5"/>
      <c r="C559" s="2"/>
      <c r="D559" s="2"/>
      <c r="E559" s="2"/>
      <c r="F559" s="29"/>
      <c r="G559" s="2"/>
      <c r="H559" s="2"/>
      <c r="I559" s="2"/>
      <c r="J559" s="29"/>
    </row>
    <row r="560" spans="2:10" x14ac:dyDescent="0.25">
      <c r="B560" s="5"/>
      <c r="C560" s="2"/>
      <c r="D560" s="2"/>
      <c r="E560" s="2"/>
      <c r="F560" s="29"/>
      <c r="G560" s="2"/>
      <c r="H560" s="2"/>
      <c r="I560" s="2"/>
      <c r="J560" s="29"/>
    </row>
    <row r="561" spans="2:10" x14ac:dyDescent="0.25">
      <c r="B561" s="5"/>
      <c r="C561" s="2"/>
      <c r="D561" s="2"/>
      <c r="E561" s="2"/>
      <c r="F561" s="29"/>
      <c r="G561" s="2"/>
      <c r="H561" s="2"/>
      <c r="I561" s="2"/>
      <c r="J561" s="29"/>
    </row>
    <row r="562" spans="2:10" x14ac:dyDescent="0.25">
      <c r="B562" s="5"/>
      <c r="C562" s="2"/>
      <c r="D562" s="2"/>
      <c r="E562" s="2"/>
      <c r="F562" s="29"/>
      <c r="G562" s="2"/>
      <c r="H562" s="2"/>
      <c r="I562" s="2"/>
      <c r="J562" s="29"/>
    </row>
    <row r="563" spans="2:10" x14ac:dyDescent="0.25">
      <c r="B563" s="5"/>
      <c r="C563" s="2"/>
      <c r="D563" s="2"/>
      <c r="E563" s="2"/>
      <c r="F563" s="29"/>
      <c r="G563" s="2"/>
      <c r="H563" s="2"/>
      <c r="I563" s="2"/>
      <c r="J563" s="29"/>
    </row>
    <row r="564" spans="2:10" x14ac:dyDescent="0.25">
      <c r="B564" s="5"/>
      <c r="C564" s="2"/>
      <c r="D564" s="2"/>
      <c r="E564" s="2"/>
      <c r="F564" s="29"/>
      <c r="G564" s="2"/>
      <c r="H564" s="2"/>
      <c r="I564" s="2"/>
      <c r="J564" s="29"/>
    </row>
    <row r="565" spans="2:10" x14ac:dyDescent="0.25">
      <c r="B565" s="5"/>
      <c r="C565" s="2"/>
      <c r="D565" s="2"/>
      <c r="E565" s="2"/>
      <c r="F565" s="29"/>
      <c r="G565" s="2"/>
      <c r="H565" s="2"/>
      <c r="I565" s="2"/>
      <c r="J565" s="29"/>
    </row>
    <row r="566" spans="2:10" x14ac:dyDescent="0.25">
      <c r="B566" s="5"/>
      <c r="C566" s="2"/>
      <c r="D566" s="2"/>
      <c r="E566" s="2"/>
      <c r="F566" s="29"/>
      <c r="G566" s="2"/>
      <c r="H566" s="2"/>
      <c r="I566" s="2"/>
      <c r="J566" s="29"/>
    </row>
    <row r="567" spans="2:10" x14ac:dyDescent="0.25">
      <c r="B567" s="5"/>
      <c r="C567" s="2"/>
      <c r="D567" s="2"/>
      <c r="E567" s="2"/>
      <c r="F567" s="29"/>
      <c r="G567" s="2"/>
      <c r="H567" s="2"/>
      <c r="I567" s="2"/>
      <c r="J567" s="29"/>
    </row>
    <row r="568" spans="2:10" x14ac:dyDescent="0.25">
      <c r="B568" s="5"/>
      <c r="C568" s="2"/>
      <c r="D568" s="2"/>
      <c r="E568" s="2"/>
      <c r="F568" s="29"/>
      <c r="G568" s="2"/>
      <c r="H568" s="2"/>
      <c r="I568" s="2"/>
      <c r="J568" s="29"/>
    </row>
    <row r="569" spans="2:10" x14ac:dyDescent="0.25">
      <c r="B569" s="5"/>
      <c r="C569" s="2"/>
      <c r="D569" s="2"/>
      <c r="E569" s="2"/>
      <c r="F569" s="29"/>
      <c r="G569" s="2"/>
      <c r="H569" s="2"/>
      <c r="I569" s="2"/>
      <c r="J569" s="29"/>
    </row>
    <row r="570" spans="2:10" x14ac:dyDescent="0.25">
      <c r="B570" s="5"/>
      <c r="C570" s="2"/>
      <c r="D570" s="2"/>
      <c r="E570" s="2"/>
      <c r="F570" s="29"/>
      <c r="G570" s="2"/>
      <c r="H570" s="2"/>
      <c r="I570" s="2"/>
      <c r="J570" s="29"/>
    </row>
    <row r="571" spans="2:10" x14ac:dyDescent="0.25">
      <c r="B571" s="5"/>
      <c r="C571" s="2"/>
      <c r="D571" s="2"/>
      <c r="E571" s="2"/>
      <c r="F571" s="29"/>
      <c r="G571" s="2"/>
      <c r="H571" s="2"/>
      <c r="I571" s="2"/>
      <c r="J571" s="29"/>
    </row>
    <row r="572" spans="2:10" x14ac:dyDescent="0.25">
      <c r="B572" s="5"/>
      <c r="C572" s="2"/>
      <c r="D572" s="2"/>
      <c r="E572" s="2"/>
      <c r="F572" s="29"/>
      <c r="G572" s="2"/>
      <c r="H572" s="2"/>
      <c r="I572" s="2"/>
      <c r="J572" s="29"/>
    </row>
    <row r="573" spans="2:10" x14ac:dyDescent="0.25">
      <c r="B573" s="5"/>
      <c r="C573" s="2"/>
      <c r="D573" s="2"/>
      <c r="E573" s="2"/>
      <c r="F573" s="29"/>
      <c r="G573" s="2"/>
      <c r="H573" s="2"/>
      <c r="I573" s="2"/>
      <c r="J573" s="29"/>
    </row>
    <row r="574" spans="2:10" x14ac:dyDescent="0.25">
      <c r="B574" s="5"/>
      <c r="C574" s="2"/>
      <c r="D574" s="2"/>
      <c r="E574" s="2"/>
      <c r="F574" s="29"/>
      <c r="G574" s="2"/>
      <c r="H574" s="2"/>
      <c r="I574" s="2"/>
      <c r="J574" s="29"/>
    </row>
    <row r="575" spans="2:10" x14ac:dyDescent="0.25">
      <c r="B575" s="5"/>
      <c r="C575" s="2"/>
      <c r="D575" s="2"/>
      <c r="E575" s="2"/>
      <c r="F575" s="29"/>
      <c r="G575" s="2"/>
      <c r="H575" s="2"/>
      <c r="I575" s="2"/>
      <c r="J575" s="29"/>
    </row>
    <row r="576" spans="2:10" x14ac:dyDescent="0.25">
      <c r="B576" s="5"/>
      <c r="C576" s="2"/>
      <c r="D576" s="2"/>
      <c r="E576" s="2"/>
      <c r="F576" s="29"/>
      <c r="G576" s="2"/>
      <c r="H576" s="2"/>
      <c r="I576" s="2"/>
      <c r="J576" s="29"/>
    </row>
    <row r="577" spans="2:10" x14ac:dyDescent="0.25">
      <c r="B577" s="5"/>
      <c r="C577" s="2"/>
      <c r="D577" s="2"/>
      <c r="E577" s="2"/>
      <c r="F577" s="29"/>
      <c r="G577" s="2"/>
      <c r="H577" s="2"/>
      <c r="I577" s="2"/>
      <c r="J577" s="29"/>
    </row>
    <row r="578" spans="2:10" x14ac:dyDescent="0.25">
      <c r="B578" s="5"/>
      <c r="C578" s="2"/>
      <c r="D578" s="2"/>
      <c r="E578" s="2"/>
      <c r="F578" s="29"/>
      <c r="G578" s="2"/>
      <c r="H578" s="2"/>
      <c r="I578" s="2"/>
      <c r="J578" s="29"/>
    </row>
    <row r="579" spans="2:10" x14ac:dyDescent="0.25">
      <c r="B579" s="5"/>
      <c r="C579" s="2"/>
      <c r="D579" s="2"/>
      <c r="E579" s="2"/>
      <c r="F579" s="29"/>
      <c r="G579" s="2"/>
      <c r="H579" s="2"/>
      <c r="I579" s="2"/>
      <c r="J579" s="29"/>
    </row>
    <row r="580" spans="2:10" x14ac:dyDescent="0.25">
      <c r="B580" s="5"/>
      <c r="C580" s="2"/>
      <c r="D580" s="2"/>
      <c r="E580" s="2"/>
      <c r="F580" s="29"/>
      <c r="G580" s="2"/>
      <c r="H580" s="2"/>
      <c r="I580" s="2"/>
      <c r="J580" s="29"/>
    </row>
    <row r="581" spans="2:10" x14ac:dyDescent="0.25">
      <c r="B581" s="5"/>
      <c r="C581" s="2"/>
      <c r="D581" s="2"/>
      <c r="E581" s="2"/>
      <c r="F581" s="29"/>
      <c r="G581" s="2"/>
      <c r="H581" s="2"/>
      <c r="I581" s="2"/>
      <c r="J581" s="29"/>
    </row>
    <row r="582" spans="2:10" x14ac:dyDescent="0.25">
      <c r="B582" s="5"/>
      <c r="C582" s="2"/>
      <c r="D582" s="2"/>
      <c r="E582" s="2"/>
      <c r="F582" s="29"/>
      <c r="G582" s="2"/>
      <c r="H582" s="2"/>
      <c r="I582" s="2"/>
      <c r="J582" s="29"/>
    </row>
    <row r="583" spans="2:10" x14ac:dyDescent="0.25">
      <c r="B583" s="5"/>
      <c r="C583" s="2"/>
      <c r="D583" s="2"/>
      <c r="E583" s="2"/>
      <c r="F583" s="29"/>
      <c r="G583" s="2"/>
      <c r="H583" s="2"/>
      <c r="I583" s="2"/>
      <c r="J583" s="29"/>
    </row>
    <row r="584" spans="2:10" x14ac:dyDescent="0.25">
      <c r="B584" s="5"/>
      <c r="C584" s="2"/>
      <c r="D584" s="2"/>
      <c r="E584" s="2"/>
      <c r="F584" s="29"/>
      <c r="G584" s="2"/>
      <c r="H584" s="2"/>
      <c r="I584" s="2"/>
      <c r="J584" s="29"/>
    </row>
    <row r="585" spans="2:10" x14ac:dyDescent="0.25">
      <c r="B585" s="5"/>
      <c r="C585" s="2"/>
      <c r="D585" s="2"/>
      <c r="E585" s="2"/>
      <c r="F585" s="29"/>
      <c r="G585" s="2"/>
      <c r="H585" s="2"/>
      <c r="I585" s="2"/>
      <c r="J585" s="29"/>
    </row>
    <row r="586" spans="2:10" x14ac:dyDescent="0.25">
      <c r="B586" s="5"/>
      <c r="C586" s="2"/>
      <c r="D586" s="2"/>
      <c r="E586" s="2"/>
      <c r="F586" s="29"/>
      <c r="G586" s="2"/>
      <c r="H586" s="2"/>
      <c r="I586" s="2"/>
      <c r="J586" s="29"/>
    </row>
    <row r="587" spans="2:10" x14ac:dyDescent="0.25">
      <c r="B587" s="5"/>
      <c r="C587" s="2"/>
      <c r="D587" s="2"/>
      <c r="E587" s="2"/>
      <c r="F587" s="29"/>
      <c r="G587" s="2"/>
      <c r="H587" s="2"/>
      <c r="I587" s="2"/>
      <c r="J587" s="29"/>
    </row>
    <row r="588" spans="2:10" x14ac:dyDescent="0.25">
      <c r="B588" s="5"/>
      <c r="C588" s="2"/>
      <c r="D588" s="2"/>
      <c r="E588" s="2"/>
      <c r="F588" s="29"/>
      <c r="G588" s="2"/>
      <c r="H588" s="2"/>
      <c r="I588" s="2"/>
      <c r="J588" s="29"/>
    </row>
    <row r="589" spans="2:10" x14ac:dyDescent="0.25">
      <c r="B589" s="5"/>
      <c r="C589" s="2"/>
      <c r="D589" s="2"/>
      <c r="E589" s="2"/>
      <c r="F589" s="29"/>
      <c r="G589" s="2"/>
      <c r="H589" s="2"/>
      <c r="I589" s="2"/>
      <c r="J589" s="29"/>
    </row>
    <row r="590" spans="2:10" x14ac:dyDescent="0.25">
      <c r="B590" s="5"/>
      <c r="C590" s="2"/>
      <c r="D590" s="2"/>
      <c r="E590" s="2"/>
      <c r="F590" s="29"/>
      <c r="G590" s="2"/>
      <c r="H590" s="2"/>
      <c r="I590" s="2"/>
      <c r="J590" s="29"/>
    </row>
    <row r="591" spans="2:10" x14ac:dyDescent="0.25">
      <c r="B591" s="5"/>
      <c r="C591" s="2"/>
      <c r="D591" s="2"/>
      <c r="E591" s="2"/>
      <c r="F591" s="29"/>
      <c r="G591" s="2"/>
      <c r="H591" s="2"/>
      <c r="I591" s="2"/>
      <c r="J591" s="29"/>
    </row>
    <row r="592" spans="2:10" x14ac:dyDescent="0.25">
      <c r="B592" s="5"/>
      <c r="C592" s="2"/>
      <c r="D592" s="2"/>
      <c r="E592" s="2"/>
      <c r="F592" s="29"/>
      <c r="G592" s="2"/>
      <c r="H592" s="2"/>
      <c r="I592" s="2"/>
      <c r="J592" s="29"/>
    </row>
    <row r="593" spans="2:10" x14ac:dyDescent="0.25">
      <c r="B593" s="5"/>
      <c r="C593" s="2"/>
      <c r="D593" s="2"/>
      <c r="E593" s="2"/>
      <c r="F593" s="29"/>
      <c r="G593" s="2"/>
      <c r="H593" s="2"/>
      <c r="I593" s="2"/>
      <c r="J593" s="29"/>
    </row>
    <row r="594" spans="2:10" x14ac:dyDescent="0.25">
      <c r="B594" s="5"/>
      <c r="C594" s="2"/>
      <c r="D594" s="2"/>
      <c r="E594" s="2"/>
      <c r="F594" s="29"/>
      <c r="G594" s="2"/>
      <c r="H594" s="2"/>
      <c r="I594" s="2"/>
      <c r="J594" s="29"/>
    </row>
    <row r="595" spans="2:10" x14ac:dyDescent="0.25">
      <c r="B595" s="5"/>
      <c r="C595" s="2"/>
      <c r="D595" s="2"/>
      <c r="E595" s="2"/>
      <c r="F595" s="29"/>
      <c r="G595" s="2"/>
      <c r="H595" s="2"/>
      <c r="I595" s="2"/>
      <c r="J595" s="29"/>
    </row>
    <row r="596" spans="2:10" x14ac:dyDescent="0.25">
      <c r="B596" s="5"/>
      <c r="C596" s="2"/>
      <c r="D596" s="2"/>
      <c r="E596" s="2"/>
      <c r="F596" s="29"/>
      <c r="G596" s="2"/>
      <c r="H596" s="2"/>
      <c r="I596" s="2"/>
      <c r="J596" s="29"/>
    </row>
    <row r="597" spans="2:10" x14ac:dyDescent="0.25">
      <c r="B597" s="5"/>
      <c r="C597" s="2"/>
      <c r="D597" s="2"/>
      <c r="E597" s="2"/>
      <c r="F597" s="29"/>
      <c r="G597" s="2"/>
      <c r="H597" s="2"/>
      <c r="I597" s="2"/>
      <c r="J597" s="29"/>
    </row>
    <row r="598" spans="2:10" x14ac:dyDescent="0.25">
      <c r="B598" s="5"/>
      <c r="C598" s="2"/>
      <c r="D598" s="2"/>
      <c r="E598" s="2"/>
      <c r="F598" s="29"/>
      <c r="G598" s="2"/>
      <c r="H598" s="2"/>
      <c r="I598" s="2"/>
      <c r="J598" s="29"/>
    </row>
    <row r="599" spans="2:10" x14ac:dyDescent="0.25">
      <c r="B599" s="5"/>
      <c r="C599" s="2"/>
      <c r="D599" s="2"/>
      <c r="E599" s="2"/>
      <c r="F599" s="29"/>
      <c r="G599" s="2"/>
      <c r="H599" s="2"/>
      <c r="I599" s="2"/>
      <c r="J599" s="29"/>
    </row>
    <row r="600" spans="2:10" x14ac:dyDescent="0.25">
      <c r="B600" s="5"/>
      <c r="C600" s="2"/>
      <c r="D600" s="2"/>
      <c r="E600" s="2"/>
      <c r="F600" s="29"/>
      <c r="G600" s="2"/>
      <c r="H600" s="2"/>
      <c r="I600" s="2"/>
      <c r="J600" s="29"/>
    </row>
    <row r="601" spans="2:10" x14ac:dyDescent="0.25">
      <c r="B601" s="5"/>
      <c r="C601" s="2"/>
      <c r="D601" s="2"/>
      <c r="E601" s="2"/>
      <c r="F601" s="29"/>
      <c r="G601" s="2"/>
      <c r="H601" s="2"/>
      <c r="I601" s="2"/>
      <c r="J601" s="29"/>
    </row>
    <row r="602" spans="2:10" x14ac:dyDescent="0.25">
      <c r="B602" s="5"/>
      <c r="C602" s="2"/>
      <c r="D602" s="2"/>
      <c r="E602" s="2"/>
      <c r="F602" s="29"/>
      <c r="G602" s="2"/>
      <c r="H602" s="2"/>
      <c r="I602" s="2"/>
      <c r="J602" s="29"/>
    </row>
    <row r="603" spans="2:10" x14ac:dyDescent="0.25">
      <c r="B603" s="5"/>
      <c r="C603" s="2"/>
      <c r="D603" s="2"/>
      <c r="E603" s="2"/>
      <c r="F603" s="29"/>
      <c r="G603" s="2"/>
      <c r="H603" s="2"/>
      <c r="I603" s="2"/>
      <c r="J603" s="29"/>
    </row>
    <row r="604" spans="2:10" x14ac:dyDescent="0.25">
      <c r="B604" s="5"/>
      <c r="C604" s="2"/>
      <c r="D604" s="2"/>
      <c r="E604" s="2"/>
      <c r="F604" s="29"/>
      <c r="G604" s="2"/>
      <c r="H604" s="2"/>
      <c r="I604" s="2"/>
      <c r="J604" s="29"/>
    </row>
    <row r="605" spans="2:10" x14ac:dyDescent="0.25">
      <c r="B605" s="5"/>
      <c r="C605" s="2"/>
      <c r="D605" s="2"/>
      <c r="E605" s="2"/>
      <c r="F605" s="29"/>
      <c r="G605" s="2"/>
      <c r="H605" s="2"/>
      <c r="I605" s="2"/>
      <c r="J605" s="29"/>
    </row>
    <row r="606" spans="2:10" x14ac:dyDescent="0.25">
      <c r="B606" s="5"/>
      <c r="C606" s="2"/>
      <c r="D606" s="2"/>
      <c r="E606" s="2"/>
      <c r="F606" s="29"/>
      <c r="G606" s="2"/>
      <c r="H606" s="2"/>
      <c r="I606" s="2"/>
      <c r="J606" s="29"/>
    </row>
    <row r="607" spans="2:10" x14ac:dyDescent="0.25">
      <c r="B607" s="5"/>
      <c r="C607" s="2"/>
      <c r="D607" s="2"/>
      <c r="E607" s="2"/>
      <c r="F607" s="29"/>
      <c r="G607" s="2"/>
      <c r="H607" s="2"/>
      <c r="I607" s="2"/>
      <c r="J607" s="29"/>
    </row>
    <row r="608" spans="2:10" x14ac:dyDescent="0.25">
      <c r="B608" s="5"/>
      <c r="C608" s="2"/>
      <c r="D608" s="2"/>
      <c r="E608" s="2"/>
      <c r="F608" s="29"/>
      <c r="G608" s="2"/>
      <c r="H608" s="2"/>
      <c r="I608" s="2"/>
      <c r="J608" s="29"/>
    </row>
    <row r="609" spans="2:10" x14ac:dyDescent="0.25">
      <c r="B609" s="5"/>
      <c r="C609" s="2"/>
      <c r="D609" s="2"/>
      <c r="E609" s="2"/>
      <c r="F609" s="29"/>
      <c r="G609" s="2"/>
      <c r="H609" s="2"/>
      <c r="I609" s="2"/>
      <c r="J609" s="29"/>
    </row>
    <row r="610" spans="2:10" x14ac:dyDescent="0.25">
      <c r="B610" s="5"/>
      <c r="C610" s="2"/>
      <c r="D610" s="2"/>
      <c r="E610" s="2"/>
      <c r="F610" s="29"/>
      <c r="G610" s="2"/>
      <c r="H610" s="2"/>
      <c r="I610" s="2"/>
      <c r="J610" s="29"/>
    </row>
    <row r="611" spans="2:10" x14ac:dyDescent="0.25">
      <c r="B611" s="5"/>
      <c r="C611" s="2"/>
      <c r="D611" s="2"/>
      <c r="E611" s="2"/>
      <c r="F611" s="29"/>
      <c r="G611" s="2"/>
      <c r="H611" s="2"/>
      <c r="I611" s="2"/>
      <c r="J611" s="29"/>
    </row>
    <row r="612" spans="2:10" x14ac:dyDescent="0.25">
      <c r="B612" s="5"/>
      <c r="C612" s="2"/>
      <c r="D612" s="2"/>
      <c r="E612" s="2"/>
      <c r="F612" s="29"/>
      <c r="G612" s="2"/>
      <c r="H612" s="2"/>
      <c r="I612" s="2"/>
      <c r="J612" s="29"/>
    </row>
    <row r="613" spans="2:10" x14ac:dyDescent="0.25">
      <c r="B613" s="5"/>
      <c r="C613" s="2"/>
      <c r="D613" s="2"/>
      <c r="E613" s="2"/>
      <c r="F613" s="29"/>
      <c r="G613" s="2"/>
      <c r="H613" s="2"/>
      <c r="I613" s="2"/>
      <c r="J613" s="29"/>
    </row>
    <row r="614" spans="2:10" x14ac:dyDescent="0.25">
      <c r="B614" s="5"/>
      <c r="C614" s="2"/>
      <c r="D614" s="2"/>
      <c r="E614" s="2"/>
      <c r="F614" s="29"/>
      <c r="G614" s="2"/>
      <c r="H614" s="2"/>
      <c r="I614" s="2"/>
      <c r="J614" s="29"/>
    </row>
    <row r="615" spans="2:10" x14ac:dyDescent="0.25">
      <c r="B615" s="5"/>
      <c r="C615" s="2"/>
      <c r="D615" s="2"/>
      <c r="E615" s="2"/>
      <c r="F615" s="29"/>
      <c r="G615" s="2"/>
      <c r="H615" s="2"/>
      <c r="I615" s="2"/>
      <c r="J615" s="29"/>
    </row>
    <row r="616" spans="2:10" x14ac:dyDescent="0.25">
      <c r="B616" s="5"/>
      <c r="C616" s="2"/>
      <c r="D616" s="2"/>
      <c r="E616" s="2"/>
      <c r="F616" s="29"/>
      <c r="G616" s="2"/>
      <c r="H616" s="2"/>
      <c r="I616" s="2"/>
      <c r="J616" s="29"/>
    </row>
    <row r="617" spans="2:10" x14ac:dyDescent="0.25">
      <c r="B617" s="5"/>
      <c r="C617" s="2"/>
      <c r="D617" s="2"/>
      <c r="E617" s="2"/>
      <c r="F617" s="29"/>
      <c r="G617" s="2"/>
      <c r="H617" s="2"/>
      <c r="I617" s="2"/>
      <c r="J617" s="29"/>
    </row>
    <row r="618" spans="2:10" x14ac:dyDescent="0.25">
      <c r="B618" s="5"/>
      <c r="C618" s="2"/>
      <c r="D618" s="2"/>
      <c r="E618" s="2"/>
      <c r="F618" s="29"/>
      <c r="G618" s="2"/>
      <c r="H618" s="2"/>
      <c r="I618" s="2"/>
      <c r="J618" s="29"/>
    </row>
    <row r="619" spans="2:10" x14ac:dyDescent="0.25">
      <c r="B619" s="5"/>
      <c r="C619" s="2"/>
      <c r="D619" s="2"/>
      <c r="E619" s="2"/>
      <c r="F619" s="29"/>
      <c r="G619" s="2"/>
      <c r="H619" s="2"/>
      <c r="I619" s="2"/>
      <c r="J619" s="29"/>
    </row>
    <row r="620" spans="2:10" x14ac:dyDescent="0.25">
      <c r="B620" s="5"/>
      <c r="C620" s="2"/>
      <c r="D620" s="2"/>
      <c r="E620" s="2"/>
      <c r="F620" s="29"/>
      <c r="G620" s="2"/>
      <c r="H620" s="2"/>
      <c r="I620" s="2"/>
      <c r="J620" s="29"/>
    </row>
    <row r="621" spans="2:10" x14ac:dyDescent="0.25">
      <c r="B621" s="5"/>
      <c r="C621" s="2"/>
      <c r="D621" s="2"/>
      <c r="E621" s="2"/>
      <c r="F621" s="29"/>
      <c r="G621" s="2"/>
      <c r="H621" s="2"/>
      <c r="I621" s="2"/>
      <c r="J621" s="29"/>
    </row>
    <row r="622" spans="2:10" x14ac:dyDescent="0.25">
      <c r="B622" s="5"/>
      <c r="C622" s="2"/>
      <c r="D622" s="2"/>
      <c r="E622" s="2"/>
      <c r="F622" s="29"/>
      <c r="G622" s="2"/>
      <c r="H622" s="2"/>
      <c r="I622" s="2"/>
      <c r="J622" s="29"/>
    </row>
    <row r="623" spans="2:10" x14ac:dyDescent="0.25">
      <c r="B623" s="5"/>
      <c r="C623" s="2"/>
      <c r="D623" s="2"/>
      <c r="E623" s="2"/>
      <c r="F623" s="29"/>
      <c r="G623" s="2"/>
      <c r="H623" s="2"/>
      <c r="I623" s="2"/>
      <c r="J623" s="29"/>
    </row>
    <row r="624" spans="2:10" x14ac:dyDescent="0.25">
      <c r="B624" s="5"/>
      <c r="C624" s="2"/>
      <c r="D624" s="2"/>
      <c r="E624" s="2"/>
      <c r="F624" s="29"/>
      <c r="G624" s="2"/>
      <c r="H624" s="2"/>
      <c r="I624" s="2"/>
      <c r="J624" s="29"/>
    </row>
    <row r="625" spans="2:10" x14ac:dyDescent="0.25">
      <c r="B625" s="5"/>
      <c r="C625" s="2"/>
      <c r="D625" s="2"/>
      <c r="E625" s="2"/>
      <c r="F625" s="29"/>
      <c r="G625" s="2"/>
      <c r="H625" s="2"/>
      <c r="I625" s="2"/>
      <c r="J625" s="29"/>
    </row>
    <row r="626" spans="2:10" x14ac:dyDescent="0.25">
      <c r="B626" s="5"/>
      <c r="C626" s="2"/>
      <c r="D626" s="2"/>
      <c r="E626" s="2"/>
      <c r="F626" s="29"/>
      <c r="G626" s="2"/>
      <c r="H626" s="2"/>
      <c r="I626" s="2"/>
      <c r="J626" s="29"/>
    </row>
    <row r="627" spans="2:10" x14ac:dyDescent="0.25">
      <c r="B627" s="5"/>
      <c r="C627" s="2"/>
      <c r="D627" s="2"/>
      <c r="E627" s="2"/>
      <c r="F627" s="29"/>
      <c r="G627" s="2"/>
      <c r="H627" s="2"/>
      <c r="I627" s="2"/>
      <c r="J627" s="29"/>
    </row>
    <row r="628" spans="2:10" x14ac:dyDescent="0.25">
      <c r="B628" s="5"/>
      <c r="C628" s="2"/>
      <c r="D628" s="2"/>
      <c r="E628" s="2"/>
      <c r="F628" s="29"/>
      <c r="G628" s="2"/>
      <c r="H628" s="2"/>
      <c r="I628" s="2"/>
      <c r="J628" s="29"/>
    </row>
    <row r="629" spans="2:10" x14ac:dyDescent="0.25">
      <c r="B629" s="5"/>
      <c r="C629" s="2"/>
      <c r="D629" s="2"/>
      <c r="E629" s="2"/>
      <c r="F629" s="29"/>
      <c r="G629" s="2"/>
      <c r="H629" s="2"/>
      <c r="I629" s="2"/>
      <c r="J629" s="29"/>
    </row>
    <row r="630" spans="2:10" x14ac:dyDescent="0.25">
      <c r="B630" s="5"/>
      <c r="C630" s="2"/>
      <c r="D630" s="2"/>
      <c r="E630" s="2"/>
      <c r="F630" s="29"/>
      <c r="G630" s="2"/>
      <c r="H630" s="2"/>
      <c r="I630" s="2"/>
      <c r="J630" s="29"/>
    </row>
    <row r="631" spans="2:10" x14ac:dyDescent="0.25">
      <c r="B631" s="5"/>
      <c r="C631" s="2"/>
      <c r="D631" s="2"/>
      <c r="E631" s="2"/>
      <c r="F631" s="29"/>
      <c r="G631" s="2"/>
      <c r="H631" s="2"/>
      <c r="I631" s="2"/>
      <c r="J631" s="29"/>
    </row>
    <row r="632" spans="2:10" x14ac:dyDescent="0.25">
      <c r="B632" s="5"/>
      <c r="C632" s="2"/>
      <c r="D632" s="2"/>
      <c r="E632" s="2"/>
      <c r="F632" s="29"/>
      <c r="G632" s="2"/>
      <c r="H632" s="2"/>
      <c r="I632" s="2"/>
      <c r="J632" s="29"/>
    </row>
    <row r="633" spans="2:10" x14ac:dyDescent="0.25">
      <c r="B633" s="5"/>
      <c r="C633" s="2"/>
      <c r="D633" s="2"/>
      <c r="E633" s="2"/>
      <c r="F633" s="29"/>
      <c r="G633" s="2"/>
      <c r="H633" s="2"/>
      <c r="I633" s="2"/>
      <c r="J633" s="29"/>
    </row>
    <row r="634" spans="2:10" x14ac:dyDescent="0.25">
      <c r="B634" s="5"/>
      <c r="C634" s="2"/>
      <c r="D634" s="2"/>
      <c r="E634" s="2"/>
      <c r="F634" s="29"/>
      <c r="G634" s="2"/>
      <c r="H634" s="2"/>
      <c r="I634" s="2"/>
      <c r="J634" s="29"/>
    </row>
    <row r="635" spans="2:10" x14ac:dyDescent="0.25">
      <c r="B635" s="5"/>
      <c r="C635" s="2"/>
      <c r="D635" s="2"/>
      <c r="E635" s="2"/>
      <c r="F635" s="29"/>
      <c r="G635" s="2"/>
      <c r="H635" s="2"/>
      <c r="I635" s="2"/>
      <c r="J635" s="29"/>
    </row>
    <row r="636" spans="2:10" x14ac:dyDescent="0.25">
      <c r="B636" s="5"/>
      <c r="C636" s="2"/>
      <c r="D636" s="2"/>
      <c r="E636" s="2"/>
      <c r="F636" s="29"/>
      <c r="G636" s="2"/>
      <c r="H636" s="2"/>
      <c r="I636" s="2"/>
      <c r="J636" s="29"/>
    </row>
    <row r="637" spans="2:10" x14ac:dyDescent="0.25">
      <c r="B637" s="5"/>
      <c r="C637" s="2"/>
      <c r="D637" s="2"/>
      <c r="E637" s="2"/>
      <c r="F637" s="29"/>
      <c r="G637" s="2"/>
      <c r="H637" s="2"/>
      <c r="I637" s="2"/>
      <c r="J637" s="29"/>
    </row>
    <row r="638" spans="2:10" x14ac:dyDescent="0.25">
      <c r="B638" s="5"/>
      <c r="C638" s="2"/>
      <c r="D638" s="2"/>
      <c r="E638" s="2"/>
      <c r="F638" s="29"/>
      <c r="G638" s="2"/>
      <c r="H638" s="2"/>
      <c r="I638" s="2"/>
      <c r="J638" s="29"/>
    </row>
    <row r="639" spans="2:10" x14ac:dyDescent="0.25">
      <c r="B639" s="5"/>
      <c r="C639" s="2"/>
      <c r="D639" s="2"/>
      <c r="E639" s="2"/>
      <c r="F639" s="29"/>
      <c r="G639" s="2"/>
      <c r="H639" s="2"/>
      <c r="I639" s="2"/>
      <c r="J639" s="29"/>
    </row>
    <row r="640" spans="2:10" x14ac:dyDescent="0.25">
      <c r="B640" s="5"/>
      <c r="C640" s="2"/>
      <c r="D640" s="2"/>
      <c r="E640" s="2"/>
      <c r="F640" s="29"/>
      <c r="G640" s="2"/>
      <c r="H640" s="2"/>
      <c r="I640" s="2"/>
      <c r="J640" s="29"/>
    </row>
    <row r="641" spans="2:10" x14ac:dyDescent="0.25">
      <c r="B641" s="5"/>
      <c r="C641" s="2"/>
      <c r="D641" s="2"/>
      <c r="E641" s="2"/>
      <c r="F641" s="29"/>
      <c r="G641" s="2"/>
      <c r="H641" s="2"/>
      <c r="I641" s="2"/>
      <c r="J641" s="29"/>
    </row>
    <row r="642" spans="2:10" x14ac:dyDescent="0.25">
      <c r="B642" s="5"/>
      <c r="C642" s="2"/>
      <c r="D642" s="2"/>
      <c r="E642" s="2"/>
      <c r="F642" s="29"/>
      <c r="G642" s="2"/>
      <c r="H642" s="2"/>
      <c r="I642" s="2"/>
      <c r="J642" s="29"/>
    </row>
    <row r="643" spans="2:10" x14ac:dyDescent="0.25">
      <c r="B643" s="5"/>
      <c r="C643" s="2"/>
      <c r="D643" s="2"/>
      <c r="E643" s="2"/>
      <c r="F643" s="29"/>
      <c r="G643" s="2"/>
      <c r="H643" s="2"/>
      <c r="I643" s="2"/>
      <c r="J643" s="29"/>
    </row>
    <row r="644" spans="2:10" x14ac:dyDescent="0.25">
      <c r="B644" s="5"/>
      <c r="C644" s="2"/>
      <c r="D644" s="2"/>
      <c r="E644" s="2"/>
      <c r="F644" s="29"/>
      <c r="G644" s="2"/>
      <c r="H644" s="2"/>
      <c r="I644" s="2"/>
      <c r="J644" s="29"/>
    </row>
    <row r="645" spans="2:10" x14ac:dyDescent="0.25">
      <c r="B645" s="5"/>
      <c r="C645" s="2"/>
      <c r="D645" s="2"/>
      <c r="E645" s="2"/>
      <c r="F645" s="29"/>
      <c r="G645" s="2"/>
      <c r="H645" s="2"/>
      <c r="I645" s="2"/>
      <c r="J645" s="29"/>
    </row>
    <row r="646" spans="2:10" x14ac:dyDescent="0.25">
      <c r="B646" s="5"/>
      <c r="C646" s="2"/>
      <c r="D646" s="2"/>
      <c r="E646" s="2"/>
      <c r="F646" s="29"/>
      <c r="G646" s="2"/>
      <c r="H646" s="2"/>
      <c r="I646" s="2"/>
      <c r="J646" s="29"/>
    </row>
    <row r="647" spans="2:10" x14ac:dyDescent="0.25">
      <c r="B647" s="5"/>
      <c r="C647" s="2"/>
      <c r="D647" s="2"/>
      <c r="E647" s="2"/>
      <c r="F647" s="29"/>
      <c r="G647" s="2"/>
      <c r="H647" s="2"/>
      <c r="I647" s="2"/>
      <c r="J647" s="29"/>
    </row>
    <row r="648" spans="2:10" x14ac:dyDescent="0.25">
      <c r="B648" s="5"/>
      <c r="C648" s="2"/>
      <c r="D648" s="2"/>
      <c r="E648" s="2"/>
      <c r="F648" s="29"/>
      <c r="G648" s="2"/>
      <c r="H648" s="2"/>
      <c r="I648" s="2"/>
      <c r="J648" s="29"/>
    </row>
    <row r="649" spans="2:10" x14ac:dyDescent="0.25">
      <c r="B649" s="5"/>
      <c r="C649" s="2"/>
      <c r="D649" s="2"/>
      <c r="E649" s="2"/>
      <c r="F649" s="29"/>
      <c r="G649" s="2"/>
      <c r="H649" s="2"/>
      <c r="I649" s="2"/>
      <c r="J649" s="29"/>
    </row>
    <row r="650" spans="2:10" x14ac:dyDescent="0.25">
      <c r="B650" s="5"/>
      <c r="C650" s="2"/>
      <c r="D650" s="2"/>
      <c r="E650" s="2"/>
      <c r="F650" s="29"/>
      <c r="G650" s="2"/>
      <c r="H650" s="2"/>
      <c r="I650" s="2"/>
      <c r="J650" s="29"/>
    </row>
    <row r="651" spans="2:10" x14ac:dyDescent="0.25">
      <c r="B651" s="5"/>
      <c r="C651" s="2"/>
      <c r="D651" s="2"/>
      <c r="E651" s="2"/>
      <c r="F651" s="29"/>
      <c r="G651" s="2"/>
      <c r="H651" s="2"/>
      <c r="I651" s="2"/>
      <c r="J651" s="29"/>
    </row>
    <row r="652" spans="2:10" x14ac:dyDescent="0.25">
      <c r="B652" s="5"/>
      <c r="C652" s="2"/>
      <c r="D652" s="2"/>
      <c r="E652" s="2"/>
      <c r="F652" s="29"/>
      <c r="G652" s="2"/>
      <c r="H652" s="2"/>
      <c r="I652" s="2"/>
      <c r="J652" s="29"/>
    </row>
    <row r="653" spans="2:10" x14ac:dyDescent="0.25">
      <c r="B653" s="5"/>
      <c r="C653" s="2"/>
      <c r="D653" s="2"/>
      <c r="E653" s="2"/>
      <c r="F653" s="29"/>
      <c r="G653" s="2"/>
      <c r="H653" s="2"/>
      <c r="I653" s="2"/>
      <c r="J653" s="29"/>
    </row>
    <row r="654" spans="2:10" x14ac:dyDescent="0.25">
      <c r="B654" s="5"/>
      <c r="C654" s="2"/>
      <c r="D654" s="2"/>
      <c r="E654" s="2"/>
      <c r="F654" s="29"/>
      <c r="G654" s="2"/>
      <c r="H654" s="2"/>
      <c r="I654" s="2"/>
      <c r="J654" s="29"/>
    </row>
    <row r="655" spans="2:10" x14ac:dyDescent="0.25">
      <c r="B655" s="5"/>
      <c r="C655" s="2"/>
      <c r="D655" s="2"/>
      <c r="E655" s="2"/>
      <c r="F655" s="29"/>
      <c r="G655" s="2"/>
      <c r="H655" s="2"/>
      <c r="I655" s="2"/>
      <c r="J655" s="29"/>
    </row>
    <row r="656" spans="2:10" x14ac:dyDescent="0.25">
      <c r="B656" s="5"/>
      <c r="C656" s="2"/>
      <c r="D656" s="2"/>
      <c r="E656" s="2"/>
      <c r="F656" s="29"/>
      <c r="G656" s="2"/>
      <c r="H656" s="2"/>
      <c r="I656" s="2"/>
      <c r="J656" s="29"/>
    </row>
    <row r="657" spans="2:10" x14ac:dyDescent="0.25">
      <c r="B657" s="5"/>
      <c r="C657" s="2"/>
      <c r="D657" s="2"/>
      <c r="E657" s="2"/>
      <c r="F657" s="29"/>
      <c r="G657" s="2"/>
      <c r="H657" s="2"/>
      <c r="I657" s="2"/>
      <c r="J657" s="29"/>
    </row>
    <row r="658" spans="2:10" x14ac:dyDescent="0.25">
      <c r="B658" s="5"/>
      <c r="C658" s="2"/>
      <c r="D658" s="2"/>
      <c r="E658" s="2"/>
      <c r="F658" s="29"/>
      <c r="G658" s="2"/>
      <c r="H658" s="2"/>
      <c r="I658" s="2"/>
      <c r="J658" s="29"/>
    </row>
    <row r="659" spans="2:10" x14ac:dyDescent="0.25">
      <c r="B659" s="5"/>
      <c r="C659" s="2"/>
      <c r="D659" s="2"/>
      <c r="E659" s="2"/>
      <c r="F659" s="29"/>
      <c r="G659" s="2"/>
      <c r="H659" s="2"/>
      <c r="I659" s="2"/>
      <c r="J659" s="29"/>
    </row>
    <row r="660" spans="2:10" x14ac:dyDescent="0.25">
      <c r="B660" s="5"/>
      <c r="C660" s="2"/>
      <c r="D660" s="2"/>
      <c r="E660" s="2"/>
      <c r="F660" s="29"/>
      <c r="G660" s="2"/>
      <c r="H660" s="2"/>
      <c r="I660" s="2"/>
      <c r="J660" s="29"/>
    </row>
    <row r="661" spans="2:10" x14ac:dyDescent="0.25">
      <c r="B661" s="5"/>
      <c r="C661" s="2"/>
      <c r="D661" s="2"/>
      <c r="E661" s="2"/>
      <c r="F661" s="29"/>
      <c r="G661" s="2"/>
      <c r="H661" s="2"/>
      <c r="I661" s="2"/>
      <c r="J661" s="29"/>
    </row>
    <row r="662" spans="2:10" x14ac:dyDescent="0.25">
      <c r="B662" s="5"/>
      <c r="C662" s="2"/>
      <c r="D662" s="2"/>
      <c r="E662" s="2"/>
      <c r="F662" s="29"/>
      <c r="G662" s="2"/>
      <c r="H662" s="2"/>
      <c r="I662" s="2"/>
      <c r="J662" s="29"/>
    </row>
    <row r="663" spans="2:10" x14ac:dyDescent="0.25">
      <c r="B663" s="5"/>
      <c r="C663" s="2"/>
      <c r="D663" s="2"/>
      <c r="E663" s="2"/>
      <c r="F663" s="29"/>
      <c r="G663" s="2"/>
      <c r="H663" s="2"/>
      <c r="I663" s="2"/>
      <c r="J663" s="29"/>
    </row>
    <row r="664" spans="2:10" x14ac:dyDescent="0.25">
      <c r="B664" s="5"/>
      <c r="C664" s="2"/>
      <c r="D664" s="2"/>
      <c r="E664" s="2"/>
      <c r="F664" s="29"/>
      <c r="G664" s="2"/>
      <c r="H664" s="2"/>
      <c r="I664" s="2"/>
      <c r="J664" s="29"/>
    </row>
    <row r="665" spans="2:10" x14ac:dyDescent="0.25">
      <c r="B665" s="5"/>
      <c r="C665" s="2"/>
      <c r="D665" s="2"/>
      <c r="E665" s="2"/>
      <c r="F665" s="29"/>
      <c r="G665" s="2"/>
      <c r="H665" s="2"/>
      <c r="I665" s="2"/>
      <c r="J665" s="29"/>
    </row>
    <row r="666" spans="2:10" x14ac:dyDescent="0.25">
      <c r="B666" s="5"/>
      <c r="C666" s="2"/>
      <c r="D666" s="2"/>
      <c r="E666" s="2"/>
      <c r="F666" s="29"/>
      <c r="G666" s="2"/>
      <c r="H666" s="2"/>
      <c r="I666" s="2"/>
      <c r="J666" s="29"/>
    </row>
    <row r="667" spans="2:10" x14ac:dyDescent="0.25">
      <c r="B667" s="5"/>
      <c r="C667" s="2"/>
      <c r="D667" s="2"/>
      <c r="E667" s="2"/>
      <c r="F667" s="29"/>
      <c r="G667" s="2"/>
      <c r="H667" s="2"/>
      <c r="I667" s="2"/>
      <c r="J667" s="29"/>
    </row>
    <row r="668" spans="2:10" x14ac:dyDescent="0.25">
      <c r="B668" s="5"/>
      <c r="C668" s="2"/>
      <c r="D668" s="2"/>
      <c r="E668" s="2"/>
      <c r="F668" s="29"/>
      <c r="G668" s="2"/>
      <c r="H668" s="2"/>
      <c r="I668" s="2"/>
      <c r="J668" s="29"/>
    </row>
    <row r="669" spans="2:10" x14ac:dyDescent="0.25">
      <c r="B669" s="5"/>
      <c r="C669" s="2"/>
      <c r="D669" s="2"/>
      <c r="E669" s="2"/>
      <c r="F669" s="29"/>
      <c r="G669" s="2"/>
      <c r="H669" s="2"/>
      <c r="I669" s="2"/>
      <c r="J669" s="29"/>
    </row>
    <row r="670" spans="2:10" x14ac:dyDescent="0.25">
      <c r="B670" s="5"/>
      <c r="C670" s="2"/>
      <c r="D670" s="2"/>
      <c r="E670" s="2"/>
      <c r="F670" s="29"/>
      <c r="G670" s="2"/>
      <c r="H670" s="2"/>
      <c r="I670" s="2"/>
      <c r="J670" s="29"/>
    </row>
    <row r="671" spans="2:10" x14ac:dyDescent="0.25">
      <c r="B671" s="5"/>
      <c r="C671" s="2"/>
      <c r="D671" s="2"/>
      <c r="E671" s="2"/>
      <c r="F671" s="29"/>
      <c r="G671" s="2"/>
      <c r="H671" s="2"/>
      <c r="I671" s="2"/>
      <c r="J671" s="29"/>
    </row>
    <row r="672" spans="2:10" x14ac:dyDescent="0.25">
      <c r="B672" s="5"/>
      <c r="C672" s="2"/>
      <c r="D672" s="2"/>
      <c r="E672" s="2"/>
      <c r="F672" s="29"/>
      <c r="G672" s="2"/>
      <c r="H672" s="2"/>
      <c r="I672" s="2"/>
      <c r="J672" s="29"/>
    </row>
    <row r="673" spans="2:10" x14ac:dyDescent="0.25">
      <c r="B673" s="5"/>
      <c r="C673" s="2"/>
      <c r="D673" s="2"/>
      <c r="E673" s="2"/>
      <c r="F673" s="29"/>
      <c r="G673" s="2"/>
      <c r="H673" s="2"/>
      <c r="I673" s="2"/>
      <c r="J673" s="29"/>
    </row>
    <row r="674" spans="2:10" x14ac:dyDescent="0.25">
      <c r="B674" s="5"/>
      <c r="C674" s="2"/>
      <c r="D674" s="2"/>
      <c r="E674" s="2"/>
      <c r="F674" s="29"/>
      <c r="G674" s="2"/>
      <c r="H674" s="2"/>
      <c r="I674" s="2"/>
      <c r="J674" s="29"/>
    </row>
    <row r="675" spans="2:10" x14ac:dyDescent="0.25">
      <c r="B675" s="5"/>
      <c r="C675" s="2"/>
      <c r="D675" s="2"/>
      <c r="E675" s="2"/>
      <c r="F675" s="29"/>
      <c r="G675" s="2"/>
      <c r="H675" s="2"/>
      <c r="I675" s="2"/>
      <c r="J675" s="29"/>
    </row>
    <row r="676" spans="2:10" x14ac:dyDescent="0.25">
      <c r="B676" s="5"/>
      <c r="C676" s="2"/>
      <c r="D676" s="2"/>
      <c r="E676" s="2"/>
      <c r="F676" s="29"/>
      <c r="G676" s="2"/>
      <c r="H676" s="2"/>
      <c r="I676" s="2"/>
      <c r="J676" s="29"/>
    </row>
    <row r="677" spans="2:10" x14ac:dyDescent="0.25">
      <c r="B677" s="5"/>
      <c r="C677" s="2"/>
      <c r="D677" s="2"/>
      <c r="E677" s="2"/>
      <c r="F677" s="29"/>
      <c r="G677" s="2"/>
      <c r="H677" s="2"/>
      <c r="I677" s="2"/>
      <c r="J677" s="29"/>
    </row>
    <row r="678" spans="2:10" x14ac:dyDescent="0.25">
      <c r="B678" s="5"/>
      <c r="C678" s="2"/>
      <c r="D678" s="2"/>
      <c r="E678" s="2"/>
      <c r="F678" s="29"/>
      <c r="G678" s="2"/>
      <c r="H678" s="2"/>
      <c r="I678" s="2"/>
      <c r="J678" s="29"/>
    </row>
    <row r="679" spans="2:10" x14ac:dyDescent="0.25">
      <c r="B679" s="5"/>
      <c r="C679" s="2"/>
      <c r="D679" s="2"/>
      <c r="E679" s="2"/>
      <c r="F679" s="29"/>
      <c r="G679" s="2"/>
      <c r="H679" s="2"/>
      <c r="I679" s="2"/>
      <c r="J679" s="29"/>
    </row>
    <row r="680" spans="2:10" x14ac:dyDescent="0.25">
      <c r="B680" s="5"/>
      <c r="C680" s="2"/>
      <c r="D680" s="2"/>
      <c r="E680" s="2"/>
      <c r="F680" s="29"/>
      <c r="G680" s="2"/>
      <c r="H680" s="2"/>
      <c r="I680" s="2"/>
      <c r="J680" s="29"/>
    </row>
    <row r="681" spans="2:10" x14ac:dyDescent="0.25">
      <c r="B681" s="5"/>
      <c r="C681" s="2"/>
      <c r="D681" s="2"/>
      <c r="E681" s="2"/>
      <c r="F681" s="29"/>
      <c r="G681" s="2"/>
      <c r="H681" s="2"/>
      <c r="I681" s="2"/>
      <c r="J681" s="29"/>
    </row>
    <row r="682" spans="2:10" x14ac:dyDescent="0.25">
      <c r="B682" s="5"/>
      <c r="C682" s="2"/>
      <c r="D682" s="2"/>
      <c r="E682" s="2"/>
      <c r="F682" s="29"/>
      <c r="G682" s="2"/>
      <c r="H682" s="2"/>
      <c r="I682" s="2"/>
      <c r="J682" s="29"/>
    </row>
    <row r="683" spans="2:10" x14ac:dyDescent="0.25">
      <c r="B683" s="5"/>
      <c r="C683" s="2"/>
      <c r="D683" s="2"/>
      <c r="E683" s="2"/>
      <c r="F683" s="29"/>
      <c r="G683" s="2"/>
      <c r="H683" s="2"/>
      <c r="I683" s="2"/>
      <c r="J683" s="29"/>
    </row>
    <row r="684" spans="2:10" x14ac:dyDescent="0.25">
      <c r="B684" s="5"/>
      <c r="C684" s="2"/>
      <c r="D684" s="2"/>
      <c r="E684" s="2"/>
      <c r="F684" s="29"/>
      <c r="G684" s="2"/>
      <c r="H684" s="2"/>
      <c r="I684" s="2"/>
      <c r="J684" s="29"/>
    </row>
    <row r="685" spans="2:10" x14ac:dyDescent="0.25">
      <c r="B685" s="5"/>
      <c r="C685" s="2"/>
      <c r="D685" s="2"/>
      <c r="E685" s="2"/>
      <c r="F685" s="29"/>
      <c r="G685" s="2"/>
      <c r="H685" s="2"/>
      <c r="I685" s="2"/>
      <c r="J685" s="29"/>
    </row>
    <row r="686" spans="2:10" x14ac:dyDescent="0.25">
      <c r="B686" s="5"/>
      <c r="C686" s="2"/>
      <c r="D686" s="2"/>
      <c r="E686" s="2"/>
      <c r="F686" s="29"/>
      <c r="G686" s="2"/>
      <c r="H686" s="2"/>
      <c r="I686" s="2"/>
      <c r="J686" s="29"/>
    </row>
    <row r="687" spans="2:10" x14ac:dyDescent="0.25">
      <c r="B687" s="5"/>
      <c r="C687" s="2"/>
      <c r="D687" s="2"/>
      <c r="E687" s="2"/>
      <c r="F687" s="29"/>
      <c r="G687" s="2"/>
      <c r="H687" s="2"/>
      <c r="I687" s="2"/>
      <c r="J687" s="29"/>
    </row>
    <row r="688" spans="2:10" x14ac:dyDescent="0.25">
      <c r="B688" s="5"/>
      <c r="C688" s="2"/>
      <c r="D688" s="2"/>
      <c r="E688" s="2"/>
      <c r="F688" s="29"/>
      <c r="G688" s="2"/>
      <c r="H688" s="2"/>
      <c r="I688" s="2"/>
      <c r="J688" s="29"/>
    </row>
    <row r="689" spans="2:10" x14ac:dyDescent="0.25">
      <c r="B689" s="5"/>
      <c r="C689" s="2"/>
      <c r="D689" s="2"/>
      <c r="E689" s="2"/>
      <c r="F689" s="29"/>
      <c r="G689" s="2"/>
      <c r="H689" s="2"/>
      <c r="I689" s="2"/>
      <c r="J689" s="29"/>
    </row>
    <row r="690" spans="2:10" x14ac:dyDescent="0.25">
      <c r="B690" s="5"/>
      <c r="C690" s="2"/>
      <c r="D690" s="2"/>
      <c r="E690" s="2"/>
      <c r="F690" s="29"/>
      <c r="G690" s="2"/>
      <c r="H690" s="2"/>
      <c r="I690" s="2"/>
      <c r="J690" s="29"/>
    </row>
    <row r="691" spans="2:10" x14ac:dyDescent="0.25">
      <c r="B691" s="5"/>
      <c r="C691" s="2"/>
      <c r="D691" s="2"/>
      <c r="E691" s="2"/>
      <c r="F691" s="29"/>
      <c r="G691" s="2"/>
      <c r="H691" s="2"/>
      <c r="I691" s="2"/>
      <c r="J691" s="29"/>
    </row>
    <row r="692" spans="2:10" x14ac:dyDescent="0.25">
      <c r="B692" s="5"/>
      <c r="C692" s="2"/>
      <c r="D692" s="2"/>
      <c r="E692" s="2"/>
      <c r="F692" s="29"/>
      <c r="G692" s="2"/>
      <c r="H692" s="2"/>
      <c r="I692" s="2"/>
      <c r="J692" s="29"/>
    </row>
    <row r="693" spans="2:10" x14ac:dyDescent="0.25">
      <c r="B693" s="5"/>
      <c r="C693" s="2"/>
      <c r="D693" s="2"/>
      <c r="E693" s="2"/>
      <c r="F693" s="29"/>
      <c r="G693" s="2"/>
      <c r="H693" s="2"/>
      <c r="I693" s="2"/>
      <c r="J693" s="29"/>
    </row>
    <row r="694" spans="2:10" x14ac:dyDescent="0.25">
      <c r="B694" s="5"/>
      <c r="C694" s="2"/>
      <c r="D694" s="2"/>
      <c r="E694" s="2"/>
      <c r="F694" s="29"/>
      <c r="G694" s="2"/>
      <c r="H694" s="2"/>
      <c r="I694" s="2"/>
      <c r="J694" s="29"/>
    </row>
    <row r="695" spans="2:10" x14ac:dyDescent="0.25">
      <c r="B695" s="5"/>
      <c r="C695" s="2"/>
      <c r="D695" s="2"/>
      <c r="E695" s="2"/>
      <c r="F695" s="29"/>
      <c r="G695" s="2"/>
      <c r="H695" s="2"/>
      <c r="I695" s="2"/>
      <c r="J695" s="29"/>
    </row>
    <row r="696" spans="2:10" x14ac:dyDescent="0.25">
      <c r="B696" s="5"/>
      <c r="C696" s="2"/>
      <c r="D696" s="2"/>
      <c r="E696" s="2"/>
      <c r="F696" s="29"/>
      <c r="G696" s="2"/>
      <c r="H696" s="2"/>
      <c r="I696" s="2"/>
      <c r="J696" s="29"/>
    </row>
    <row r="697" spans="2:10" x14ac:dyDescent="0.25">
      <c r="B697" s="5"/>
      <c r="C697" s="2"/>
      <c r="D697" s="2"/>
      <c r="E697" s="2"/>
      <c r="F697" s="29"/>
      <c r="G697" s="2"/>
      <c r="H697" s="2"/>
      <c r="I697" s="2"/>
      <c r="J697" s="29"/>
    </row>
    <row r="698" spans="2:10" x14ac:dyDescent="0.25">
      <c r="B698" s="5"/>
      <c r="C698" s="2"/>
      <c r="D698" s="2"/>
      <c r="E698" s="2"/>
      <c r="F698" s="29"/>
      <c r="G698" s="2"/>
      <c r="H698" s="2"/>
      <c r="I698" s="2"/>
      <c r="J698" s="29"/>
    </row>
    <row r="699" spans="2:10" x14ac:dyDescent="0.25">
      <c r="B699" s="5"/>
      <c r="C699" s="2"/>
      <c r="D699" s="2"/>
      <c r="E699" s="2"/>
      <c r="F699" s="29"/>
      <c r="G699" s="2"/>
      <c r="H699" s="2"/>
      <c r="I699" s="2"/>
      <c r="J699" s="29"/>
    </row>
    <row r="700" spans="2:10" x14ac:dyDescent="0.25">
      <c r="B700" s="5"/>
      <c r="C700" s="2"/>
      <c r="D700" s="2"/>
      <c r="E700" s="2"/>
      <c r="F700" s="29"/>
      <c r="G700" s="2"/>
      <c r="H700" s="2"/>
      <c r="I700" s="2"/>
      <c r="J700" s="29"/>
    </row>
    <row r="701" spans="2:10" x14ac:dyDescent="0.25">
      <c r="B701" s="5"/>
      <c r="C701" s="2"/>
      <c r="D701" s="2"/>
      <c r="E701" s="2"/>
      <c r="F701" s="29"/>
      <c r="G701" s="2"/>
      <c r="H701" s="2"/>
      <c r="I701" s="2"/>
      <c r="J701" s="29"/>
    </row>
    <row r="702" spans="2:10" x14ac:dyDescent="0.25">
      <c r="B702" s="5"/>
      <c r="C702" s="2"/>
      <c r="D702" s="2"/>
      <c r="E702" s="2"/>
      <c r="F702" s="29"/>
      <c r="G702" s="2"/>
      <c r="H702" s="2"/>
      <c r="I702" s="2"/>
      <c r="J702" s="29"/>
    </row>
    <row r="703" spans="2:10" x14ac:dyDescent="0.25">
      <c r="B703" s="5"/>
      <c r="C703" s="2"/>
      <c r="D703" s="2"/>
      <c r="E703" s="2"/>
      <c r="F703" s="29"/>
      <c r="G703" s="2"/>
      <c r="H703" s="2"/>
      <c r="I703" s="2"/>
      <c r="J703" s="29"/>
    </row>
    <row r="704" spans="2:10" x14ac:dyDescent="0.25">
      <c r="B704" s="5"/>
      <c r="C704" s="2"/>
      <c r="D704" s="2"/>
      <c r="E704" s="2"/>
      <c r="F704" s="29"/>
      <c r="G704" s="2"/>
      <c r="H704" s="2"/>
      <c r="I704" s="2"/>
      <c r="J704" s="29"/>
    </row>
    <row r="705" spans="2:10" x14ac:dyDescent="0.25">
      <c r="B705" s="5"/>
      <c r="C705" s="2"/>
      <c r="D705" s="2"/>
      <c r="E705" s="2"/>
      <c r="F705" s="29"/>
      <c r="G705" s="2"/>
      <c r="H705" s="2"/>
      <c r="I705" s="2"/>
      <c r="J705" s="29"/>
    </row>
    <row r="706" spans="2:10" x14ac:dyDescent="0.25">
      <c r="B706" s="5"/>
      <c r="C706" s="2"/>
      <c r="D706" s="2"/>
      <c r="E706" s="2"/>
      <c r="F706" s="29"/>
      <c r="G706" s="2"/>
      <c r="H706" s="2"/>
      <c r="I706" s="2"/>
      <c r="J706" s="29"/>
    </row>
    <row r="707" spans="2:10" x14ac:dyDescent="0.25">
      <c r="B707" s="5"/>
      <c r="C707" s="2"/>
      <c r="D707" s="2"/>
      <c r="E707" s="2"/>
      <c r="F707" s="29"/>
      <c r="G707" s="2"/>
      <c r="H707" s="2"/>
      <c r="I707" s="2"/>
      <c r="J707" s="29"/>
    </row>
    <row r="708" spans="2:10" x14ac:dyDescent="0.25">
      <c r="B708" s="5"/>
      <c r="C708" s="2"/>
      <c r="D708" s="2"/>
      <c r="E708" s="2"/>
      <c r="F708" s="29"/>
      <c r="G708" s="2"/>
      <c r="H708" s="2"/>
      <c r="I708" s="2"/>
      <c r="J708" s="29"/>
    </row>
    <row r="709" spans="2:10" x14ac:dyDescent="0.25">
      <c r="B709" s="5"/>
      <c r="C709" s="2"/>
      <c r="D709" s="2"/>
      <c r="E709" s="2"/>
      <c r="F709" s="29"/>
      <c r="G709" s="2"/>
      <c r="H709" s="2"/>
      <c r="I709" s="2"/>
      <c r="J709" s="29"/>
    </row>
    <row r="710" spans="2:10" x14ac:dyDescent="0.25">
      <c r="B710" s="5"/>
      <c r="C710" s="2"/>
      <c r="D710" s="2"/>
      <c r="E710" s="2"/>
      <c r="F710" s="29"/>
      <c r="G710" s="2"/>
      <c r="H710" s="2"/>
      <c r="I710" s="2"/>
      <c r="J710" s="29"/>
    </row>
    <row r="711" spans="2:10" x14ac:dyDescent="0.25">
      <c r="B711" s="5"/>
      <c r="C711" s="2"/>
      <c r="D711" s="2"/>
      <c r="E711" s="2"/>
      <c r="F711" s="29"/>
      <c r="G711" s="2"/>
      <c r="H711" s="2"/>
      <c r="I711" s="2"/>
      <c r="J711" s="29"/>
    </row>
    <row r="712" spans="2:10" x14ac:dyDescent="0.25">
      <c r="B712" s="5"/>
      <c r="C712" s="2"/>
      <c r="D712" s="2"/>
      <c r="E712" s="2"/>
      <c r="F712" s="29"/>
      <c r="G712" s="2"/>
      <c r="H712" s="2"/>
      <c r="I712" s="2"/>
      <c r="J712" s="29"/>
    </row>
    <row r="713" spans="2:10" x14ac:dyDescent="0.25">
      <c r="B713" s="5"/>
      <c r="C713" s="2"/>
      <c r="D713" s="2"/>
      <c r="E713" s="2"/>
      <c r="F713" s="29"/>
      <c r="G713" s="2"/>
      <c r="H713" s="2"/>
      <c r="I713" s="2"/>
      <c r="J713" s="29"/>
    </row>
    <row r="714" spans="2:10" x14ac:dyDescent="0.25">
      <c r="B714" s="5"/>
      <c r="C714" s="2"/>
      <c r="D714" s="2"/>
      <c r="E714" s="2"/>
      <c r="F714" s="29"/>
      <c r="G714" s="2"/>
      <c r="H714" s="2"/>
      <c r="I714" s="2"/>
      <c r="J714" s="29"/>
    </row>
    <row r="715" spans="2:10" x14ac:dyDescent="0.25">
      <c r="B715" s="5"/>
      <c r="C715" s="2"/>
      <c r="D715" s="2"/>
      <c r="E715" s="2"/>
      <c r="F715" s="29"/>
      <c r="G715" s="2"/>
      <c r="H715" s="2"/>
      <c r="I715" s="2"/>
      <c r="J715" s="29"/>
    </row>
    <row r="716" spans="2:10" x14ac:dyDescent="0.25">
      <c r="B716" s="5"/>
      <c r="C716" s="2"/>
      <c r="D716" s="2"/>
      <c r="E716" s="2"/>
      <c r="F716" s="29"/>
      <c r="G716" s="2"/>
      <c r="H716" s="2"/>
      <c r="I716" s="2"/>
      <c r="J716" s="29"/>
    </row>
    <row r="717" spans="2:10" x14ac:dyDescent="0.25">
      <c r="B717" s="5"/>
      <c r="C717" s="2"/>
      <c r="D717" s="2"/>
      <c r="E717" s="2"/>
      <c r="F717" s="29"/>
      <c r="G717" s="2"/>
      <c r="H717" s="2"/>
      <c r="I717" s="2"/>
      <c r="J717" s="29"/>
    </row>
    <row r="718" spans="2:10" x14ac:dyDescent="0.25">
      <c r="B718" s="5"/>
      <c r="C718" s="2"/>
      <c r="D718" s="2"/>
      <c r="E718" s="2"/>
      <c r="F718" s="29"/>
      <c r="G718" s="2"/>
      <c r="H718" s="2"/>
      <c r="I718" s="2"/>
      <c r="J718" s="29"/>
    </row>
    <row r="719" spans="2:10" x14ac:dyDescent="0.25">
      <c r="B719" s="5"/>
      <c r="C719" s="2"/>
      <c r="D719" s="2"/>
      <c r="E719" s="2"/>
      <c r="F719" s="29"/>
      <c r="G719" s="2"/>
      <c r="H719" s="2"/>
      <c r="I719" s="2"/>
      <c r="J719" s="29"/>
    </row>
    <row r="720" spans="2:10" x14ac:dyDescent="0.25">
      <c r="B720" s="5"/>
      <c r="C720" s="2"/>
      <c r="D720" s="2"/>
      <c r="E720" s="2"/>
      <c r="F720" s="29"/>
      <c r="G720" s="2"/>
      <c r="H720" s="2"/>
      <c r="I720" s="2"/>
      <c r="J720" s="29"/>
    </row>
    <row r="721" spans="2:10" x14ac:dyDescent="0.25">
      <c r="B721" s="5"/>
      <c r="C721" s="2"/>
      <c r="D721" s="2"/>
      <c r="E721" s="2"/>
      <c r="F721" s="29"/>
      <c r="G721" s="2"/>
      <c r="H721" s="2"/>
      <c r="I721" s="2"/>
      <c r="J721" s="29"/>
    </row>
    <row r="722" spans="2:10" x14ac:dyDescent="0.25">
      <c r="B722" s="5"/>
      <c r="C722" s="2"/>
      <c r="D722" s="2"/>
      <c r="E722" s="2"/>
      <c r="F722" s="29"/>
      <c r="G722" s="2"/>
      <c r="H722" s="2"/>
      <c r="I722" s="2"/>
      <c r="J722" s="29"/>
    </row>
    <row r="723" spans="2:10" x14ac:dyDescent="0.25">
      <c r="B723" s="5"/>
      <c r="C723" s="2"/>
      <c r="D723" s="2"/>
      <c r="E723" s="2"/>
      <c r="F723" s="29"/>
      <c r="G723" s="2"/>
      <c r="H723" s="2"/>
      <c r="I723" s="2"/>
      <c r="J723" s="29"/>
    </row>
    <row r="724" spans="2:10" x14ac:dyDescent="0.25">
      <c r="B724" s="5"/>
      <c r="C724" s="2"/>
      <c r="D724" s="2"/>
      <c r="E724" s="2"/>
      <c r="F724" s="29"/>
      <c r="G724" s="2"/>
      <c r="H724" s="2"/>
      <c r="I724" s="2"/>
      <c r="J724" s="29"/>
    </row>
    <row r="725" spans="2:10" x14ac:dyDescent="0.25">
      <c r="B725" s="5"/>
      <c r="C725" s="2"/>
      <c r="D725" s="2"/>
      <c r="E725" s="2"/>
      <c r="F725" s="29"/>
      <c r="G725" s="2"/>
      <c r="H725" s="2"/>
      <c r="I725" s="2"/>
      <c r="J725" s="29"/>
    </row>
    <row r="726" spans="2:10" x14ac:dyDescent="0.25">
      <c r="B726" s="5"/>
      <c r="C726" s="2"/>
      <c r="D726" s="2"/>
      <c r="E726" s="2"/>
      <c r="F726" s="29"/>
      <c r="G726" s="2"/>
      <c r="H726" s="2"/>
      <c r="I726" s="2"/>
      <c r="J726" s="29"/>
    </row>
    <row r="727" spans="2:10" x14ac:dyDescent="0.25">
      <c r="B727" s="5"/>
      <c r="C727" s="2"/>
      <c r="D727" s="2"/>
      <c r="E727" s="2"/>
      <c r="F727" s="29"/>
      <c r="G727" s="2"/>
      <c r="H727" s="2"/>
      <c r="I727" s="2"/>
      <c r="J727" s="29"/>
    </row>
    <row r="728" spans="2:10" x14ac:dyDescent="0.25">
      <c r="B728" s="5"/>
      <c r="C728" s="2"/>
      <c r="D728" s="2"/>
      <c r="E728" s="2"/>
      <c r="F728" s="29"/>
      <c r="G728" s="2"/>
      <c r="H728" s="2"/>
      <c r="I728" s="2"/>
      <c r="J728" s="29"/>
    </row>
    <row r="729" spans="2:10" x14ac:dyDescent="0.25">
      <c r="B729" s="5"/>
      <c r="C729" s="2"/>
      <c r="D729" s="2"/>
      <c r="E729" s="2"/>
      <c r="F729" s="29"/>
      <c r="G729" s="2"/>
      <c r="H729" s="2"/>
      <c r="I729" s="2"/>
      <c r="J729" s="29"/>
    </row>
    <row r="730" spans="2:10" x14ac:dyDescent="0.25">
      <c r="B730" s="5"/>
      <c r="C730" s="2"/>
      <c r="D730" s="2"/>
      <c r="E730" s="2"/>
      <c r="F730" s="29"/>
      <c r="G730" s="2"/>
      <c r="H730" s="2"/>
      <c r="I730" s="2"/>
      <c r="J730" s="29"/>
    </row>
    <row r="731" spans="2:10" x14ac:dyDescent="0.25">
      <c r="B731" s="5"/>
      <c r="C731" s="2"/>
      <c r="D731" s="2"/>
      <c r="E731" s="2"/>
      <c r="F731" s="29"/>
      <c r="G731" s="2"/>
      <c r="H731" s="2"/>
      <c r="I731" s="2"/>
      <c r="J731" s="29"/>
    </row>
    <row r="732" spans="2:10" x14ac:dyDescent="0.25">
      <c r="B732" s="5"/>
      <c r="C732" s="2"/>
      <c r="D732" s="2"/>
      <c r="E732" s="2"/>
      <c r="F732" s="29"/>
      <c r="G732" s="2"/>
      <c r="H732" s="2"/>
      <c r="I732" s="2"/>
      <c r="J732" s="29"/>
    </row>
    <row r="733" spans="2:10" x14ac:dyDescent="0.25">
      <c r="B733" s="5"/>
      <c r="C733" s="2"/>
      <c r="D733" s="2"/>
      <c r="E733" s="2"/>
      <c r="F733" s="29"/>
      <c r="G733" s="2"/>
      <c r="H733" s="2"/>
      <c r="I733" s="2"/>
      <c r="J733" s="29"/>
    </row>
    <row r="734" spans="2:10" x14ac:dyDescent="0.25">
      <c r="B734" s="5"/>
      <c r="C734" s="2"/>
      <c r="D734" s="2"/>
      <c r="E734" s="2"/>
      <c r="F734" s="29"/>
      <c r="G734" s="2"/>
      <c r="H734" s="2"/>
      <c r="I734" s="2"/>
      <c r="J734" s="29"/>
    </row>
    <row r="735" spans="2:10" x14ac:dyDescent="0.25">
      <c r="B735" s="5"/>
      <c r="C735" s="2"/>
      <c r="D735" s="2"/>
      <c r="E735" s="2"/>
      <c r="F735" s="29"/>
      <c r="G735" s="2"/>
      <c r="H735" s="2"/>
      <c r="I735" s="2"/>
      <c r="J735" s="29"/>
    </row>
    <row r="736" spans="2:10" x14ac:dyDescent="0.25">
      <c r="B736" s="5"/>
      <c r="C736" s="2"/>
      <c r="D736" s="2"/>
      <c r="E736" s="2"/>
      <c r="F736" s="29"/>
      <c r="G736" s="2"/>
      <c r="H736" s="2"/>
      <c r="I736" s="2"/>
      <c r="J736" s="29"/>
    </row>
    <row r="737" spans="2:10" x14ac:dyDescent="0.25">
      <c r="B737" s="5"/>
      <c r="C737" s="2"/>
      <c r="D737" s="2"/>
      <c r="E737" s="2"/>
      <c r="F737" s="29"/>
      <c r="G737" s="2"/>
      <c r="H737" s="2"/>
      <c r="I737" s="2"/>
      <c r="J737" s="29"/>
    </row>
    <row r="738" spans="2:10" x14ac:dyDescent="0.25">
      <c r="B738" s="5"/>
      <c r="C738" s="2"/>
      <c r="D738" s="2"/>
      <c r="E738" s="2"/>
      <c r="F738" s="29"/>
      <c r="G738" s="2"/>
      <c r="H738" s="2"/>
      <c r="I738" s="2"/>
      <c r="J738" s="29"/>
    </row>
    <row r="739" spans="2:10" x14ac:dyDescent="0.25">
      <c r="B739" s="5"/>
      <c r="C739" s="2"/>
      <c r="D739" s="2"/>
      <c r="E739" s="2"/>
      <c r="F739" s="29"/>
      <c r="G739" s="2"/>
      <c r="H739" s="2"/>
      <c r="I739" s="2"/>
      <c r="J739" s="29"/>
    </row>
    <row r="740" spans="2:10" x14ac:dyDescent="0.25">
      <c r="B740" s="5"/>
      <c r="C740" s="2"/>
      <c r="D740" s="2"/>
      <c r="E740" s="2"/>
      <c r="F740" s="29"/>
      <c r="G740" s="2"/>
      <c r="H740" s="2"/>
      <c r="I740" s="2"/>
      <c r="J740" s="29"/>
    </row>
    <row r="741" spans="2:10" x14ac:dyDescent="0.25">
      <c r="B741" s="5"/>
      <c r="C741" s="2"/>
      <c r="D741" s="2"/>
      <c r="E741" s="2"/>
      <c r="F741" s="29"/>
      <c r="G741" s="2"/>
      <c r="H741" s="2"/>
      <c r="I741" s="2"/>
      <c r="J741" s="29"/>
    </row>
    <row r="742" spans="2:10" x14ac:dyDescent="0.25">
      <c r="B742" s="5"/>
      <c r="C742" s="2"/>
      <c r="D742" s="2"/>
      <c r="E742" s="2"/>
      <c r="F742" s="29"/>
      <c r="G742" s="2"/>
      <c r="H742" s="2"/>
      <c r="I742" s="2"/>
      <c r="J742" s="29"/>
    </row>
    <row r="743" spans="2:10" x14ac:dyDescent="0.25">
      <c r="B743" s="5"/>
      <c r="C743" s="2"/>
      <c r="D743" s="2"/>
      <c r="E743" s="2"/>
      <c r="F743" s="29"/>
      <c r="G743" s="2"/>
      <c r="H743" s="2"/>
      <c r="I743" s="2"/>
      <c r="J743" s="29"/>
    </row>
    <row r="744" spans="2:10" x14ac:dyDescent="0.25">
      <c r="B744" s="5"/>
      <c r="C744" s="2"/>
      <c r="D744" s="2"/>
      <c r="E744" s="2"/>
      <c r="F744" s="29"/>
      <c r="G744" s="2"/>
      <c r="H744" s="2"/>
      <c r="I744" s="2"/>
      <c r="J744" s="29"/>
    </row>
    <row r="745" spans="2:10" x14ac:dyDescent="0.25">
      <c r="B745" s="5"/>
      <c r="C745" s="2"/>
      <c r="D745" s="2"/>
      <c r="E745" s="2"/>
      <c r="F745" s="29"/>
      <c r="G745" s="2"/>
      <c r="H745" s="2"/>
      <c r="I745" s="2"/>
      <c r="J745" s="29"/>
    </row>
    <row r="746" spans="2:10" x14ac:dyDescent="0.25">
      <c r="B746" s="5"/>
      <c r="C746" s="2"/>
      <c r="D746" s="2"/>
      <c r="E746" s="2"/>
      <c r="F746" s="29"/>
      <c r="G746" s="2"/>
      <c r="H746" s="2"/>
      <c r="I746" s="2"/>
      <c r="J746" s="29"/>
    </row>
    <row r="747" spans="2:10" x14ac:dyDescent="0.25">
      <c r="B747" s="5"/>
      <c r="C747" s="2"/>
      <c r="D747" s="2"/>
      <c r="E747" s="2"/>
      <c r="F747" s="29"/>
      <c r="G747" s="2"/>
      <c r="H747" s="2"/>
      <c r="I747" s="2"/>
      <c r="J747" s="29"/>
    </row>
    <row r="748" spans="2:10" x14ac:dyDescent="0.25">
      <c r="B748" s="5"/>
      <c r="C748" s="2"/>
      <c r="D748" s="2"/>
      <c r="E748" s="2"/>
      <c r="F748" s="29"/>
      <c r="G748" s="2"/>
      <c r="H748" s="2"/>
      <c r="I748" s="2"/>
      <c r="J748" s="29"/>
    </row>
    <row r="749" spans="2:10" x14ac:dyDescent="0.25">
      <c r="B749" s="5"/>
      <c r="C749" s="2"/>
      <c r="D749" s="2"/>
      <c r="E749" s="2"/>
      <c r="F749" s="29"/>
      <c r="G749" s="2"/>
      <c r="H749" s="2"/>
      <c r="I749" s="2"/>
      <c r="J749" s="29"/>
    </row>
    <row r="750" spans="2:10" x14ac:dyDescent="0.25">
      <c r="B750" s="5"/>
      <c r="C750" s="2"/>
      <c r="D750" s="2"/>
      <c r="E750" s="2"/>
      <c r="F750" s="29"/>
      <c r="G750" s="2"/>
      <c r="H750" s="2"/>
      <c r="I750" s="2"/>
      <c r="J750" s="29"/>
    </row>
    <row r="751" spans="2:10" x14ac:dyDescent="0.25">
      <c r="B751" s="5"/>
      <c r="C751" s="2"/>
      <c r="D751" s="2"/>
      <c r="E751" s="2"/>
      <c r="F751" s="29"/>
      <c r="G751" s="2"/>
      <c r="H751" s="2"/>
      <c r="I751" s="2"/>
      <c r="J751" s="29"/>
    </row>
    <row r="752" spans="2:10" x14ac:dyDescent="0.25">
      <c r="B752" s="5"/>
      <c r="C752" s="2"/>
      <c r="D752" s="2"/>
      <c r="E752" s="2"/>
      <c r="F752" s="29"/>
      <c r="G752" s="2"/>
      <c r="H752" s="2"/>
      <c r="I752" s="2"/>
      <c r="J752" s="29"/>
    </row>
    <row r="753" spans="2:10" x14ac:dyDescent="0.25">
      <c r="B753" s="5"/>
      <c r="C753" s="2"/>
      <c r="D753" s="2"/>
      <c r="E753" s="2"/>
      <c r="F753" s="29"/>
      <c r="G753" s="2"/>
      <c r="H753" s="2"/>
      <c r="I753" s="2"/>
      <c r="J753" s="29"/>
    </row>
    <row r="754" spans="2:10" x14ac:dyDescent="0.25">
      <c r="B754" s="5"/>
      <c r="C754" s="2"/>
      <c r="D754" s="2"/>
      <c r="E754" s="2"/>
      <c r="F754" s="29"/>
      <c r="G754" s="2"/>
      <c r="H754" s="2"/>
      <c r="I754" s="2"/>
      <c r="J754" s="29"/>
    </row>
    <row r="755" spans="2:10" x14ac:dyDescent="0.25">
      <c r="B755" s="5"/>
      <c r="C755" s="2"/>
      <c r="D755" s="2"/>
      <c r="E755" s="2"/>
      <c r="F755" s="29"/>
      <c r="G755" s="2"/>
      <c r="H755" s="2"/>
      <c r="I755" s="2"/>
      <c r="J755" s="29"/>
    </row>
    <row r="756" spans="2:10" x14ac:dyDescent="0.25">
      <c r="B756" s="5"/>
      <c r="C756" s="2"/>
      <c r="D756" s="2"/>
      <c r="E756" s="2"/>
      <c r="F756" s="29"/>
      <c r="G756" s="2"/>
      <c r="H756" s="2"/>
      <c r="I756" s="2"/>
      <c r="J756" s="29"/>
    </row>
    <row r="757" spans="2:10" x14ac:dyDescent="0.25">
      <c r="B757" s="5"/>
      <c r="C757" s="2"/>
      <c r="D757" s="2"/>
      <c r="E757" s="2"/>
      <c r="F757" s="29"/>
      <c r="G757" s="2"/>
      <c r="H757" s="2"/>
      <c r="I757" s="2"/>
      <c r="J757" s="29"/>
    </row>
    <row r="758" spans="2:10" x14ac:dyDescent="0.25">
      <c r="B758" s="5"/>
      <c r="C758" s="2"/>
      <c r="D758" s="2"/>
      <c r="E758" s="2"/>
      <c r="F758" s="29"/>
      <c r="G758" s="2"/>
      <c r="H758" s="2"/>
      <c r="I758" s="2"/>
      <c r="J758" s="29"/>
    </row>
    <row r="759" spans="2:10" x14ac:dyDescent="0.25">
      <c r="B759" s="5"/>
      <c r="C759" s="2"/>
      <c r="D759" s="2"/>
      <c r="E759" s="2"/>
      <c r="F759" s="29"/>
      <c r="G759" s="2"/>
      <c r="H759" s="2"/>
      <c r="I759" s="2"/>
      <c r="J759" s="29"/>
    </row>
    <row r="760" spans="2:10" x14ac:dyDescent="0.25">
      <c r="B760" s="5"/>
      <c r="C760" s="2"/>
      <c r="D760" s="2"/>
      <c r="E760" s="2"/>
      <c r="F760" s="29"/>
      <c r="G760" s="2"/>
      <c r="H760" s="2"/>
      <c r="I760" s="2"/>
      <c r="J760" s="29"/>
    </row>
    <row r="761" spans="2:10" x14ac:dyDescent="0.25">
      <c r="B761" s="5"/>
      <c r="C761" s="2"/>
      <c r="D761" s="2"/>
      <c r="E761" s="2"/>
      <c r="F761" s="29"/>
      <c r="G761" s="2"/>
      <c r="H761" s="2"/>
      <c r="I761" s="2"/>
      <c r="J761" s="29"/>
    </row>
    <row r="762" spans="2:10" x14ac:dyDescent="0.25">
      <c r="B762" s="5"/>
      <c r="C762" s="2"/>
      <c r="D762" s="2"/>
      <c r="E762" s="2"/>
      <c r="F762" s="29"/>
      <c r="G762" s="2"/>
      <c r="H762" s="2"/>
      <c r="I762" s="2"/>
      <c r="J762" s="29"/>
    </row>
    <row r="763" spans="2:10" x14ac:dyDescent="0.25">
      <c r="B763" s="5"/>
      <c r="C763" s="2"/>
      <c r="D763" s="2"/>
      <c r="E763" s="2"/>
      <c r="F763" s="29"/>
      <c r="G763" s="2"/>
      <c r="H763" s="2"/>
      <c r="I763" s="2"/>
      <c r="J763" s="29"/>
    </row>
    <row r="764" spans="2:10" x14ac:dyDescent="0.25">
      <c r="B764" s="5"/>
      <c r="C764" s="2"/>
      <c r="D764" s="2"/>
      <c r="E764" s="2"/>
      <c r="F764" s="29"/>
      <c r="G764" s="2"/>
      <c r="H764" s="2"/>
      <c r="I764" s="2"/>
      <c r="J764" s="29"/>
    </row>
    <row r="765" spans="2:10" x14ac:dyDescent="0.25">
      <c r="B765" s="5"/>
      <c r="C765" s="2"/>
      <c r="D765" s="2"/>
      <c r="E765" s="2"/>
      <c r="F765" s="29"/>
      <c r="G765" s="2"/>
      <c r="H765" s="2"/>
      <c r="I765" s="2"/>
      <c r="J765" s="29"/>
    </row>
    <row r="766" spans="2:10" x14ac:dyDescent="0.25">
      <c r="B766" s="5"/>
      <c r="C766" s="2"/>
      <c r="D766" s="2"/>
      <c r="E766" s="2"/>
      <c r="F766" s="29"/>
      <c r="G766" s="2"/>
      <c r="H766" s="2"/>
      <c r="I766" s="2"/>
      <c r="J766" s="29"/>
    </row>
    <row r="767" spans="2:10" x14ac:dyDescent="0.25">
      <c r="B767" s="5"/>
      <c r="C767" s="2"/>
      <c r="D767" s="2"/>
      <c r="E767" s="2"/>
      <c r="F767" s="29"/>
      <c r="G767" s="2"/>
      <c r="H767" s="2"/>
      <c r="I767" s="2"/>
      <c r="J767" s="29"/>
    </row>
    <row r="768" spans="2:10" x14ac:dyDescent="0.25">
      <c r="B768" s="5"/>
      <c r="C768" s="2"/>
      <c r="D768" s="2"/>
      <c r="E768" s="2"/>
      <c r="F768" s="29"/>
      <c r="G768" s="2"/>
      <c r="H768" s="2"/>
      <c r="I768" s="2"/>
      <c r="J768" s="29"/>
    </row>
    <row r="769" spans="2:10" x14ac:dyDescent="0.25">
      <c r="B769" s="5"/>
      <c r="C769" s="2"/>
      <c r="D769" s="2"/>
      <c r="E769" s="2"/>
      <c r="F769" s="29"/>
      <c r="G769" s="2"/>
      <c r="H769" s="2"/>
      <c r="I769" s="2"/>
      <c r="J769" s="29"/>
    </row>
    <row r="770" spans="2:10" x14ac:dyDescent="0.25">
      <c r="B770" s="5"/>
      <c r="C770" s="2"/>
      <c r="D770" s="2"/>
      <c r="E770" s="2"/>
      <c r="F770" s="29"/>
      <c r="G770" s="2"/>
      <c r="H770" s="2"/>
      <c r="I770" s="2"/>
      <c r="J770" s="29"/>
    </row>
    <row r="771" spans="2:10" x14ac:dyDescent="0.25">
      <c r="B771" s="5"/>
      <c r="C771" s="2"/>
      <c r="D771" s="2"/>
      <c r="E771" s="2"/>
      <c r="F771" s="29"/>
      <c r="G771" s="2"/>
      <c r="H771" s="2"/>
      <c r="I771" s="2"/>
      <c r="J771" s="29"/>
    </row>
    <row r="772" spans="2:10" x14ac:dyDescent="0.25">
      <c r="B772" s="5"/>
      <c r="C772" s="2"/>
      <c r="D772" s="2"/>
      <c r="E772" s="2"/>
      <c r="F772" s="29"/>
      <c r="G772" s="2"/>
      <c r="H772" s="2"/>
      <c r="I772" s="2"/>
      <c r="J772" s="29"/>
    </row>
    <row r="773" spans="2:10" x14ac:dyDescent="0.25">
      <c r="B773" s="5"/>
      <c r="C773" s="2"/>
      <c r="D773" s="2"/>
      <c r="E773" s="2"/>
      <c r="F773" s="29"/>
      <c r="G773" s="2"/>
      <c r="H773" s="2"/>
      <c r="I773" s="2"/>
      <c r="J773" s="29"/>
    </row>
    <row r="774" spans="2:10" x14ac:dyDescent="0.25">
      <c r="B774" s="5"/>
      <c r="C774" s="2"/>
      <c r="D774" s="2"/>
      <c r="E774" s="2"/>
      <c r="F774" s="29"/>
      <c r="G774" s="2"/>
      <c r="H774" s="2"/>
      <c r="I774" s="2"/>
      <c r="J774" s="29"/>
    </row>
    <row r="775" spans="2:10" x14ac:dyDescent="0.25">
      <c r="B775" s="5"/>
      <c r="C775" s="2"/>
      <c r="D775" s="2"/>
      <c r="E775" s="2"/>
      <c r="F775" s="29"/>
      <c r="G775" s="2"/>
      <c r="H775" s="2"/>
      <c r="I775" s="2"/>
      <c r="J775" s="29"/>
    </row>
    <row r="776" spans="2:10" x14ac:dyDescent="0.25">
      <c r="B776" s="5"/>
      <c r="C776" s="2"/>
      <c r="D776" s="2"/>
      <c r="E776" s="2"/>
      <c r="F776" s="29"/>
      <c r="G776" s="2"/>
      <c r="H776" s="2"/>
      <c r="I776" s="2"/>
      <c r="J776" s="29"/>
    </row>
    <row r="777" spans="2:10" x14ac:dyDescent="0.25">
      <c r="B777" s="5"/>
      <c r="C777" s="2"/>
      <c r="D777" s="2"/>
      <c r="E777" s="2"/>
      <c r="F777" s="29"/>
      <c r="G777" s="2"/>
      <c r="H777" s="2"/>
      <c r="I777" s="2"/>
      <c r="J777" s="29"/>
    </row>
    <row r="778" spans="2:10" x14ac:dyDescent="0.25">
      <c r="B778" s="5"/>
      <c r="C778" s="2"/>
      <c r="D778" s="2"/>
      <c r="E778" s="2"/>
      <c r="F778" s="29"/>
      <c r="G778" s="2"/>
      <c r="H778" s="2"/>
      <c r="I778" s="2"/>
      <c r="J778" s="29"/>
    </row>
    <row r="779" spans="2:10" x14ac:dyDescent="0.25">
      <c r="B779" s="5"/>
      <c r="C779" s="2"/>
      <c r="D779" s="2"/>
      <c r="E779" s="2"/>
      <c r="F779" s="29"/>
      <c r="G779" s="2"/>
      <c r="H779" s="2"/>
      <c r="I779" s="2"/>
      <c r="J779" s="29"/>
    </row>
    <row r="780" spans="2:10" x14ac:dyDescent="0.25">
      <c r="B780" s="5"/>
      <c r="C780" s="2"/>
      <c r="D780" s="2"/>
      <c r="E780" s="2"/>
      <c r="F780" s="29"/>
      <c r="G780" s="2"/>
      <c r="H780" s="2"/>
      <c r="I780" s="2"/>
      <c r="J780" s="29"/>
    </row>
    <row r="781" spans="2:10" x14ac:dyDescent="0.25">
      <c r="B781" s="5"/>
      <c r="C781" s="2"/>
      <c r="D781" s="2"/>
      <c r="E781" s="2"/>
      <c r="F781" s="29"/>
      <c r="G781" s="2"/>
      <c r="H781" s="2"/>
      <c r="I781" s="2"/>
      <c r="J781" s="29"/>
    </row>
    <row r="782" spans="2:10" x14ac:dyDescent="0.25">
      <c r="B782" s="5"/>
      <c r="C782" s="2"/>
      <c r="D782" s="2"/>
      <c r="E782" s="2"/>
      <c r="F782" s="29"/>
      <c r="G782" s="2"/>
      <c r="H782" s="2"/>
      <c r="I782" s="2"/>
      <c r="J782" s="29"/>
    </row>
    <row r="783" spans="2:10" x14ac:dyDescent="0.25">
      <c r="B783" s="5"/>
      <c r="C783" s="2"/>
      <c r="D783" s="2"/>
      <c r="E783" s="2"/>
      <c r="F783" s="29"/>
      <c r="G783" s="2"/>
      <c r="H783" s="2"/>
      <c r="I783" s="2"/>
      <c r="J783" s="29"/>
    </row>
    <row r="784" spans="2:10" x14ac:dyDescent="0.25">
      <c r="B784" s="5"/>
      <c r="C784" s="2"/>
      <c r="D784" s="2"/>
      <c r="E784" s="2"/>
      <c r="F784" s="29"/>
      <c r="G784" s="2"/>
      <c r="H784" s="2"/>
      <c r="I784" s="2"/>
      <c r="J784" s="29"/>
    </row>
    <row r="785" spans="2:10" x14ac:dyDescent="0.25">
      <c r="B785" s="5"/>
      <c r="C785" s="2"/>
      <c r="D785" s="2"/>
      <c r="E785" s="2"/>
      <c r="F785" s="29"/>
      <c r="G785" s="2"/>
      <c r="H785" s="2"/>
      <c r="I785" s="2"/>
      <c r="J785" s="29"/>
    </row>
    <row r="786" spans="2:10" x14ac:dyDescent="0.25">
      <c r="B786" s="5"/>
      <c r="C786" s="2"/>
      <c r="D786" s="2"/>
      <c r="E786" s="2"/>
      <c r="F786" s="29"/>
      <c r="G786" s="2"/>
      <c r="H786" s="2"/>
      <c r="I786" s="2"/>
      <c r="J786" s="29"/>
    </row>
    <row r="787" spans="2:10" x14ac:dyDescent="0.25">
      <c r="B787" s="5"/>
      <c r="C787" s="2"/>
      <c r="D787" s="2"/>
      <c r="E787" s="2"/>
      <c r="F787" s="29"/>
      <c r="G787" s="2"/>
      <c r="H787" s="2"/>
      <c r="I787" s="2"/>
      <c r="J787" s="29"/>
    </row>
    <row r="788" spans="2:10" x14ac:dyDescent="0.25">
      <c r="B788" s="5"/>
      <c r="C788" s="2"/>
      <c r="D788" s="2"/>
      <c r="E788" s="2"/>
      <c r="F788" s="29"/>
      <c r="G788" s="2"/>
      <c r="H788" s="2"/>
      <c r="I788" s="2"/>
      <c r="J788" s="29"/>
    </row>
    <row r="789" spans="2:10" x14ac:dyDescent="0.25">
      <c r="B789" s="5"/>
      <c r="C789" s="2"/>
      <c r="D789" s="2"/>
      <c r="E789" s="2"/>
      <c r="F789" s="29"/>
      <c r="G789" s="2"/>
      <c r="H789" s="2"/>
      <c r="I789" s="2"/>
      <c r="J789" s="29"/>
    </row>
    <row r="790" spans="2:10" x14ac:dyDescent="0.25">
      <c r="B790" s="5"/>
      <c r="C790" s="2"/>
      <c r="D790" s="2"/>
      <c r="E790" s="2"/>
      <c r="F790" s="29"/>
      <c r="G790" s="2"/>
      <c r="H790" s="2"/>
      <c r="I790" s="2"/>
      <c r="J790" s="29"/>
    </row>
    <row r="791" spans="2:10" x14ac:dyDescent="0.25">
      <c r="B791" s="5"/>
      <c r="C791" s="2"/>
      <c r="D791" s="2"/>
      <c r="E791" s="2"/>
      <c r="F791" s="29"/>
      <c r="G791" s="2"/>
      <c r="H791" s="2"/>
      <c r="I791" s="2"/>
      <c r="J791" s="29"/>
    </row>
    <row r="792" spans="2:10" x14ac:dyDescent="0.25">
      <c r="B792" s="5"/>
      <c r="C792" s="2"/>
      <c r="D792" s="2"/>
      <c r="E792" s="2"/>
      <c r="F792" s="29"/>
      <c r="G792" s="2"/>
      <c r="H792" s="2"/>
      <c r="I792" s="2"/>
      <c r="J792" s="29"/>
    </row>
    <row r="793" spans="2:10" x14ac:dyDescent="0.25">
      <c r="B793" s="5"/>
      <c r="C793" s="2"/>
      <c r="D793" s="2"/>
      <c r="E793" s="2"/>
      <c r="F793" s="29"/>
      <c r="G793" s="2"/>
      <c r="H793" s="2"/>
      <c r="I793" s="2"/>
      <c r="J793" s="29"/>
    </row>
    <row r="794" spans="2:10" x14ac:dyDescent="0.25">
      <c r="B794" s="5"/>
      <c r="C794" s="2"/>
      <c r="D794" s="2"/>
      <c r="E794" s="2"/>
      <c r="F794" s="29"/>
      <c r="G794" s="2"/>
      <c r="H794" s="2"/>
      <c r="I794" s="2"/>
      <c r="J794" s="29"/>
    </row>
    <row r="795" spans="2:10" x14ac:dyDescent="0.25">
      <c r="B795" s="5"/>
      <c r="C795" s="2"/>
      <c r="D795" s="2"/>
      <c r="E795" s="2"/>
      <c r="F795" s="29"/>
      <c r="G795" s="2"/>
      <c r="H795" s="2"/>
      <c r="I795" s="2"/>
      <c r="J795" s="29"/>
    </row>
    <row r="796" spans="2:10" x14ac:dyDescent="0.25">
      <c r="B796" s="5"/>
      <c r="C796" s="2"/>
      <c r="D796" s="2"/>
      <c r="E796" s="2"/>
      <c r="F796" s="29"/>
      <c r="G796" s="2"/>
      <c r="H796" s="2"/>
      <c r="I796" s="2"/>
      <c r="J796" s="29"/>
    </row>
    <row r="797" spans="2:10" x14ac:dyDescent="0.25">
      <c r="B797" s="5"/>
      <c r="C797" s="2"/>
      <c r="D797" s="2"/>
      <c r="E797" s="2"/>
      <c r="F797" s="29"/>
      <c r="G797" s="2"/>
      <c r="H797" s="2"/>
      <c r="I797" s="2"/>
      <c r="J797" s="29"/>
    </row>
    <row r="798" spans="2:10" x14ac:dyDescent="0.25">
      <c r="B798" s="5"/>
      <c r="C798" s="2"/>
      <c r="D798" s="2"/>
      <c r="E798" s="2"/>
      <c r="F798" s="29"/>
      <c r="G798" s="2"/>
      <c r="H798" s="2"/>
      <c r="I798" s="2"/>
      <c r="J798" s="29"/>
    </row>
    <row r="799" spans="2:10" x14ac:dyDescent="0.25">
      <c r="B799" s="5"/>
      <c r="C799" s="2"/>
      <c r="D799" s="2"/>
      <c r="E799" s="2"/>
      <c r="F799" s="29"/>
      <c r="G799" s="2"/>
      <c r="H799" s="2"/>
      <c r="I799" s="2"/>
      <c r="J799" s="29"/>
    </row>
    <row r="800" spans="2:10" x14ac:dyDescent="0.25">
      <c r="B800" s="5"/>
      <c r="C800" s="2"/>
      <c r="D800" s="2"/>
      <c r="E800" s="2"/>
      <c r="F800" s="29"/>
      <c r="G800" s="2"/>
      <c r="H800" s="2"/>
      <c r="I800" s="2"/>
      <c r="J800" s="29"/>
    </row>
    <row r="801" spans="2:10" x14ac:dyDescent="0.25">
      <c r="B801" s="5"/>
      <c r="C801" s="2"/>
      <c r="D801" s="2"/>
      <c r="E801" s="2"/>
      <c r="F801" s="29"/>
      <c r="G801" s="2"/>
      <c r="H801" s="2"/>
      <c r="I801" s="2"/>
      <c r="J801" s="29"/>
    </row>
    <row r="802" spans="2:10" x14ac:dyDescent="0.25">
      <c r="B802" s="5"/>
      <c r="C802" s="2"/>
      <c r="D802" s="2"/>
      <c r="E802" s="2"/>
      <c r="F802" s="29"/>
      <c r="G802" s="2"/>
      <c r="H802" s="2"/>
      <c r="I802" s="2"/>
      <c r="J802" s="29"/>
    </row>
    <row r="803" spans="2:10" x14ac:dyDescent="0.25">
      <c r="B803" s="5"/>
      <c r="C803" s="2"/>
      <c r="D803" s="2"/>
      <c r="E803" s="2"/>
      <c r="F803" s="29"/>
      <c r="G803" s="2"/>
      <c r="H803" s="2"/>
      <c r="I803" s="2"/>
      <c r="J803" s="29"/>
    </row>
    <row r="804" spans="2:10" x14ac:dyDescent="0.25">
      <c r="B804" s="5"/>
      <c r="C804" s="2"/>
      <c r="D804" s="2"/>
      <c r="E804" s="2"/>
      <c r="F804" s="29"/>
      <c r="G804" s="2"/>
      <c r="H804" s="2"/>
      <c r="I804" s="2"/>
      <c r="J804" s="29"/>
    </row>
    <row r="805" spans="2:10" x14ac:dyDescent="0.25">
      <c r="B805" s="5"/>
      <c r="C805" s="2"/>
      <c r="D805" s="2"/>
      <c r="E805" s="2"/>
      <c r="F805" s="29"/>
      <c r="G805" s="2"/>
      <c r="H805" s="2"/>
      <c r="I805" s="2"/>
      <c r="J805" s="29"/>
    </row>
    <row r="806" spans="2:10" x14ac:dyDescent="0.25">
      <c r="B806" s="5"/>
      <c r="C806" s="2"/>
      <c r="D806" s="2"/>
      <c r="E806" s="2"/>
      <c r="F806" s="29"/>
      <c r="G806" s="2"/>
      <c r="H806" s="2"/>
      <c r="I806" s="2"/>
      <c r="J806" s="29"/>
    </row>
    <row r="807" spans="2:10" x14ac:dyDescent="0.25">
      <c r="B807" s="5"/>
      <c r="C807" s="2"/>
      <c r="D807" s="2"/>
      <c r="E807" s="2"/>
      <c r="F807" s="29"/>
      <c r="G807" s="2"/>
      <c r="H807" s="2"/>
      <c r="I807" s="2"/>
      <c r="J807" s="29"/>
    </row>
    <row r="808" spans="2:10" x14ac:dyDescent="0.25">
      <c r="B808" s="5"/>
      <c r="C808" s="2"/>
      <c r="D808" s="2"/>
      <c r="E808" s="2"/>
      <c r="F808" s="29"/>
      <c r="G808" s="2"/>
      <c r="H808" s="2"/>
      <c r="I808" s="2"/>
      <c r="J808" s="29"/>
    </row>
    <row r="809" spans="2:10" x14ac:dyDescent="0.25">
      <c r="B809" s="5"/>
      <c r="C809" s="2"/>
      <c r="D809" s="2"/>
      <c r="E809" s="2"/>
      <c r="F809" s="29"/>
      <c r="G809" s="2"/>
      <c r="H809" s="2"/>
      <c r="I809" s="2"/>
      <c r="J809" s="29"/>
    </row>
    <row r="810" spans="2:10" x14ac:dyDescent="0.25">
      <c r="B810" s="5"/>
      <c r="C810" s="2"/>
      <c r="D810" s="2"/>
      <c r="E810" s="2"/>
      <c r="F810" s="29"/>
      <c r="G810" s="2"/>
      <c r="H810" s="2"/>
      <c r="I810" s="2"/>
      <c r="J810" s="29"/>
    </row>
    <row r="811" spans="2:10" x14ac:dyDescent="0.25">
      <c r="B811" s="5"/>
      <c r="C811" s="2"/>
      <c r="D811" s="2"/>
      <c r="E811" s="2"/>
      <c r="F811" s="29"/>
      <c r="G811" s="2"/>
      <c r="H811" s="2"/>
      <c r="I811" s="2"/>
      <c r="J811" s="29"/>
    </row>
    <row r="812" spans="2:10" x14ac:dyDescent="0.25">
      <c r="B812" s="5"/>
      <c r="C812" s="2"/>
      <c r="D812" s="2"/>
      <c r="E812" s="2"/>
      <c r="F812" s="29"/>
      <c r="G812" s="2"/>
      <c r="H812" s="2"/>
      <c r="I812" s="2"/>
      <c r="J812" s="29"/>
    </row>
    <row r="813" spans="2:10" x14ac:dyDescent="0.25">
      <c r="B813" s="5"/>
      <c r="C813" s="2"/>
      <c r="D813" s="2"/>
      <c r="E813" s="2"/>
      <c r="F813" s="29"/>
      <c r="G813" s="2"/>
      <c r="H813" s="2"/>
      <c r="I813" s="2"/>
      <c r="J813" s="29"/>
    </row>
    <row r="814" spans="2:10" x14ac:dyDescent="0.25">
      <c r="B814" s="5"/>
      <c r="C814" s="2"/>
      <c r="D814" s="2"/>
      <c r="E814" s="2"/>
      <c r="F814" s="29"/>
      <c r="G814" s="2"/>
      <c r="H814" s="2"/>
      <c r="I814" s="2"/>
      <c r="J814" s="29"/>
    </row>
    <row r="815" spans="2:10" x14ac:dyDescent="0.25">
      <c r="B815" s="5"/>
      <c r="C815" s="2"/>
      <c r="D815" s="2"/>
      <c r="E815" s="2"/>
      <c r="F815" s="29"/>
      <c r="G815" s="2"/>
      <c r="H815" s="2"/>
      <c r="I815" s="2"/>
      <c r="J815" s="29"/>
    </row>
    <row r="816" spans="2:10" x14ac:dyDescent="0.25">
      <c r="B816" s="5"/>
      <c r="C816" s="2"/>
      <c r="D816" s="2"/>
      <c r="E816" s="2"/>
      <c r="F816" s="29"/>
      <c r="G816" s="2"/>
      <c r="H816" s="2"/>
      <c r="I816" s="2"/>
      <c r="J816" s="29"/>
    </row>
    <row r="817" spans="2:10" x14ac:dyDescent="0.25">
      <c r="B817" s="5"/>
      <c r="C817" s="2"/>
      <c r="D817" s="2"/>
      <c r="E817" s="2"/>
      <c r="F817" s="29"/>
      <c r="G817" s="2"/>
      <c r="H817" s="2"/>
      <c r="I817" s="2"/>
      <c r="J817" s="29"/>
    </row>
    <row r="818" spans="2:10" x14ac:dyDescent="0.25">
      <c r="B818" s="5"/>
      <c r="C818" s="2"/>
      <c r="D818" s="2"/>
      <c r="E818" s="2"/>
      <c r="F818" s="29"/>
      <c r="G818" s="2"/>
      <c r="H818" s="2"/>
      <c r="I818" s="2"/>
      <c r="J818" s="29"/>
    </row>
    <row r="819" spans="2:10" x14ac:dyDescent="0.25">
      <c r="B819" s="5"/>
      <c r="C819" s="2"/>
      <c r="D819" s="2"/>
      <c r="E819" s="2"/>
      <c r="F819" s="29"/>
      <c r="G819" s="2"/>
      <c r="H819" s="2"/>
      <c r="I819" s="2"/>
      <c r="J819" s="29"/>
    </row>
    <row r="820" spans="2:10" x14ac:dyDescent="0.25">
      <c r="B820" s="5"/>
      <c r="C820" s="2"/>
      <c r="D820" s="2"/>
      <c r="E820" s="2"/>
      <c r="F820" s="29"/>
      <c r="G820" s="2"/>
      <c r="H820" s="2"/>
      <c r="I820" s="2"/>
      <c r="J820" s="29"/>
    </row>
    <row r="821" spans="2:10" x14ac:dyDescent="0.25">
      <c r="B821" s="5"/>
      <c r="C821" s="2"/>
      <c r="D821" s="2"/>
      <c r="E821" s="2"/>
      <c r="F821" s="29"/>
      <c r="G821" s="2"/>
      <c r="H821" s="2"/>
      <c r="I821" s="2"/>
      <c r="J821" s="29"/>
    </row>
    <row r="822" spans="2:10" x14ac:dyDescent="0.25">
      <c r="B822" s="5"/>
      <c r="C822" s="2"/>
      <c r="D822" s="2"/>
      <c r="E822" s="2"/>
      <c r="F822" s="29"/>
      <c r="G822" s="2"/>
      <c r="H822" s="2"/>
      <c r="I822" s="2"/>
      <c r="J822" s="29"/>
    </row>
    <row r="823" spans="2:10" x14ac:dyDescent="0.25">
      <c r="B823" s="5"/>
      <c r="C823" s="2"/>
      <c r="D823" s="2"/>
      <c r="E823" s="2"/>
      <c r="F823" s="29"/>
      <c r="G823" s="2"/>
      <c r="H823" s="2"/>
      <c r="I823" s="2"/>
      <c r="J823" s="29"/>
    </row>
    <row r="824" spans="2:10" x14ac:dyDescent="0.25">
      <c r="B824" s="5"/>
      <c r="C824" s="2"/>
      <c r="D824" s="2"/>
      <c r="E824" s="2"/>
      <c r="F824" s="29"/>
      <c r="G824" s="2"/>
      <c r="H824" s="2"/>
      <c r="I824" s="2"/>
      <c r="J824" s="29"/>
    </row>
    <row r="825" spans="2:10" x14ac:dyDescent="0.25">
      <c r="B825" s="5"/>
      <c r="C825" s="2"/>
      <c r="D825" s="2"/>
      <c r="E825" s="2"/>
      <c r="F825" s="29"/>
      <c r="G825" s="2"/>
      <c r="H825" s="2"/>
      <c r="I825" s="2"/>
      <c r="J825" s="29"/>
    </row>
    <row r="826" spans="2:10" x14ac:dyDescent="0.25">
      <c r="B826" s="5"/>
      <c r="C826" s="2"/>
      <c r="D826" s="2"/>
      <c r="E826" s="2"/>
      <c r="F826" s="29"/>
      <c r="G826" s="2"/>
      <c r="H826" s="2"/>
      <c r="I826" s="2"/>
      <c r="J826" s="29"/>
    </row>
    <row r="827" spans="2:10" x14ac:dyDescent="0.25">
      <c r="B827" s="5"/>
      <c r="C827" s="2"/>
      <c r="D827" s="2"/>
      <c r="E827" s="2"/>
      <c r="F827" s="29"/>
      <c r="G827" s="2"/>
      <c r="H827" s="2"/>
      <c r="I827" s="2"/>
      <c r="J827" s="29"/>
    </row>
    <row r="828" spans="2:10" x14ac:dyDescent="0.25">
      <c r="B828" s="5"/>
      <c r="C828" s="2"/>
      <c r="D828" s="2"/>
      <c r="E828" s="2"/>
      <c r="F828" s="29"/>
      <c r="G828" s="2"/>
      <c r="H828" s="2"/>
      <c r="I828" s="2"/>
      <c r="J828" s="29"/>
    </row>
    <row r="829" spans="2:10" x14ac:dyDescent="0.25">
      <c r="B829" s="5"/>
      <c r="C829" s="2"/>
      <c r="D829" s="2"/>
      <c r="E829" s="2"/>
      <c r="F829" s="29"/>
      <c r="G829" s="2"/>
      <c r="H829" s="2"/>
      <c r="I829" s="2"/>
      <c r="J829" s="29"/>
    </row>
    <row r="830" spans="2:10" x14ac:dyDescent="0.25">
      <c r="B830" s="5"/>
      <c r="C830" s="2"/>
      <c r="D830" s="2"/>
      <c r="E830" s="2"/>
      <c r="F830" s="29"/>
      <c r="G830" s="2"/>
      <c r="H830" s="2"/>
      <c r="I830" s="2"/>
      <c r="J830" s="29"/>
    </row>
    <row r="831" spans="2:10" x14ac:dyDescent="0.25">
      <c r="B831" s="5"/>
      <c r="C831" s="2"/>
      <c r="D831" s="2"/>
      <c r="E831" s="2"/>
      <c r="F831" s="29"/>
      <c r="G831" s="2"/>
      <c r="H831" s="2"/>
      <c r="I831" s="2"/>
      <c r="J831" s="29"/>
    </row>
    <row r="832" spans="2:10" x14ac:dyDescent="0.25">
      <c r="B832" s="5"/>
      <c r="C832" s="2"/>
      <c r="D832" s="2"/>
      <c r="E832" s="2"/>
      <c r="F832" s="29"/>
      <c r="G832" s="2"/>
      <c r="H832" s="2"/>
      <c r="I832" s="2"/>
      <c r="J832" s="29"/>
    </row>
    <row r="833" spans="2:10" x14ac:dyDescent="0.25">
      <c r="B833" s="5"/>
      <c r="C833" s="2"/>
      <c r="D833" s="2"/>
      <c r="E833" s="2"/>
      <c r="F833" s="29"/>
      <c r="G833" s="2"/>
      <c r="H833" s="2"/>
      <c r="I833" s="2"/>
      <c r="J833" s="29"/>
    </row>
    <row r="834" spans="2:10" x14ac:dyDescent="0.25">
      <c r="B834" s="5"/>
      <c r="C834" s="2"/>
      <c r="D834" s="2"/>
      <c r="E834" s="2"/>
      <c r="F834" s="29"/>
      <c r="G834" s="2"/>
      <c r="H834" s="2"/>
      <c r="I834" s="2"/>
      <c r="J834" s="29"/>
    </row>
    <row r="835" spans="2:10" x14ac:dyDescent="0.25">
      <c r="B835" s="5"/>
      <c r="C835" s="2"/>
      <c r="D835" s="2"/>
      <c r="E835" s="2"/>
      <c r="F835" s="29"/>
      <c r="G835" s="2"/>
      <c r="H835" s="2"/>
      <c r="I835" s="2"/>
      <c r="J835" s="29"/>
    </row>
    <row r="836" spans="2:10" x14ac:dyDescent="0.25">
      <c r="B836" s="5"/>
      <c r="C836" s="2"/>
      <c r="D836" s="2"/>
      <c r="E836" s="2"/>
      <c r="F836" s="29"/>
      <c r="G836" s="2"/>
      <c r="H836" s="2"/>
      <c r="I836" s="2"/>
      <c r="J836" s="29"/>
    </row>
    <row r="837" spans="2:10" x14ac:dyDescent="0.25">
      <c r="B837" s="5"/>
      <c r="C837" s="2"/>
      <c r="D837" s="2"/>
      <c r="E837" s="2"/>
      <c r="F837" s="29"/>
      <c r="G837" s="2"/>
      <c r="H837" s="2"/>
      <c r="I837" s="2"/>
      <c r="J837" s="29"/>
    </row>
    <row r="838" spans="2:10" x14ac:dyDescent="0.25">
      <c r="B838" s="5"/>
      <c r="C838" s="2"/>
      <c r="D838" s="2"/>
      <c r="E838" s="2"/>
      <c r="F838" s="29"/>
      <c r="G838" s="2"/>
      <c r="H838" s="2"/>
      <c r="I838" s="2"/>
      <c r="J838" s="29"/>
    </row>
    <row r="839" spans="2:10" x14ac:dyDescent="0.25">
      <c r="B839" s="5"/>
      <c r="C839" s="2"/>
      <c r="D839" s="2"/>
      <c r="E839" s="2"/>
      <c r="F839" s="29"/>
      <c r="G839" s="2"/>
      <c r="H839" s="2"/>
      <c r="I839" s="2"/>
      <c r="J839" s="29"/>
    </row>
    <row r="840" spans="2:10" x14ac:dyDescent="0.25">
      <c r="B840" s="5"/>
      <c r="C840" s="2"/>
      <c r="D840" s="2"/>
      <c r="E840" s="2"/>
      <c r="F840" s="29"/>
      <c r="G840" s="2"/>
      <c r="H840" s="2"/>
      <c r="I840" s="2"/>
      <c r="J840" s="29"/>
    </row>
    <row r="841" spans="2:10" x14ac:dyDescent="0.25">
      <c r="B841" s="5"/>
      <c r="C841" s="2"/>
      <c r="D841" s="2"/>
      <c r="E841" s="2"/>
      <c r="F841" s="29"/>
      <c r="G841" s="2"/>
      <c r="H841" s="2"/>
      <c r="I841" s="2"/>
      <c r="J841" s="29"/>
    </row>
    <row r="842" spans="2:10" x14ac:dyDescent="0.25">
      <c r="B842" s="5"/>
      <c r="C842" s="2"/>
      <c r="D842" s="2"/>
      <c r="E842" s="2"/>
      <c r="F842" s="29"/>
      <c r="G842" s="2"/>
      <c r="H842" s="2"/>
      <c r="I842" s="2"/>
      <c r="J842" s="29"/>
    </row>
    <row r="843" spans="2:10" x14ac:dyDescent="0.25">
      <c r="B843" s="5"/>
      <c r="C843" s="2"/>
      <c r="D843" s="2"/>
      <c r="E843" s="2"/>
      <c r="F843" s="29"/>
      <c r="G843" s="2"/>
      <c r="H843" s="2"/>
      <c r="I843" s="2"/>
      <c r="J843" s="29"/>
    </row>
    <row r="844" spans="2:10" x14ac:dyDescent="0.25">
      <c r="B844" s="5"/>
      <c r="C844" s="2"/>
      <c r="D844" s="2"/>
      <c r="E844" s="2"/>
      <c r="F844" s="29"/>
      <c r="G844" s="2"/>
      <c r="H844" s="2"/>
      <c r="I844" s="2"/>
      <c r="J844" s="29"/>
    </row>
    <row r="845" spans="2:10" x14ac:dyDescent="0.25">
      <c r="B845" s="5"/>
      <c r="C845" s="2"/>
      <c r="D845" s="2"/>
      <c r="E845" s="2"/>
      <c r="F845" s="29"/>
      <c r="G845" s="2"/>
      <c r="H845" s="2"/>
      <c r="I845" s="2"/>
      <c r="J845" s="29"/>
    </row>
    <row r="846" spans="2:10" x14ac:dyDescent="0.25">
      <c r="B846" s="5"/>
      <c r="C846" s="2"/>
      <c r="D846" s="2"/>
      <c r="E846" s="2"/>
      <c r="F846" s="29"/>
      <c r="G846" s="2"/>
      <c r="H846" s="2"/>
      <c r="I846" s="2"/>
      <c r="J846" s="29"/>
    </row>
    <row r="847" spans="2:10" x14ac:dyDescent="0.25">
      <c r="B847" s="5"/>
      <c r="C847" s="2"/>
      <c r="D847" s="2"/>
      <c r="E847" s="2"/>
      <c r="F847" s="29"/>
      <c r="G847" s="2"/>
      <c r="H847" s="2"/>
      <c r="I847" s="2"/>
      <c r="J847" s="29"/>
    </row>
    <row r="848" spans="2:10" x14ac:dyDescent="0.25">
      <c r="B848" s="5"/>
      <c r="C848" s="2"/>
      <c r="D848" s="2"/>
      <c r="E848" s="2"/>
      <c r="F848" s="29"/>
      <c r="G848" s="2"/>
      <c r="H848" s="2"/>
      <c r="I848" s="2"/>
      <c r="J848" s="29"/>
    </row>
    <row r="849" spans="2:10" x14ac:dyDescent="0.25">
      <c r="B849" s="5"/>
      <c r="C849" s="2"/>
      <c r="D849" s="2"/>
      <c r="E849" s="2"/>
      <c r="F849" s="29"/>
      <c r="G849" s="2"/>
      <c r="H849" s="2"/>
      <c r="I849" s="2"/>
      <c r="J849" s="29"/>
    </row>
    <row r="850" spans="2:10" x14ac:dyDescent="0.25">
      <c r="B850" s="5"/>
      <c r="C850" s="2"/>
      <c r="D850" s="2"/>
      <c r="E850" s="2"/>
      <c r="F850" s="29"/>
      <c r="G850" s="2"/>
      <c r="H850" s="2"/>
      <c r="I850" s="2"/>
      <c r="J850" s="29"/>
    </row>
    <row r="851" spans="2:10" x14ac:dyDescent="0.25">
      <c r="B851" s="5"/>
      <c r="C851" s="2"/>
      <c r="D851" s="2"/>
      <c r="E851" s="2"/>
      <c r="F851" s="29"/>
      <c r="G851" s="2"/>
      <c r="H851" s="2"/>
      <c r="I851" s="2"/>
      <c r="J851" s="29"/>
    </row>
    <row r="852" spans="2:10" x14ac:dyDescent="0.25">
      <c r="B852" s="5"/>
      <c r="C852" s="2"/>
      <c r="D852" s="2"/>
      <c r="E852" s="2"/>
      <c r="F852" s="29"/>
      <c r="G852" s="2"/>
      <c r="H852" s="2"/>
      <c r="I852" s="2"/>
      <c r="J852" s="29"/>
    </row>
    <row r="853" spans="2:10" x14ac:dyDescent="0.25">
      <c r="B853" s="5"/>
      <c r="C853" s="2"/>
      <c r="D853" s="2"/>
      <c r="E853" s="2"/>
      <c r="F853" s="29"/>
      <c r="G853" s="2"/>
      <c r="H853" s="2"/>
      <c r="I853" s="2"/>
      <c r="J853" s="29"/>
    </row>
    <row r="854" spans="2:10" x14ac:dyDescent="0.25">
      <c r="B854" s="5"/>
      <c r="C854" s="2"/>
      <c r="D854" s="2"/>
      <c r="E854" s="2"/>
      <c r="F854" s="29"/>
      <c r="G854" s="2"/>
      <c r="H854" s="2"/>
      <c r="I854" s="2"/>
      <c r="J854" s="29"/>
    </row>
    <row r="855" spans="2:10" x14ac:dyDescent="0.25">
      <c r="B855" s="5"/>
      <c r="C855" s="2"/>
      <c r="D855" s="2"/>
      <c r="E855" s="2"/>
      <c r="F855" s="29"/>
      <c r="G855" s="2"/>
      <c r="H855" s="2"/>
      <c r="I855" s="2"/>
      <c r="J855" s="29"/>
    </row>
    <row r="856" spans="2:10" x14ac:dyDescent="0.25">
      <c r="B856" s="5"/>
      <c r="C856" s="2"/>
      <c r="D856" s="2"/>
      <c r="E856" s="2"/>
      <c r="F856" s="29"/>
      <c r="G856" s="2"/>
      <c r="H856" s="2"/>
      <c r="I856" s="2"/>
      <c r="J856" s="29"/>
    </row>
    <row r="857" spans="2:10" x14ac:dyDescent="0.25">
      <c r="B857" s="5"/>
      <c r="C857" s="2"/>
      <c r="D857" s="2"/>
      <c r="E857" s="2"/>
      <c r="F857" s="29"/>
      <c r="G857" s="2"/>
      <c r="H857" s="2"/>
      <c r="I857" s="2"/>
      <c r="J857" s="29"/>
    </row>
    <row r="858" spans="2:10" x14ac:dyDescent="0.25">
      <c r="B858" s="5"/>
      <c r="C858" s="2"/>
      <c r="D858" s="2"/>
      <c r="E858" s="2"/>
      <c r="F858" s="29"/>
      <c r="G858" s="2"/>
      <c r="H858" s="2"/>
      <c r="I858" s="2"/>
      <c r="J858" s="29"/>
    </row>
    <row r="859" spans="2:10" x14ac:dyDescent="0.25">
      <c r="B859" s="5"/>
      <c r="C859" s="2"/>
      <c r="D859" s="2"/>
      <c r="E859" s="2"/>
      <c r="F859" s="29"/>
      <c r="G859" s="2"/>
      <c r="H859" s="2"/>
      <c r="I859" s="2"/>
      <c r="J859" s="29"/>
    </row>
    <row r="860" spans="2:10" x14ac:dyDescent="0.25">
      <c r="B860" s="5"/>
      <c r="C860" s="2"/>
      <c r="D860" s="2"/>
      <c r="E860" s="2"/>
      <c r="F860" s="29"/>
      <c r="G860" s="2"/>
      <c r="H860" s="2"/>
      <c r="I860" s="2"/>
      <c r="J860" s="29"/>
    </row>
    <row r="861" spans="2:10" x14ac:dyDescent="0.25">
      <c r="B861" s="5"/>
      <c r="C861" s="2"/>
      <c r="D861" s="2"/>
      <c r="E861" s="2"/>
      <c r="F861" s="29"/>
      <c r="G861" s="2"/>
      <c r="H861" s="2"/>
      <c r="I861" s="2"/>
      <c r="J861" s="29"/>
    </row>
    <row r="862" spans="2:10" x14ac:dyDescent="0.25">
      <c r="B862" s="5"/>
      <c r="C862" s="2"/>
      <c r="D862" s="2"/>
      <c r="E862" s="2"/>
      <c r="F862" s="29"/>
      <c r="G862" s="2"/>
      <c r="H862" s="2"/>
      <c r="I862" s="2"/>
      <c r="J862" s="29"/>
    </row>
    <row r="863" spans="2:10" x14ac:dyDescent="0.25">
      <c r="B863" s="5"/>
      <c r="C863" s="2"/>
      <c r="D863" s="2"/>
      <c r="E863" s="2"/>
      <c r="F863" s="29"/>
      <c r="G863" s="2"/>
      <c r="H863" s="2"/>
      <c r="I863" s="2"/>
      <c r="J863" s="29"/>
    </row>
    <row r="864" spans="2:10" x14ac:dyDescent="0.25">
      <c r="B864" s="5"/>
      <c r="C864" s="2"/>
      <c r="D864" s="2"/>
      <c r="E864" s="2"/>
      <c r="F864" s="29"/>
      <c r="G864" s="2"/>
      <c r="H864" s="2"/>
      <c r="I864" s="2"/>
      <c r="J864" s="29"/>
    </row>
    <row r="865" spans="2:10" x14ac:dyDescent="0.25">
      <c r="B865" s="5"/>
      <c r="C865" s="2"/>
      <c r="D865" s="2"/>
      <c r="E865" s="2"/>
      <c r="F865" s="29"/>
      <c r="G865" s="2"/>
      <c r="H865" s="2"/>
      <c r="I865" s="2"/>
      <c r="J865" s="29"/>
    </row>
    <row r="866" spans="2:10" x14ac:dyDescent="0.25">
      <c r="B866" s="5"/>
      <c r="C866" s="2"/>
      <c r="D866" s="2"/>
      <c r="E866" s="2"/>
      <c r="F866" s="29"/>
      <c r="G866" s="2"/>
      <c r="H866" s="2"/>
      <c r="I866" s="2"/>
      <c r="J866" s="29"/>
    </row>
    <row r="867" spans="2:10" x14ac:dyDescent="0.25">
      <c r="B867" s="5"/>
      <c r="C867" s="2"/>
      <c r="D867" s="2"/>
      <c r="E867" s="2"/>
      <c r="F867" s="29"/>
      <c r="G867" s="2"/>
      <c r="H867" s="2"/>
      <c r="I867" s="2"/>
      <c r="J867" s="29"/>
    </row>
    <row r="868" spans="2:10" x14ac:dyDescent="0.25">
      <c r="B868" s="5"/>
      <c r="C868" s="2"/>
      <c r="D868" s="2"/>
      <c r="E868" s="2"/>
      <c r="F868" s="29"/>
      <c r="G868" s="2"/>
      <c r="H868" s="2"/>
      <c r="I868" s="2"/>
      <c r="J868" s="29"/>
    </row>
    <row r="869" spans="2:10" x14ac:dyDescent="0.25">
      <c r="B869" s="5"/>
      <c r="C869" s="2"/>
      <c r="D869" s="2"/>
      <c r="E869" s="2"/>
      <c r="F869" s="29"/>
      <c r="G869" s="2"/>
      <c r="H869" s="2"/>
      <c r="I869" s="2"/>
      <c r="J869" s="29"/>
    </row>
    <row r="870" spans="2:10" x14ac:dyDescent="0.25">
      <c r="B870" s="5"/>
      <c r="C870" s="2"/>
      <c r="D870" s="2"/>
      <c r="E870" s="2"/>
      <c r="F870" s="29"/>
      <c r="G870" s="2"/>
      <c r="H870" s="2"/>
      <c r="I870" s="2"/>
      <c r="J870" s="29"/>
    </row>
    <row r="871" spans="2:10" x14ac:dyDescent="0.25">
      <c r="B871" s="5"/>
      <c r="C871" s="2"/>
      <c r="D871" s="2"/>
      <c r="E871" s="2"/>
      <c r="F871" s="29"/>
      <c r="G871" s="2"/>
      <c r="H871" s="2"/>
      <c r="I871" s="2"/>
      <c r="J871" s="29"/>
    </row>
    <row r="872" spans="2:10" x14ac:dyDescent="0.25">
      <c r="B872" s="5"/>
      <c r="C872" s="2"/>
      <c r="D872" s="2"/>
      <c r="E872" s="2"/>
      <c r="F872" s="29"/>
      <c r="G872" s="2"/>
      <c r="H872" s="2"/>
      <c r="I872" s="2"/>
      <c r="J872" s="29"/>
    </row>
    <row r="873" spans="2:10" x14ac:dyDescent="0.25">
      <c r="B873" s="5"/>
      <c r="C873" s="2"/>
      <c r="D873" s="2"/>
      <c r="E873" s="2"/>
      <c r="F873" s="29"/>
      <c r="G873" s="2"/>
      <c r="H873" s="2"/>
      <c r="I873" s="2"/>
      <c r="J873" s="29"/>
    </row>
    <row r="874" spans="2:10" x14ac:dyDescent="0.25">
      <c r="B874" s="5"/>
      <c r="C874" s="2"/>
      <c r="D874" s="2"/>
      <c r="E874" s="2"/>
      <c r="F874" s="29"/>
      <c r="G874" s="2"/>
      <c r="H874" s="2"/>
      <c r="I874" s="2"/>
      <c r="J874" s="29"/>
    </row>
    <row r="875" spans="2:10" x14ac:dyDescent="0.25">
      <c r="B875" s="5"/>
      <c r="C875" s="2"/>
      <c r="D875" s="2"/>
      <c r="E875" s="2"/>
      <c r="F875" s="29"/>
      <c r="G875" s="2"/>
      <c r="H875" s="2"/>
      <c r="I875" s="2"/>
      <c r="J875" s="29"/>
    </row>
    <row r="876" spans="2:10" x14ac:dyDescent="0.25">
      <c r="B876" s="5"/>
      <c r="C876" s="2"/>
      <c r="D876" s="2"/>
      <c r="E876" s="2"/>
      <c r="F876" s="29"/>
      <c r="G876" s="2"/>
      <c r="H876" s="2"/>
      <c r="I876" s="2"/>
      <c r="J876" s="29"/>
    </row>
    <row r="877" spans="2:10" x14ac:dyDescent="0.25">
      <c r="B877" s="5"/>
      <c r="C877" s="2"/>
      <c r="D877" s="2"/>
      <c r="E877" s="2"/>
      <c r="F877" s="29"/>
      <c r="G877" s="2"/>
      <c r="H877" s="2"/>
      <c r="I877" s="2"/>
      <c r="J877" s="29"/>
    </row>
    <row r="878" spans="2:10" x14ac:dyDescent="0.25">
      <c r="B878" s="5"/>
      <c r="C878" s="2"/>
      <c r="D878" s="2"/>
      <c r="E878" s="2"/>
      <c r="F878" s="29"/>
      <c r="G878" s="2"/>
      <c r="H878" s="2"/>
      <c r="I878" s="2"/>
      <c r="J878" s="29"/>
    </row>
    <row r="879" spans="2:10" x14ac:dyDescent="0.25">
      <c r="B879" s="5"/>
      <c r="C879" s="2"/>
      <c r="D879" s="2"/>
      <c r="E879" s="2"/>
      <c r="F879" s="29"/>
      <c r="G879" s="2"/>
      <c r="H879" s="2"/>
      <c r="I879" s="2"/>
      <c r="J879" s="29"/>
    </row>
    <row r="880" spans="2:10" x14ac:dyDescent="0.25">
      <c r="B880" s="5"/>
      <c r="C880" s="2"/>
      <c r="D880" s="2"/>
      <c r="E880" s="2"/>
      <c r="F880" s="29"/>
      <c r="G880" s="2"/>
      <c r="H880" s="2"/>
      <c r="I880" s="2"/>
      <c r="J880" s="29"/>
    </row>
    <row r="881" spans="2:10" x14ac:dyDescent="0.25">
      <c r="B881" s="5"/>
      <c r="C881" s="2"/>
      <c r="D881" s="2"/>
      <c r="E881" s="2"/>
      <c r="F881" s="29"/>
      <c r="G881" s="2"/>
      <c r="H881" s="2"/>
      <c r="I881" s="2"/>
      <c r="J881" s="29"/>
    </row>
    <row r="882" spans="2:10" x14ac:dyDescent="0.25">
      <c r="B882" s="5"/>
      <c r="C882" s="2"/>
      <c r="D882" s="2"/>
      <c r="E882" s="2"/>
      <c r="F882" s="29"/>
      <c r="G882" s="2"/>
      <c r="H882" s="2"/>
      <c r="I882" s="2"/>
      <c r="J882" s="29"/>
    </row>
    <row r="883" spans="2:10" x14ac:dyDescent="0.25">
      <c r="B883" s="5"/>
      <c r="C883" s="2"/>
      <c r="D883" s="2"/>
      <c r="E883" s="2"/>
      <c r="F883" s="29"/>
      <c r="G883" s="2"/>
      <c r="H883" s="2"/>
      <c r="I883" s="2"/>
      <c r="J883" s="29"/>
    </row>
    <row r="884" spans="2:10" x14ac:dyDescent="0.25">
      <c r="B884" s="5"/>
      <c r="C884" s="2"/>
      <c r="D884" s="2"/>
      <c r="E884" s="2"/>
      <c r="F884" s="29"/>
      <c r="G884" s="2"/>
      <c r="H884" s="2"/>
      <c r="I884" s="2"/>
      <c r="J884" s="29"/>
    </row>
    <row r="885" spans="2:10" x14ac:dyDescent="0.25">
      <c r="B885" s="5"/>
      <c r="C885" s="2"/>
      <c r="D885" s="2"/>
      <c r="E885" s="2"/>
      <c r="F885" s="29"/>
      <c r="G885" s="2"/>
      <c r="H885" s="2"/>
      <c r="I885" s="2"/>
      <c r="J885" s="29"/>
    </row>
    <row r="886" spans="2:10" x14ac:dyDescent="0.25">
      <c r="B886" s="5"/>
      <c r="C886" s="2"/>
      <c r="D886" s="2"/>
      <c r="E886" s="2"/>
      <c r="F886" s="29"/>
      <c r="G886" s="2"/>
      <c r="H886" s="2"/>
      <c r="I886" s="2"/>
      <c r="J886" s="29"/>
    </row>
    <row r="887" spans="2:10" x14ac:dyDescent="0.25">
      <c r="B887" s="5"/>
      <c r="C887" s="2"/>
      <c r="D887" s="2"/>
      <c r="E887" s="2"/>
      <c r="F887" s="29"/>
      <c r="G887" s="2"/>
      <c r="H887" s="2"/>
      <c r="I887" s="2"/>
      <c r="J887" s="29"/>
    </row>
    <row r="888" spans="2:10" x14ac:dyDescent="0.25">
      <c r="B888" s="5"/>
      <c r="C888" s="2"/>
      <c r="D888" s="2"/>
      <c r="E888" s="2"/>
      <c r="F888" s="29"/>
      <c r="G888" s="2"/>
      <c r="H888" s="2"/>
      <c r="I888" s="2"/>
      <c r="J888" s="29"/>
    </row>
    <row r="889" spans="2:10" x14ac:dyDescent="0.25">
      <c r="B889" s="5"/>
      <c r="C889" s="2"/>
      <c r="D889" s="2"/>
      <c r="E889" s="2"/>
      <c r="F889" s="29"/>
      <c r="G889" s="2"/>
      <c r="H889" s="2"/>
      <c r="I889" s="2"/>
      <c r="J889" s="29"/>
    </row>
    <row r="890" spans="2:10" x14ac:dyDescent="0.25">
      <c r="B890" s="5"/>
      <c r="C890" s="2"/>
      <c r="D890" s="2"/>
      <c r="E890" s="2"/>
      <c r="F890" s="29"/>
      <c r="G890" s="2"/>
      <c r="H890" s="2"/>
      <c r="I890" s="2"/>
      <c r="J890" s="29"/>
    </row>
    <row r="891" spans="2:10" x14ac:dyDescent="0.25">
      <c r="B891" s="5"/>
      <c r="C891" s="2"/>
      <c r="D891" s="2"/>
      <c r="E891" s="2"/>
      <c r="F891" s="29"/>
      <c r="G891" s="2"/>
      <c r="H891" s="2"/>
      <c r="I891" s="2"/>
      <c r="J891" s="29"/>
    </row>
    <row r="892" spans="2:10" x14ac:dyDescent="0.25">
      <c r="B892" s="5"/>
      <c r="C892" s="2"/>
      <c r="D892" s="2"/>
      <c r="E892" s="2"/>
      <c r="F892" s="29"/>
      <c r="G892" s="2"/>
      <c r="H892" s="2"/>
      <c r="I892" s="2"/>
      <c r="J892" s="29"/>
    </row>
    <row r="893" spans="2:10" x14ac:dyDescent="0.25">
      <c r="B893" s="5"/>
      <c r="C893" s="2"/>
      <c r="D893" s="2"/>
      <c r="E893" s="2"/>
      <c r="F893" s="29"/>
      <c r="G893" s="2"/>
      <c r="H893" s="2"/>
      <c r="I893" s="2"/>
      <c r="J893" s="29"/>
    </row>
    <row r="894" spans="2:10" x14ac:dyDescent="0.25">
      <c r="B894" s="5"/>
      <c r="C894" s="2"/>
      <c r="D894" s="2"/>
      <c r="E894" s="2"/>
      <c r="F894" s="29"/>
      <c r="G894" s="2"/>
      <c r="H894" s="2"/>
      <c r="I894" s="2"/>
      <c r="J894" s="29"/>
    </row>
    <row r="895" spans="2:10" x14ac:dyDescent="0.25">
      <c r="B895" s="5"/>
      <c r="C895" s="2"/>
      <c r="D895" s="2"/>
      <c r="E895" s="2"/>
      <c r="F895" s="29"/>
      <c r="G895" s="2"/>
      <c r="H895" s="2"/>
      <c r="I895" s="2"/>
      <c r="J895" s="29"/>
    </row>
    <row r="896" spans="2:10" x14ac:dyDescent="0.25">
      <c r="B896" s="5"/>
      <c r="C896" s="2"/>
      <c r="D896" s="2"/>
      <c r="E896" s="2"/>
      <c r="F896" s="29"/>
      <c r="G896" s="2"/>
      <c r="H896" s="2"/>
      <c r="I896" s="2"/>
      <c r="J896" s="29"/>
    </row>
    <row r="897" spans="2:10" x14ac:dyDescent="0.25">
      <c r="B897" s="5"/>
      <c r="C897" s="2"/>
      <c r="D897" s="2"/>
      <c r="E897" s="2"/>
      <c r="F897" s="29"/>
      <c r="G897" s="2"/>
      <c r="H897" s="2"/>
      <c r="I897" s="2"/>
      <c r="J897" s="29"/>
    </row>
    <row r="898" spans="2:10" x14ac:dyDescent="0.25">
      <c r="B898" s="5"/>
      <c r="C898" s="2"/>
      <c r="D898" s="2"/>
      <c r="E898" s="2"/>
      <c r="F898" s="29"/>
      <c r="G898" s="2"/>
      <c r="H898" s="2"/>
      <c r="I898" s="2"/>
      <c r="J898" s="29"/>
    </row>
    <row r="899" spans="2:10" x14ac:dyDescent="0.25">
      <c r="B899" s="5"/>
      <c r="C899" s="2"/>
      <c r="D899" s="2"/>
      <c r="E899" s="2"/>
      <c r="F899" s="29"/>
      <c r="G899" s="2"/>
      <c r="H899" s="2"/>
      <c r="I899" s="2"/>
      <c r="J899" s="29"/>
    </row>
    <row r="900" spans="2:10" x14ac:dyDescent="0.25">
      <c r="B900" s="5"/>
      <c r="C900" s="2"/>
      <c r="D900" s="2"/>
      <c r="E900" s="2"/>
      <c r="F900" s="29"/>
      <c r="G900" s="2"/>
      <c r="H900" s="2"/>
      <c r="I900" s="2"/>
      <c r="J900" s="29"/>
    </row>
    <row r="901" spans="2:10" x14ac:dyDescent="0.25">
      <c r="B901" s="5"/>
      <c r="C901" s="2"/>
      <c r="D901" s="2"/>
      <c r="E901" s="2"/>
      <c r="F901" s="29"/>
      <c r="G901" s="2"/>
      <c r="H901" s="2"/>
      <c r="I901" s="2"/>
      <c r="J901" s="29"/>
    </row>
    <row r="902" spans="2:10" x14ac:dyDescent="0.25">
      <c r="B902" s="5"/>
      <c r="C902" s="2"/>
      <c r="D902" s="2"/>
      <c r="E902" s="2"/>
      <c r="F902" s="29"/>
      <c r="G902" s="2"/>
      <c r="H902" s="2"/>
      <c r="I902" s="2"/>
      <c r="J902" s="29"/>
    </row>
    <row r="903" spans="2:10" x14ac:dyDescent="0.25">
      <c r="B903" s="5"/>
      <c r="C903" s="2"/>
      <c r="D903" s="2"/>
      <c r="E903" s="2"/>
      <c r="F903" s="29"/>
      <c r="G903" s="2"/>
      <c r="H903" s="2"/>
      <c r="I903" s="2"/>
      <c r="J903" s="29"/>
    </row>
    <row r="904" spans="2:10" x14ac:dyDescent="0.25">
      <c r="B904" s="5"/>
      <c r="C904" s="2"/>
      <c r="D904" s="2"/>
      <c r="E904" s="2"/>
      <c r="F904" s="29"/>
      <c r="G904" s="2"/>
      <c r="H904" s="2"/>
      <c r="I904" s="2"/>
      <c r="J904" s="29"/>
    </row>
    <row r="905" spans="2:10" x14ac:dyDescent="0.25">
      <c r="B905" s="5"/>
      <c r="C905" s="2"/>
      <c r="D905" s="2"/>
      <c r="E905" s="2"/>
      <c r="F905" s="29"/>
      <c r="G905" s="2"/>
      <c r="H905" s="2"/>
      <c r="I905" s="2"/>
      <c r="J905" s="29"/>
    </row>
    <row r="906" spans="2:10" x14ac:dyDescent="0.25">
      <c r="B906" s="5"/>
      <c r="C906" s="2"/>
      <c r="D906" s="2"/>
      <c r="E906" s="2"/>
      <c r="F906" s="29"/>
      <c r="G906" s="2"/>
      <c r="H906" s="2"/>
      <c r="I906" s="2"/>
      <c r="J906" s="29"/>
    </row>
    <row r="907" spans="2:10" x14ac:dyDescent="0.25">
      <c r="B907" s="5"/>
      <c r="C907" s="2"/>
      <c r="D907" s="2"/>
      <c r="E907" s="2"/>
      <c r="F907" s="29"/>
      <c r="G907" s="2"/>
      <c r="H907" s="2"/>
      <c r="I907" s="2"/>
      <c r="J907" s="29"/>
    </row>
    <row r="908" spans="2:10" x14ac:dyDescent="0.25">
      <c r="B908" s="5"/>
      <c r="C908" s="2"/>
      <c r="D908" s="2"/>
      <c r="E908" s="2"/>
      <c r="F908" s="29"/>
      <c r="G908" s="2"/>
      <c r="H908" s="2"/>
      <c r="I908" s="2"/>
      <c r="J908" s="29"/>
    </row>
    <row r="909" spans="2:10" x14ac:dyDescent="0.25">
      <c r="B909" s="5"/>
      <c r="C909" s="2"/>
      <c r="D909" s="2"/>
      <c r="E909" s="2"/>
      <c r="F909" s="29"/>
      <c r="G909" s="2"/>
      <c r="H909" s="2"/>
      <c r="I909" s="2"/>
      <c r="J909" s="29"/>
    </row>
    <row r="910" spans="2:10" x14ac:dyDescent="0.25">
      <c r="B910" s="5"/>
      <c r="C910" s="2"/>
      <c r="D910" s="2"/>
      <c r="E910" s="2"/>
      <c r="F910" s="29"/>
      <c r="G910" s="2"/>
      <c r="H910" s="2"/>
      <c r="I910" s="2"/>
      <c r="J910" s="29"/>
    </row>
    <row r="911" spans="2:10" x14ac:dyDescent="0.25">
      <c r="B911" s="5"/>
      <c r="C911" s="2"/>
      <c r="D911" s="2"/>
      <c r="E911" s="2"/>
      <c r="F911" s="29"/>
      <c r="G911" s="2"/>
      <c r="H911" s="2"/>
      <c r="I911" s="2"/>
      <c r="J911" s="29"/>
    </row>
    <row r="912" spans="2:10" x14ac:dyDescent="0.25">
      <c r="B912" s="5"/>
      <c r="C912" s="2"/>
      <c r="D912" s="2"/>
      <c r="E912" s="2"/>
      <c r="F912" s="29"/>
      <c r="G912" s="2"/>
      <c r="H912" s="2"/>
      <c r="I912" s="2"/>
      <c r="J912" s="29"/>
    </row>
    <row r="913" spans="2:10" x14ac:dyDescent="0.25">
      <c r="B913" s="5"/>
      <c r="C913" s="2"/>
      <c r="D913" s="2"/>
      <c r="E913" s="2"/>
      <c r="F913" s="29"/>
      <c r="G913" s="2"/>
      <c r="H913" s="2"/>
      <c r="I913" s="2"/>
      <c r="J913" s="29"/>
    </row>
    <row r="914" spans="2:10" x14ac:dyDescent="0.25">
      <c r="B914" s="5"/>
      <c r="C914" s="2"/>
      <c r="D914" s="2"/>
      <c r="E914" s="2"/>
      <c r="F914" s="29"/>
      <c r="G914" s="2"/>
      <c r="H914" s="2"/>
      <c r="I914" s="2"/>
      <c r="J914" s="29"/>
    </row>
    <row r="915" spans="2:10" x14ac:dyDescent="0.25">
      <c r="B915" s="5"/>
      <c r="C915" s="2"/>
      <c r="D915" s="2"/>
      <c r="E915" s="2"/>
      <c r="F915" s="29"/>
      <c r="G915" s="2"/>
      <c r="H915" s="2"/>
      <c r="I915" s="2"/>
      <c r="J915" s="29"/>
    </row>
    <row r="916" spans="2:10" x14ac:dyDescent="0.25">
      <c r="B916" s="5"/>
      <c r="C916" s="2"/>
      <c r="D916" s="2"/>
      <c r="E916" s="2"/>
      <c r="F916" s="29"/>
      <c r="G916" s="2"/>
      <c r="H916" s="2"/>
      <c r="I916" s="2"/>
      <c r="J916" s="29"/>
    </row>
    <row r="917" spans="2:10" x14ac:dyDescent="0.25">
      <c r="B917" s="5"/>
      <c r="C917" s="2"/>
      <c r="D917" s="2"/>
      <c r="E917" s="2"/>
      <c r="F917" s="29"/>
      <c r="G917" s="2"/>
      <c r="H917" s="2"/>
      <c r="I917" s="2"/>
      <c r="J917" s="29"/>
    </row>
    <row r="918" spans="2:10" x14ac:dyDescent="0.25">
      <c r="B918" s="5"/>
      <c r="C918" s="2"/>
      <c r="D918" s="2"/>
      <c r="E918" s="2"/>
      <c r="F918" s="29"/>
      <c r="G918" s="2"/>
      <c r="H918" s="2"/>
      <c r="I918" s="2"/>
      <c r="J918" s="29"/>
    </row>
    <row r="919" spans="2:10" x14ac:dyDescent="0.25">
      <c r="B919" s="5"/>
      <c r="C919" s="2"/>
      <c r="D919" s="2"/>
      <c r="E919" s="2"/>
      <c r="F919" s="29"/>
      <c r="G919" s="2"/>
      <c r="H919" s="2"/>
      <c r="I919" s="2"/>
      <c r="J919" s="29"/>
    </row>
    <row r="920" spans="2:10" x14ac:dyDescent="0.25">
      <c r="B920" s="5"/>
      <c r="C920" s="2"/>
      <c r="D920" s="2"/>
      <c r="E920" s="2"/>
      <c r="F920" s="29"/>
      <c r="G920" s="2"/>
      <c r="H920" s="2"/>
      <c r="I920" s="2"/>
      <c r="J920" s="29"/>
    </row>
    <row r="921" spans="2:10" x14ac:dyDescent="0.25">
      <c r="B921" s="5"/>
      <c r="C921" s="2"/>
      <c r="D921" s="2"/>
      <c r="E921" s="2"/>
      <c r="F921" s="29"/>
      <c r="G921" s="2"/>
      <c r="H921" s="2"/>
      <c r="I921" s="2"/>
      <c r="J921" s="29"/>
    </row>
    <row r="922" spans="2:10" x14ac:dyDescent="0.25">
      <c r="B922" s="5"/>
      <c r="C922" s="2"/>
      <c r="D922" s="2"/>
      <c r="E922" s="2"/>
      <c r="F922" s="29"/>
      <c r="G922" s="2"/>
      <c r="H922" s="2"/>
      <c r="I922" s="2"/>
      <c r="J922" s="29"/>
    </row>
    <row r="923" spans="2:10" x14ac:dyDescent="0.25">
      <c r="B923" s="5"/>
      <c r="C923" s="2"/>
      <c r="D923" s="2"/>
      <c r="E923" s="2"/>
      <c r="F923" s="29"/>
      <c r="G923" s="2"/>
      <c r="H923" s="2"/>
      <c r="I923" s="2"/>
      <c r="J923" s="29"/>
    </row>
    <row r="924" spans="2:10" x14ac:dyDescent="0.25">
      <c r="B924" s="5"/>
      <c r="C924" s="2"/>
      <c r="D924" s="2"/>
      <c r="E924" s="2"/>
      <c r="F924" s="29"/>
      <c r="G924" s="2"/>
      <c r="H924" s="2"/>
      <c r="I924" s="2"/>
      <c r="J924" s="29"/>
    </row>
    <row r="925" spans="2:10" x14ac:dyDescent="0.25">
      <c r="B925" s="5"/>
      <c r="C925" s="2"/>
      <c r="D925" s="2"/>
      <c r="E925" s="2"/>
      <c r="F925" s="29"/>
      <c r="G925" s="2"/>
      <c r="H925" s="2"/>
      <c r="I925" s="2"/>
      <c r="J925" s="29"/>
    </row>
    <row r="926" spans="2:10" x14ac:dyDescent="0.25">
      <c r="B926" s="5"/>
      <c r="C926" s="2"/>
      <c r="D926" s="2"/>
      <c r="E926" s="2"/>
      <c r="F926" s="29"/>
      <c r="G926" s="2"/>
      <c r="H926" s="2"/>
      <c r="I926" s="2"/>
      <c r="J926" s="29"/>
    </row>
    <row r="927" spans="2:10" x14ac:dyDescent="0.25">
      <c r="B927" s="5"/>
      <c r="C927" s="2"/>
      <c r="D927" s="2"/>
      <c r="E927" s="2"/>
      <c r="F927" s="29"/>
      <c r="G927" s="2"/>
      <c r="H927" s="2"/>
      <c r="I927" s="2"/>
      <c r="J927" s="29"/>
    </row>
    <row r="928" spans="2:10" x14ac:dyDescent="0.25">
      <c r="B928" s="5"/>
      <c r="C928" s="2"/>
      <c r="D928" s="2"/>
      <c r="E928" s="2"/>
      <c r="F928" s="29"/>
      <c r="G928" s="2"/>
      <c r="H928" s="2"/>
      <c r="I928" s="2"/>
      <c r="J928" s="29"/>
    </row>
    <row r="929" spans="2:10" x14ac:dyDescent="0.25">
      <c r="B929" s="5"/>
      <c r="C929" s="2"/>
      <c r="D929" s="2"/>
      <c r="E929" s="2"/>
      <c r="F929" s="29"/>
      <c r="G929" s="2"/>
      <c r="H929" s="2"/>
      <c r="I929" s="2"/>
      <c r="J929" s="29"/>
    </row>
    <row r="930" spans="2:10" x14ac:dyDescent="0.25">
      <c r="B930" s="5"/>
      <c r="C930" s="2"/>
      <c r="D930" s="2"/>
      <c r="E930" s="2"/>
      <c r="F930" s="29"/>
      <c r="G930" s="2"/>
      <c r="H930" s="2"/>
      <c r="I930" s="2"/>
      <c r="J930" s="29"/>
    </row>
    <row r="931" spans="2:10" x14ac:dyDescent="0.25">
      <c r="B931" s="5"/>
      <c r="C931" s="2"/>
      <c r="D931" s="2"/>
      <c r="E931" s="2"/>
      <c r="F931" s="29"/>
      <c r="G931" s="2"/>
      <c r="H931" s="2"/>
      <c r="I931" s="2"/>
      <c r="J931" s="29"/>
    </row>
    <row r="932" spans="2:10" x14ac:dyDescent="0.25">
      <c r="B932" s="5"/>
      <c r="C932" s="2"/>
      <c r="D932" s="2"/>
      <c r="E932" s="2"/>
      <c r="F932" s="29"/>
      <c r="G932" s="2"/>
      <c r="H932" s="2"/>
      <c r="I932" s="2"/>
      <c r="J932" s="29"/>
    </row>
    <row r="933" spans="2:10" x14ac:dyDescent="0.25">
      <c r="B933" s="5"/>
      <c r="C933" s="2"/>
      <c r="D933" s="2"/>
      <c r="E933" s="2"/>
      <c r="F933" s="29"/>
      <c r="G933" s="2"/>
      <c r="H933" s="2"/>
      <c r="I933" s="2"/>
      <c r="J933" s="29"/>
    </row>
    <row r="934" spans="2:10" x14ac:dyDescent="0.25">
      <c r="B934" s="5"/>
      <c r="C934" s="2"/>
      <c r="D934" s="2"/>
      <c r="E934" s="2"/>
      <c r="F934" s="29"/>
      <c r="G934" s="2"/>
      <c r="H934" s="2"/>
      <c r="I934" s="2"/>
      <c r="J934" s="29"/>
    </row>
    <row r="935" spans="2:10" x14ac:dyDescent="0.25">
      <c r="B935" s="5"/>
      <c r="C935" s="2"/>
      <c r="D935" s="2"/>
      <c r="E935" s="2"/>
      <c r="F935" s="29"/>
      <c r="G935" s="2"/>
      <c r="H935" s="2"/>
      <c r="I935" s="2"/>
      <c r="J935" s="29"/>
    </row>
    <row r="936" spans="2:10" x14ac:dyDescent="0.25">
      <c r="B936" s="5"/>
      <c r="C936" s="2"/>
      <c r="D936" s="2"/>
      <c r="E936" s="2"/>
      <c r="F936" s="29"/>
      <c r="G936" s="2"/>
      <c r="H936" s="2"/>
      <c r="I936" s="2"/>
      <c r="J936" s="29"/>
    </row>
    <row r="937" spans="2:10" x14ac:dyDescent="0.25">
      <c r="B937" s="5"/>
      <c r="C937" s="2"/>
      <c r="D937" s="2"/>
      <c r="E937" s="2"/>
      <c r="F937" s="29"/>
      <c r="G937" s="2"/>
      <c r="H937" s="2"/>
      <c r="I937" s="2"/>
      <c r="J937" s="29"/>
    </row>
    <row r="938" spans="2:10" x14ac:dyDescent="0.25">
      <c r="B938" s="5"/>
      <c r="C938" s="2"/>
      <c r="D938" s="2"/>
      <c r="E938" s="2"/>
      <c r="F938" s="29"/>
      <c r="G938" s="2"/>
      <c r="H938" s="2"/>
      <c r="I938" s="2"/>
      <c r="J938" s="29"/>
    </row>
    <row r="939" spans="2:10" x14ac:dyDescent="0.25">
      <c r="B939" s="5"/>
      <c r="C939" s="2"/>
      <c r="D939" s="2"/>
      <c r="E939" s="2"/>
      <c r="F939" s="29"/>
      <c r="G939" s="2"/>
      <c r="H939" s="2"/>
      <c r="I939" s="2"/>
      <c r="J939" s="29"/>
    </row>
    <row r="940" spans="2:10" x14ac:dyDescent="0.25">
      <c r="B940" s="5"/>
      <c r="C940" s="2"/>
      <c r="D940" s="2"/>
      <c r="E940" s="2"/>
      <c r="F940" s="29"/>
      <c r="G940" s="2"/>
      <c r="H940" s="2"/>
      <c r="I940" s="2"/>
      <c r="J940" s="29"/>
    </row>
    <row r="941" spans="2:10" x14ac:dyDescent="0.25">
      <c r="B941" s="5"/>
      <c r="C941" s="2"/>
      <c r="D941" s="2"/>
      <c r="E941" s="2"/>
      <c r="F941" s="29"/>
      <c r="G941" s="2"/>
      <c r="H941" s="2"/>
      <c r="I941" s="2"/>
      <c r="J941" s="29"/>
    </row>
    <row r="942" spans="2:10" x14ac:dyDescent="0.25">
      <c r="B942" s="5"/>
      <c r="C942" s="2"/>
      <c r="D942" s="2"/>
      <c r="E942" s="2"/>
      <c r="F942" s="29"/>
      <c r="G942" s="2"/>
      <c r="H942" s="2"/>
      <c r="I942" s="2"/>
      <c r="J942" s="29"/>
    </row>
    <row r="943" spans="2:10" x14ac:dyDescent="0.25">
      <c r="B943" s="5"/>
      <c r="C943" s="2"/>
      <c r="D943" s="2"/>
      <c r="E943" s="2"/>
      <c r="F943" s="29"/>
      <c r="G943" s="2"/>
      <c r="H943" s="2"/>
      <c r="I943" s="2"/>
      <c r="J943" s="29"/>
    </row>
    <row r="944" spans="2:10" x14ac:dyDescent="0.25">
      <c r="B944" s="5"/>
      <c r="C944" s="2"/>
      <c r="D944" s="2"/>
      <c r="E944" s="2"/>
      <c r="F944" s="29"/>
      <c r="G944" s="2"/>
      <c r="H944" s="2"/>
      <c r="I944" s="2"/>
      <c r="J944" s="29"/>
    </row>
    <row r="945" spans="2:10" x14ac:dyDescent="0.25">
      <c r="B945" s="5"/>
      <c r="C945" s="2"/>
      <c r="D945" s="2"/>
      <c r="E945" s="2"/>
      <c r="F945" s="29"/>
      <c r="G945" s="2"/>
      <c r="H945" s="2"/>
      <c r="I945" s="2"/>
      <c r="J945" s="29"/>
    </row>
    <row r="946" spans="2:10" x14ac:dyDescent="0.25">
      <c r="B946" s="5"/>
      <c r="C946" s="2"/>
      <c r="D946" s="2"/>
      <c r="E946" s="2"/>
      <c r="F946" s="29"/>
      <c r="G946" s="2"/>
      <c r="H946" s="2"/>
      <c r="I946" s="2"/>
      <c r="J946" s="29"/>
    </row>
    <row r="947" spans="2:10" x14ac:dyDescent="0.25">
      <c r="B947" s="5"/>
      <c r="C947" s="2"/>
      <c r="D947" s="2"/>
      <c r="E947" s="2"/>
      <c r="F947" s="29"/>
      <c r="G947" s="2"/>
      <c r="H947" s="2"/>
      <c r="I947" s="2"/>
      <c r="J947" s="29"/>
    </row>
    <row r="948" spans="2:10" x14ac:dyDescent="0.25">
      <c r="B948" s="5"/>
      <c r="C948" s="2"/>
      <c r="D948" s="2"/>
      <c r="E948" s="2"/>
      <c r="F948" s="29"/>
      <c r="G948" s="2"/>
      <c r="H948" s="2"/>
      <c r="I948" s="2"/>
      <c r="J948" s="29"/>
    </row>
    <row r="949" spans="2:10" x14ac:dyDescent="0.25">
      <c r="B949" s="5"/>
      <c r="C949" s="2"/>
      <c r="D949" s="2"/>
      <c r="E949" s="2"/>
      <c r="F949" s="29"/>
      <c r="G949" s="2"/>
      <c r="H949" s="2"/>
      <c r="I949" s="2"/>
      <c r="J949" s="29"/>
    </row>
    <row r="950" spans="2:10" x14ac:dyDescent="0.25">
      <c r="B950" s="5"/>
      <c r="C950" s="2"/>
      <c r="D950" s="2"/>
      <c r="E950" s="2"/>
      <c r="F950" s="29"/>
      <c r="G950" s="2"/>
      <c r="H950" s="2"/>
      <c r="I950" s="2"/>
      <c r="J950" s="29"/>
    </row>
    <row r="951" spans="2:10" x14ac:dyDescent="0.25">
      <c r="B951" s="5"/>
      <c r="C951" s="2"/>
      <c r="D951" s="2"/>
      <c r="E951" s="2"/>
      <c r="F951" s="29"/>
      <c r="G951" s="2"/>
      <c r="H951" s="2"/>
      <c r="I951" s="2"/>
      <c r="J951" s="29"/>
    </row>
    <row r="952" spans="2:10" x14ac:dyDescent="0.25">
      <c r="B952" s="5"/>
      <c r="C952" s="2"/>
      <c r="D952" s="2"/>
      <c r="E952" s="2"/>
      <c r="F952" s="29"/>
      <c r="G952" s="2"/>
      <c r="H952" s="2"/>
      <c r="I952" s="2"/>
      <c r="J952" s="29"/>
    </row>
    <row r="953" spans="2:10" x14ac:dyDescent="0.25">
      <c r="B953" s="5"/>
      <c r="C953" s="2"/>
      <c r="D953" s="2"/>
      <c r="E953" s="2"/>
      <c r="F953" s="29"/>
      <c r="G953" s="2"/>
      <c r="H953" s="2"/>
      <c r="I953" s="2"/>
      <c r="J953" s="29"/>
    </row>
    <row r="954" spans="2:10" x14ac:dyDescent="0.25">
      <c r="B954" s="5"/>
      <c r="C954" s="2"/>
      <c r="D954" s="2"/>
      <c r="E954" s="2"/>
      <c r="F954" s="29"/>
      <c r="G954" s="2"/>
      <c r="H954" s="2"/>
      <c r="I954" s="2"/>
      <c r="J954" s="29"/>
    </row>
    <row r="955" spans="2:10" x14ac:dyDescent="0.25">
      <c r="B955" s="5"/>
      <c r="C955" s="2"/>
      <c r="D955" s="2"/>
      <c r="E955" s="2"/>
      <c r="F955" s="29"/>
      <c r="G955" s="2"/>
      <c r="H955" s="2"/>
      <c r="I955" s="2"/>
      <c r="J955" s="29"/>
    </row>
    <row r="956" spans="2:10" x14ac:dyDescent="0.25">
      <c r="B956" s="5"/>
      <c r="C956" s="2"/>
      <c r="D956" s="2"/>
      <c r="E956" s="2"/>
      <c r="F956" s="29"/>
      <c r="G956" s="2"/>
      <c r="H956" s="2"/>
      <c r="I956" s="2"/>
      <c r="J956" s="29"/>
    </row>
    <row r="957" spans="2:10" x14ac:dyDescent="0.25">
      <c r="B957" s="5"/>
      <c r="C957" s="2"/>
      <c r="D957" s="2"/>
      <c r="E957" s="2"/>
      <c r="F957" s="29"/>
      <c r="G957" s="2"/>
      <c r="H957" s="2"/>
      <c r="I957" s="2"/>
      <c r="J957" s="29"/>
    </row>
    <row r="958" spans="2:10" x14ac:dyDescent="0.25">
      <c r="B958" s="5"/>
      <c r="C958" s="2"/>
      <c r="D958" s="2"/>
      <c r="E958" s="2"/>
      <c r="F958" s="29"/>
      <c r="G958" s="2"/>
      <c r="H958" s="2"/>
      <c r="I958" s="2"/>
      <c r="J958" s="29"/>
    </row>
    <row r="959" spans="2:10" x14ac:dyDescent="0.25">
      <c r="B959" s="5"/>
      <c r="C959" s="2"/>
      <c r="D959" s="2"/>
      <c r="E959" s="2"/>
      <c r="F959" s="29"/>
      <c r="G959" s="2"/>
      <c r="H959" s="2"/>
      <c r="I959" s="2"/>
      <c r="J959" s="29"/>
    </row>
    <row r="960" spans="2:10" x14ac:dyDescent="0.25">
      <c r="B960" s="5"/>
      <c r="C960" s="2"/>
      <c r="D960" s="2"/>
      <c r="E960" s="2"/>
      <c r="F960" s="29"/>
      <c r="G960" s="2"/>
      <c r="H960" s="2"/>
      <c r="I960" s="2"/>
      <c r="J960" s="29"/>
    </row>
  </sheetData>
  <mergeCells count="76">
    <mergeCell ref="B2:J2"/>
    <mergeCell ref="B3:J3"/>
    <mergeCell ref="B4:B6"/>
    <mergeCell ref="C4:I4"/>
    <mergeCell ref="C5:H5"/>
    <mergeCell ref="I5:J5"/>
    <mergeCell ref="C6:F6"/>
    <mergeCell ref="G6:I6"/>
    <mergeCell ref="E13:F13"/>
    <mergeCell ref="H65:J69"/>
    <mergeCell ref="B63:F63"/>
    <mergeCell ref="H63:J63"/>
    <mergeCell ref="C64:F64"/>
    <mergeCell ref="G64:J64"/>
    <mergeCell ref="C31:C32"/>
    <mergeCell ref="F31:F32"/>
    <mergeCell ref="C41:C44"/>
    <mergeCell ref="B47:J47"/>
    <mergeCell ref="I90:J90"/>
    <mergeCell ref="B48:B50"/>
    <mergeCell ref="C48:I48"/>
    <mergeCell ref="C49:H49"/>
    <mergeCell ref="I49:J49"/>
    <mergeCell ref="C50:F50"/>
    <mergeCell ref="G50:I50"/>
    <mergeCell ref="H70:J71"/>
    <mergeCell ref="H72:J72"/>
    <mergeCell ref="H73:H76"/>
    <mergeCell ref="I73:I76"/>
    <mergeCell ref="J73:J76"/>
    <mergeCell ref="E78:E86"/>
    <mergeCell ref="B87:B90"/>
    <mergeCell ref="C87:F87"/>
    <mergeCell ref="H87:H90"/>
    <mergeCell ref="G95:G100"/>
    <mergeCell ref="C96:C98"/>
    <mergeCell ref="E96:E98"/>
    <mergeCell ref="F96:F98"/>
    <mergeCell ref="C99:C100"/>
    <mergeCell ref="E99:E100"/>
    <mergeCell ref="F99:F100"/>
    <mergeCell ref="I87:J89"/>
    <mergeCell ref="C88:F88"/>
    <mergeCell ref="C89:F89"/>
    <mergeCell ref="C90:F90"/>
    <mergeCell ref="B103:D103"/>
    <mergeCell ref="F103:J107"/>
    <mergeCell ref="B104:D104"/>
    <mergeCell ref="B105:D105"/>
    <mergeCell ref="B106:D106"/>
    <mergeCell ref="B107:D107"/>
    <mergeCell ref="B101:C101"/>
    <mergeCell ref="E101:G101"/>
    <mergeCell ref="H101:J101"/>
    <mergeCell ref="B102:E102"/>
    <mergeCell ref="F102:J102"/>
    <mergeCell ref="B93:J93"/>
    <mergeCell ref="B108:D108"/>
    <mergeCell ref="F108:J108"/>
    <mergeCell ref="B109:D109"/>
    <mergeCell ref="F109:H109"/>
    <mergeCell ref="I109:J109"/>
    <mergeCell ref="B110:D110"/>
    <mergeCell ref="F110:H110"/>
    <mergeCell ref="I110:J110"/>
    <mergeCell ref="B111:D111"/>
    <mergeCell ref="F111:H111"/>
    <mergeCell ref="I111:J111"/>
    <mergeCell ref="B129:D129"/>
    <mergeCell ref="F129:J129"/>
    <mergeCell ref="B112:D112"/>
    <mergeCell ref="F112:H112"/>
    <mergeCell ref="I112:J112"/>
    <mergeCell ref="B113:D113"/>
    <mergeCell ref="F113:H113"/>
    <mergeCell ref="I113:J113"/>
  </mergeCells>
  <pageMargins left="0.7" right="0.7" top="0.75" bottom="0.75" header="0.3" footer="0.3"/>
  <pageSetup paperSize="9" scale="63" orientation="portrait" r:id="rId1"/>
  <rowBreaks count="2" manualBreakCount="2">
    <brk id="45" max="10" man="1"/>
    <brk id="91" max="10" man="1"/>
  </rowBreaks>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J960"/>
  <sheetViews>
    <sheetView topLeftCell="A13" zoomScale="90" zoomScaleNormal="90" zoomScaleSheetLayoutView="158" workbookViewId="0">
      <selection activeCell="H12" sqref="H12"/>
    </sheetView>
  </sheetViews>
  <sheetFormatPr defaultColWidth="10.7109375" defaultRowHeight="15" x14ac:dyDescent="0.25"/>
  <cols>
    <col min="1" max="1" width="1.28515625" style="1" customWidth="1"/>
    <col min="2" max="2" width="31.7109375" style="6" customWidth="1"/>
    <col min="3" max="3" width="9.7109375" style="4" customWidth="1"/>
    <col min="4" max="4" width="10.7109375" style="4" customWidth="1"/>
    <col min="5" max="5" width="16.7109375" style="4" customWidth="1"/>
    <col min="6" max="6" width="11.140625" style="30" customWidth="1"/>
    <col min="7" max="7" width="11" style="4" customWidth="1"/>
    <col min="8" max="9" width="11.7109375" style="4" customWidth="1"/>
    <col min="10" max="10" width="12.140625" style="30" customWidth="1"/>
    <col min="11" max="11" width="1.7109375" style="1" customWidth="1"/>
    <col min="12" max="16384" width="10.7109375" style="1"/>
  </cols>
  <sheetData>
    <row r="1" spans="2:10" ht="8.1" customHeight="1" x14ac:dyDescent="0.25"/>
    <row r="2" spans="2:10" ht="14.1" customHeight="1" thickBot="1" x14ac:dyDescent="0.3">
      <c r="B2" s="185" t="s">
        <v>147</v>
      </c>
      <c r="C2" s="185"/>
      <c r="D2" s="185"/>
      <c r="E2" s="185"/>
      <c r="F2" s="185"/>
      <c r="G2" s="185"/>
      <c r="H2" s="185"/>
      <c r="I2" s="185"/>
      <c r="J2" s="185"/>
    </row>
    <row r="3" spans="2:10" ht="18.75" thickBot="1" x14ac:dyDescent="0.3">
      <c r="B3" s="174" t="s">
        <v>162</v>
      </c>
      <c r="C3" s="174"/>
      <c r="D3" s="174"/>
      <c r="E3" s="174"/>
      <c r="F3" s="174"/>
      <c r="G3" s="174"/>
      <c r="H3" s="174"/>
      <c r="I3" s="174"/>
      <c r="J3" s="174"/>
    </row>
    <row r="4" spans="2:10" x14ac:dyDescent="0.25">
      <c r="B4" s="175" t="s">
        <v>153</v>
      </c>
      <c r="C4" s="178" t="s">
        <v>24</v>
      </c>
      <c r="D4" s="178"/>
      <c r="E4" s="178"/>
      <c r="F4" s="178"/>
      <c r="G4" s="178"/>
      <c r="H4" s="178"/>
      <c r="I4" s="178"/>
      <c r="J4" s="24"/>
    </row>
    <row r="5" spans="2:10" x14ac:dyDescent="0.25">
      <c r="B5" s="176"/>
      <c r="C5" s="179"/>
      <c r="D5" s="179"/>
      <c r="E5" s="179"/>
      <c r="F5" s="179"/>
      <c r="G5" s="179"/>
      <c r="H5" s="179"/>
      <c r="I5" s="180" t="s">
        <v>5</v>
      </c>
      <c r="J5" s="180"/>
    </row>
    <row r="6" spans="2:10" ht="15.75" thickBot="1" x14ac:dyDescent="0.3">
      <c r="B6" s="177"/>
      <c r="C6" s="166" t="s">
        <v>7</v>
      </c>
      <c r="D6" s="166"/>
      <c r="E6" s="166"/>
      <c r="F6" s="166"/>
      <c r="G6" s="167" t="s">
        <v>8</v>
      </c>
      <c r="H6" s="167"/>
      <c r="I6" s="167"/>
      <c r="J6" s="25"/>
    </row>
    <row r="7" spans="2:10" ht="45.75" thickBot="1" x14ac:dyDescent="0.3">
      <c r="B7" s="7" t="s">
        <v>2</v>
      </c>
      <c r="C7" s="34" t="s">
        <v>3</v>
      </c>
      <c r="D7" s="34" t="s">
        <v>21</v>
      </c>
      <c r="E7" s="35" t="s">
        <v>22</v>
      </c>
      <c r="F7" s="36" t="s">
        <v>29</v>
      </c>
      <c r="G7" s="18" t="s">
        <v>23</v>
      </c>
      <c r="H7" s="37" t="s">
        <v>4</v>
      </c>
      <c r="I7" s="37" t="s">
        <v>6</v>
      </c>
      <c r="J7" s="78" t="s">
        <v>134</v>
      </c>
    </row>
    <row r="8" spans="2:10" ht="26.25" thickBot="1" x14ac:dyDescent="0.3">
      <c r="B8" s="8" t="s">
        <v>11</v>
      </c>
      <c r="C8" s="10">
        <f>SUM(C9:C10)</f>
        <v>134460</v>
      </c>
      <c r="D8" s="10">
        <f>SUM(D9:D10)</f>
        <v>31133</v>
      </c>
      <c r="E8" s="14" t="s">
        <v>40</v>
      </c>
      <c r="F8" s="26">
        <f>G8-C8-D8</f>
        <v>209233</v>
      </c>
      <c r="G8" s="56">
        <f t="shared" ref="G8:G19" si="0">H8+I8</f>
        <v>374826</v>
      </c>
      <c r="H8" s="10">
        <f>SUM(H9:H10)</f>
        <v>366221</v>
      </c>
      <c r="I8" s="10">
        <f t="shared" ref="I8:J8" si="1">SUM(I9:I10)</f>
        <v>8605</v>
      </c>
      <c r="J8" s="79">
        <f t="shared" si="1"/>
        <v>0</v>
      </c>
    </row>
    <row r="9" spans="2:10" ht="15.75" thickBot="1" x14ac:dyDescent="0.3">
      <c r="B9" s="9" t="s">
        <v>66</v>
      </c>
      <c r="C9" s="68">
        <f>133380+1080</f>
        <v>134460</v>
      </c>
      <c r="D9" s="68">
        <f>7000+1287+2500</f>
        <v>10787</v>
      </c>
      <c r="E9" s="15" t="s">
        <v>9</v>
      </c>
      <c r="F9" s="27">
        <f>G9-C9-D9</f>
        <v>151806</v>
      </c>
      <c r="G9" s="77">
        <f t="shared" si="0"/>
        <v>297053</v>
      </c>
      <c r="H9" s="68">
        <v>288448</v>
      </c>
      <c r="I9" s="68">
        <v>8605</v>
      </c>
      <c r="J9" s="80"/>
    </row>
    <row r="10" spans="2:10" ht="15.75" thickBot="1" x14ac:dyDescent="0.3">
      <c r="B10" s="9" t="s">
        <v>67</v>
      </c>
      <c r="C10" s="11"/>
      <c r="D10" s="68">
        <f>2500+17689+157</f>
        <v>20346</v>
      </c>
      <c r="E10" s="15" t="s">
        <v>9</v>
      </c>
      <c r="F10" s="27">
        <f>G10-C10-D10</f>
        <v>57427</v>
      </c>
      <c r="G10" s="17">
        <f t="shared" si="0"/>
        <v>77773</v>
      </c>
      <c r="H10" s="68">
        <f>68662+9111</f>
        <v>77773</v>
      </c>
      <c r="I10" s="68"/>
      <c r="J10" s="80"/>
    </row>
    <row r="11" spans="2:10" ht="26.25" thickBot="1" x14ac:dyDescent="0.3">
      <c r="B11" s="8" t="s">
        <v>12</v>
      </c>
      <c r="C11" s="10">
        <f>SUM(C12:C14)</f>
        <v>17486</v>
      </c>
      <c r="D11" s="10">
        <f>SUM(D12:D14)</f>
        <v>31597</v>
      </c>
      <c r="E11" s="14" t="s">
        <v>9</v>
      </c>
      <c r="F11" s="26">
        <f>G11-C11-D11</f>
        <v>47004</v>
      </c>
      <c r="G11" s="56">
        <f t="shared" si="0"/>
        <v>96087</v>
      </c>
      <c r="H11" s="10">
        <f>SUM(H12:H14)</f>
        <v>96087</v>
      </c>
      <c r="I11" s="10">
        <f t="shared" ref="I11:J11" si="2">SUM(I12:I14)</f>
        <v>0</v>
      </c>
      <c r="J11" s="79">
        <f t="shared" si="2"/>
        <v>0</v>
      </c>
    </row>
    <row r="12" spans="2:10" ht="26.25" thickBot="1" x14ac:dyDescent="0.3">
      <c r="B12" s="9" t="s">
        <v>101</v>
      </c>
      <c r="C12" s="68">
        <f>16456+1030</f>
        <v>17486</v>
      </c>
      <c r="D12" s="68">
        <f>42</f>
        <v>42</v>
      </c>
      <c r="E12" s="15" t="s">
        <v>9</v>
      </c>
      <c r="F12" s="27">
        <f>G12-C12-D12-(D13-H13)</f>
        <v>6737</v>
      </c>
      <c r="G12" s="17">
        <f t="shared" si="0"/>
        <v>39593</v>
      </c>
      <c r="H12" s="11">
        <f>12983+(588+782+548+120)+(18162-675)+(4334-43)+2794</f>
        <v>39593</v>
      </c>
      <c r="I12" s="11"/>
      <c r="J12" s="80"/>
    </row>
    <row r="13" spans="2:10" ht="30" customHeight="1" thickBot="1" x14ac:dyDescent="0.3">
      <c r="B13" s="9" t="s">
        <v>102</v>
      </c>
      <c r="C13" s="11"/>
      <c r="D13" s="68">
        <f>18298+16973-86-6037+2407</f>
        <v>31555</v>
      </c>
      <c r="E13" s="183" t="s">
        <v>138</v>
      </c>
      <c r="F13" s="184"/>
      <c r="G13" s="17">
        <f t="shared" si="0"/>
        <v>16227</v>
      </c>
      <c r="H13" s="68">
        <f>6123+10104</f>
        <v>16227</v>
      </c>
      <c r="I13" s="11"/>
      <c r="J13" s="80"/>
    </row>
    <row r="14" spans="2:10" ht="15.75" thickBot="1" x14ac:dyDescent="0.3">
      <c r="B14" s="9" t="s">
        <v>68</v>
      </c>
      <c r="C14" s="11"/>
      <c r="D14" s="11"/>
      <c r="E14" s="15" t="s">
        <v>9</v>
      </c>
      <c r="F14" s="27">
        <f>G14-C14-D14</f>
        <v>40267</v>
      </c>
      <c r="G14" s="17">
        <f t="shared" si="0"/>
        <v>40267</v>
      </c>
      <c r="H14" s="68">
        <v>40267</v>
      </c>
      <c r="I14" s="11"/>
      <c r="J14" s="80"/>
    </row>
    <row r="15" spans="2:10" ht="26.25" thickBot="1" x14ac:dyDescent="0.3">
      <c r="B15" s="8" t="s">
        <v>13</v>
      </c>
      <c r="C15" s="10">
        <f>SUM(C16:C19)</f>
        <v>344246</v>
      </c>
      <c r="D15" s="10">
        <f>SUM(D16:D19)</f>
        <v>46444</v>
      </c>
      <c r="E15" s="14" t="s">
        <v>35</v>
      </c>
      <c r="F15" s="26">
        <f>G15-C15-D15</f>
        <v>77425</v>
      </c>
      <c r="G15" s="56">
        <f t="shared" si="0"/>
        <v>468115</v>
      </c>
      <c r="H15" s="10">
        <f>SUM(H16:H19)</f>
        <v>457250</v>
      </c>
      <c r="I15" s="10">
        <f>SUM(I16:I19)</f>
        <v>10865</v>
      </c>
      <c r="J15" s="79">
        <f>SUM(J16:J19)</f>
        <v>55457</v>
      </c>
    </row>
    <row r="16" spans="2:10" ht="15.75" thickBot="1" x14ac:dyDescent="0.3">
      <c r="B16" s="9" t="s">
        <v>69</v>
      </c>
      <c r="C16" s="68">
        <v>231390</v>
      </c>
      <c r="D16" s="11"/>
      <c r="E16" s="15" t="s">
        <v>10</v>
      </c>
      <c r="F16" s="27">
        <f>G16-C16-D16</f>
        <v>47213</v>
      </c>
      <c r="G16" s="17">
        <f t="shared" si="0"/>
        <v>278603</v>
      </c>
      <c r="H16" s="68">
        <v>267738</v>
      </c>
      <c r="I16" s="68">
        <v>10865</v>
      </c>
      <c r="J16" s="80"/>
    </row>
    <row r="17" spans="2:10" ht="32.1" customHeight="1" thickBot="1" x14ac:dyDescent="0.3">
      <c r="B17" s="9" t="s">
        <v>70</v>
      </c>
      <c r="C17" s="68">
        <v>37973</v>
      </c>
      <c r="D17" s="68">
        <v>8916</v>
      </c>
      <c r="E17" s="15" t="s">
        <v>10</v>
      </c>
      <c r="F17" s="27">
        <f>G17-C17-D17</f>
        <v>8962</v>
      </c>
      <c r="G17" s="17">
        <f t="shared" si="0"/>
        <v>55851</v>
      </c>
      <c r="H17" s="68">
        <v>55851</v>
      </c>
      <c r="I17" s="68"/>
      <c r="J17" s="80"/>
    </row>
    <row r="18" spans="2:10" ht="26.25" thickBot="1" x14ac:dyDescent="0.3">
      <c r="B18" s="9" t="s">
        <v>71</v>
      </c>
      <c r="C18" s="68">
        <f>55444+19439</f>
        <v>74883</v>
      </c>
      <c r="D18" s="68">
        <f>33750+3778</f>
        <v>37528</v>
      </c>
      <c r="E18" s="15" t="s">
        <v>10</v>
      </c>
      <c r="F18" s="69">
        <f t="shared" ref="F18:F19" si="3">G18-C18-D18</f>
        <v>21250</v>
      </c>
      <c r="G18" s="17">
        <f t="shared" si="0"/>
        <v>133661</v>
      </c>
      <c r="H18" s="68">
        <f>83600+22572+21645+5844</f>
        <v>133661</v>
      </c>
      <c r="I18" s="68"/>
      <c r="J18" s="80"/>
    </row>
    <row r="19" spans="2:10" ht="39" thickBot="1" x14ac:dyDescent="0.3">
      <c r="B19" s="9" t="s">
        <v>130</v>
      </c>
      <c r="C19" s="11"/>
      <c r="D19" s="11"/>
      <c r="E19" s="15" t="s">
        <v>10</v>
      </c>
      <c r="F19" s="27">
        <f t="shared" si="3"/>
        <v>0</v>
      </c>
      <c r="G19" s="17">
        <f t="shared" si="0"/>
        <v>0</v>
      </c>
      <c r="H19" s="68"/>
      <c r="I19" s="68"/>
      <c r="J19" s="90">
        <f>41329+14128</f>
        <v>55457</v>
      </c>
    </row>
    <row r="20" spans="2:10" ht="26.25" thickBot="1" x14ac:dyDescent="0.3">
      <c r="B20" s="8" t="s">
        <v>38</v>
      </c>
      <c r="C20" s="10">
        <f>SUM(C21:C25)</f>
        <v>11748</v>
      </c>
      <c r="D20" s="10">
        <f>SUM(D21:D25)</f>
        <v>0</v>
      </c>
      <c r="E20" s="14" t="s">
        <v>28</v>
      </c>
      <c r="F20" s="26">
        <f>G20-C20-D20</f>
        <v>125063</v>
      </c>
      <c r="G20" s="56">
        <f>H20+I20</f>
        <v>136811</v>
      </c>
      <c r="H20" s="10">
        <f>SUM(H21:H25)</f>
        <v>0</v>
      </c>
      <c r="I20" s="10">
        <f>SUM(I21:I25)</f>
        <v>136811</v>
      </c>
      <c r="J20" s="79">
        <f>SUM(J21:J25)</f>
        <v>6670</v>
      </c>
    </row>
    <row r="21" spans="2:10" ht="15.75" thickBot="1" x14ac:dyDescent="0.3">
      <c r="B21" s="41" t="s">
        <v>72</v>
      </c>
      <c r="C21" s="68">
        <v>2302</v>
      </c>
      <c r="D21" s="11"/>
      <c r="E21" s="15" t="s">
        <v>10</v>
      </c>
      <c r="F21" s="27">
        <f>G21-C21-D21</f>
        <v>5465</v>
      </c>
      <c r="G21" s="17">
        <f>H21+I21</f>
        <v>7767</v>
      </c>
      <c r="H21" s="68"/>
      <c r="I21" s="68">
        <v>7767</v>
      </c>
      <c r="J21" s="90">
        <v>2160</v>
      </c>
    </row>
    <row r="22" spans="2:10" ht="26.25" thickBot="1" x14ac:dyDescent="0.3">
      <c r="B22" s="41" t="s">
        <v>73</v>
      </c>
      <c r="C22" s="68">
        <v>9446</v>
      </c>
      <c r="D22" s="11"/>
      <c r="E22" s="15" t="s">
        <v>9</v>
      </c>
      <c r="F22" s="27">
        <f>G22-C22-D22</f>
        <v>21811</v>
      </c>
      <c r="G22" s="17">
        <f>H22+I22</f>
        <v>31257</v>
      </c>
      <c r="H22" s="68"/>
      <c r="I22" s="68">
        <v>31257</v>
      </c>
      <c r="J22" s="80"/>
    </row>
    <row r="23" spans="2:10" ht="15.75" thickBot="1" x14ac:dyDescent="0.3">
      <c r="B23" s="41" t="s">
        <v>74</v>
      </c>
      <c r="C23" s="11"/>
      <c r="D23" s="11"/>
      <c r="E23" s="15" t="s">
        <v>9</v>
      </c>
      <c r="F23" s="27">
        <f>G23-C23-D23</f>
        <v>6227</v>
      </c>
      <c r="G23" s="17">
        <f>H23+I23</f>
        <v>6227</v>
      </c>
      <c r="H23" s="68"/>
      <c r="I23" s="68">
        <v>6227</v>
      </c>
      <c r="J23" s="80"/>
    </row>
    <row r="24" spans="2:10" ht="39" thickBot="1" x14ac:dyDescent="0.3">
      <c r="B24" s="41" t="s">
        <v>127</v>
      </c>
      <c r="C24" s="11"/>
      <c r="D24" s="11"/>
      <c r="E24" s="15" t="s">
        <v>9</v>
      </c>
      <c r="F24" s="27">
        <f t="shared" ref="F24:F25" si="4">G24-C24-D24</f>
        <v>91560</v>
      </c>
      <c r="G24" s="17">
        <f>H24+I24</f>
        <v>91560</v>
      </c>
      <c r="H24" s="68"/>
      <c r="I24" s="68">
        <v>91560</v>
      </c>
      <c r="J24" s="84"/>
    </row>
    <row r="25" spans="2:10" ht="26.25" thickBot="1" x14ac:dyDescent="0.3">
      <c r="B25" s="41" t="s">
        <v>75</v>
      </c>
      <c r="C25" s="11"/>
      <c r="D25" s="11"/>
      <c r="E25" s="15" t="s">
        <v>9</v>
      </c>
      <c r="F25" s="27">
        <f t="shared" si="4"/>
        <v>0</v>
      </c>
      <c r="G25" s="17">
        <f t="shared" ref="G25" si="5">H25+I25</f>
        <v>0</v>
      </c>
      <c r="H25" s="11"/>
      <c r="I25" s="11"/>
      <c r="J25" s="90">
        <v>4510</v>
      </c>
    </row>
    <row r="26" spans="2:10" ht="15.75" thickBot="1" x14ac:dyDescent="0.3">
      <c r="B26" s="8" t="s">
        <v>14</v>
      </c>
      <c r="C26" s="10">
        <f>SUM(C27:C29)</f>
        <v>16828</v>
      </c>
      <c r="D26" s="10">
        <f>SUM(D27:D29)</f>
        <v>0</v>
      </c>
      <c r="E26" s="14" t="s">
        <v>9</v>
      </c>
      <c r="F26" s="26">
        <f>G26-C26-D26</f>
        <v>23832</v>
      </c>
      <c r="G26" s="56">
        <f>H26+I26</f>
        <v>40660</v>
      </c>
      <c r="H26" s="10">
        <f>SUM(H27:H29)</f>
        <v>22258</v>
      </c>
      <c r="I26" s="10">
        <f t="shared" ref="I26:J26" si="6">SUM(I27:I29)</f>
        <v>18402</v>
      </c>
      <c r="J26" s="79">
        <f t="shared" si="6"/>
        <v>621</v>
      </c>
    </row>
    <row r="27" spans="2:10" ht="24.75" thickBot="1" x14ac:dyDescent="0.3">
      <c r="B27" s="9" t="s">
        <v>76</v>
      </c>
      <c r="C27" s="11"/>
      <c r="D27" s="11"/>
      <c r="E27" s="15" t="s">
        <v>41</v>
      </c>
      <c r="F27" s="27">
        <f>G27-C27-D27</f>
        <v>11762</v>
      </c>
      <c r="G27" s="17">
        <f>H27+I27</f>
        <v>11762</v>
      </c>
      <c r="H27" s="61"/>
      <c r="I27" s="68">
        <v>11762</v>
      </c>
      <c r="J27" s="90">
        <v>621</v>
      </c>
    </row>
    <row r="28" spans="2:10" ht="39" thickBot="1" x14ac:dyDescent="0.3">
      <c r="B28" s="9" t="s">
        <v>77</v>
      </c>
      <c r="C28" s="68">
        <v>5304</v>
      </c>
      <c r="D28" s="11"/>
      <c r="E28" s="15" t="s">
        <v>10</v>
      </c>
      <c r="F28" s="27">
        <f>G28-C28-D28</f>
        <v>1336</v>
      </c>
      <c r="G28" s="17">
        <f>H28+I28</f>
        <v>6640</v>
      </c>
      <c r="H28" s="61"/>
      <c r="I28" s="68">
        <v>6640</v>
      </c>
      <c r="J28" s="80"/>
    </row>
    <row r="29" spans="2:10" ht="15.75" thickBot="1" x14ac:dyDescent="0.3">
      <c r="B29" s="9" t="s">
        <v>78</v>
      </c>
      <c r="C29" s="68">
        <v>11524</v>
      </c>
      <c r="D29" s="11"/>
      <c r="E29" s="15" t="s">
        <v>10</v>
      </c>
      <c r="F29" s="69">
        <f t="shared" ref="F29" si="7">G29-C29-D29</f>
        <v>10734</v>
      </c>
      <c r="G29" s="17">
        <f t="shared" ref="G29" si="8">H29+I29</f>
        <v>22258</v>
      </c>
      <c r="H29" s="68">
        <v>22258</v>
      </c>
      <c r="I29" s="68">
        <v>0</v>
      </c>
      <c r="J29" s="80"/>
    </row>
    <row r="30" spans="2:10" ht="34.35" customHeight="1" thickBot="1" x14ac:dyDescent="0.3">
      <c r="B30" s="8" t="s">
        <v>15</v>
      </c>
      <c r="C30" s="10">
        <f>SUM(C31:C34)</f>
        <v>158879</v>
      </c>
      <c r="D30" s="10">
        <f>SUM(D31:D34)</f>
        <v>0</v>
      </c>
      <c r="E30" s="14" t="s">
        <v>9</v>
      </c>
      <c r="F30" s="26">
        <f>G30-C30-D30</f>
        <v>20635</v>
      </c>
      <c r="G30" s="56">
        <f>H30+I30</f>
        <v>179514</v>
      </c>
      <c r="H30" s="10">
        <f>SUM(H31:H34)</f>
        <v>179514</v>
      </c>
      <c r="I30" s="10">
        <f>SUM(I31:I34)</f>
        <v>0</v>
      </c>
      <c r="J30" s="79">
        <f>SUM(J31:J34)</f>
        <v>0</v>
      </c>
    </row>
    <row r="31" spans="2:10" ht="26.25" thickBot="1" x14ac:dyDescent="0.3">
      <c r="B31" s="9" t="s">
        <v>133</v>
      </c>
      <c r="C31" s="152"/>
      <c r="D31" s="11"/>
      <c r="E31" s="15" t="s">
        <v>9</v>
      </c>
      <c r="F31" s="168">
        <f>(G31+G32)-C31</f>
        <v>4300</v>
      </c>
      <c r="G31" s="17">
        <f>H31+I31</f>
        <v>4300</v>
      </c>
      <c r="H31" s="68">
        <v>4300</v>
      </c>
      <c r="I31" s="11"/>
      <c r="J31" s="80"/>
    </row>
    <row r="32" spans="2:10" ht="39" thickBot="1" x14ac:dyDescent="0.3">
      <c r="B32" s="9" t="s">
        <v>79</v>
      </c>
      <c r="C32" s="153"/>
      <c r="D32" s="11"/>
      <c r="E32" s="15" t="s">
        <v>9</v>
      </c>
      <c r="F32" s="169"/>
      <c r="G32" s="17">
        <f t="shared" ref="G32" si="9">H32+I32</f>
        <v>0</v>
      </c>
      <c r="H32" s="87"/>
      <c r="I32" s="11"/>
      <c r="J32" s="80"/>
    </row>
    <row r="33" spans="2:10" ht="39" thickBot="1" x14ac:dyDescent="0.3">
      <c r="B33" s="9" t="s">
        <v>128</v>
      </c>
      <c r="C33" s="68">
        <v>158839</v>
      </c>
      <c r="D33" s="11"/>
      <c r="E33" s="15" t="s">
        <v>9</v>
      </c>
      <c r="F33" s="27">
        <f>G33-C33-D33</f>
        <v>16335</v>
      </c>
      <c r="G33" s="17">
        <f>H33+I33</f>
        <v>175174</v>
      </c>
      <c r="H33" s="68">
        <f>158839+16335</f>
        <v>175174</v>
      </c>
      <c r="I33" s="11"/>
      <c r="J33" s="80"/>
    </row>
    <row r="34" spans="2:10" ht="26.25" thickBot="1" x14ac:dyDescent="0.3">
      <c r="B34" s="9" t="s">
        <v>80</v>
      </c>
      <c r="C34" s="68">
        <v>40</v>
      </c>
      <c r="D34" s="11"/>
      <c r="E34" s="15" t="s">
        <v>9</v>
      </c>
      <c r="F34" s="27">
        <f t="shared" ref="F34" si="10">G34-C34-D34</f>
        <v>0</v>
      </c>
      <c r="G34" s="17">
        <f t="shared" ref="G34" si="11">H34+I34</f>
        <v>40</v>
      </c>
      <c r="H34" s="68">
        <v>40</v>
      </c>
      <c r="I34" s="11"/>
      <c r="J34" s="80"/>
    </row>
    <row r="35" spans="2:10" ht="26.25" thickBot="1" x14ac:dyDescent="0.3">
      <c r="B35" s="8" t="s">
        <v>16</v>
      </c>
      <c r="C35" s="10">
        <f>SUM(C36:C39)</f>
        <v>0</v>
      </c>
      <c r="D35" s="10">
        <f>SUM(D36:D39)</f>
        <v>3563</v>
      </c>
      <c r="E35" s="14" t="s">
        <v>9</v>
      </c>
      <c r="F35" s="26">
        <f>G35-C35-D35</f>
        <v>16227</v>
      </c>
      <c r="G35" s="56">
        <f>H35+I35</f>
        <v>19790</v>
      </c>
      <c r="H35" s="10">
        <f>SUM(H36:H39)</f>
        <v>9996</v>
      </c>
      <c r="I35" s="10">
        <f t="shared" ref="I35:J35" si="12">SUM(I36:I39)</f>
        <v>9794</v>
      </c>
      <c r="J35" s="79">
        <f t="shared" si="12"/>
        <v>1316</v>
      </c>
    </row>
    <row r="36" spans="2:10" ht="15.75" thickBot="1" x14ac:dyDescent="0.3">
      <c r="B36" s="9" t="s">
        <v>81</v>
      </c>
      <c r="C36" s="68"/>
      <c r="D36" s="11"/>
      <c r="E36" s="67" t="s">
        <v>9</v>
      </c>
      <c r="F36" s="27">
        <f>G36-C36-D36</f>
        <v>688</v>
      </c>
      <c r="G36" s="17">
        <f>H36+I36</f>
        <v>688</v>
      </c>
      <c r="H36" s="68">
        <v>688</v>
      </c>
      <c r="I36" s="68"/>
      <c r="J36" s="80"/>
    </row>
    <row r="37" spans="2:10" ht="26.25" thickBot="1" x14ac:dyDescent="0.3">
      <c r="B37" s="9" t="s">
        <v>82</v>
      </c>
      <c r="C37" s="11"/>
      <c r="D37" s="11">
        <v>3000</v>
      </c>
      <c r="E37" s="67" t="s">
        <v>10</v>
      </c>
      <c r="F37" s="27">
        <f>G37-C37-D37</f>
        <v>9794</v>
      </c>
      <c r="G37" s="17">
        <f>H37+I37</f>
        <v>12794</v>
      </c>
      <c r="H37" s="68">
        <v>3000</v>
      </c>
      <c r="I37" s="68">
        <v>9794</v>
      </c>
      <c r="J37" s="90">
        <v>1316</v>
      </c>
    </row>
    <row r="38" spans="2:10" ht="15.75" thickBot="1" x14ac:dyDescent="0.3">
      <c r="B38" s="9" t="s">
        <v>83</v>
      </c>
      <c r="C38" s="11"/>
      <c r="D38" s="11">
        <v>563</v>
      </c>
      <c r="E38" s="67" t="s">
        <v>9</v>
      </c>
      <c r="F38" s="27">
        <f t="shared" ref="F38:F39" si="13">G38-C38-D38</f>
        <v>2382</v>
      </c>
      <c r="G38" s="17">
        <f t="shared" ref="G38:G39" si="14">H38+I38</f>
        <v>2945</v>
      </c>
      <c r="H38" s="68">
        <v>2945</v>
      </c>
      <c r="I38" s="68"/>
      <c r="J38" s="80"/>
    </row>
    <row r="39" spans="2:10" ht="15.75" thickBot="1" x14ac:dyDescent="0.3">
      <c r="B39" s="9" t="s">
        <v>84</v>
      </c>
      <c r="C39" s="11"/>
      <c r="D39" s="11"/>
      <c r="E39" s="67" t="s">
        <v>9</v>
      </c>
      <c r="F39" s="27">
        <f t="shared" si="13"/>
        <v>3363</v>
      </c>
      <c r="G39" s="17">
        <f t="shared" si="14"/>
        <v>3363</v>
      </c>
      <c r="H39" s="68">
        <f>1188+2175</f>
        <v>3363</v>
      </c>
      <c r="I39" s="68"/>
      <c r="J39" s="80"/>
    </row>
    <row r="40" spans="2:10" ht="15.75" thickBot="1" x14ac:dyDescent="0.3">
      <c r="B40" s="8" t="s">
        <v>17</v>
      </c>
      <c r="C40" s="10">
        <f>SUM(C41:C44)</f>
        <v>13006</v>
      </c>
      <c r="D40" s="10">
        <f>SUM(D41:D44)</f>
        <v>0</v>
      </c>
      <c r="E40" s="14" t="s">
        <v>9</v>
      </c>
      <c r="F40" s="26">
        <f>G40-C40-D40</f>
        <v>108791</v>
      </c>
      <c r="G40" s="56">
        <f>H40+I40</f>
        <v>121797</v>
      </c>
      <c r="H40" s="10">
        <f>SUM(H41:H44)</f>
        <v>1301</v>
      </c>
      <c r="I40" s="10">
        <f>SUM(I41:I44)</f>
        <v>120496</v>
      </c>
      <c r="J40" s="79">
        <f>SUM(J41:J44)</f>
        <v>6480</v>
      </c>
    </row>
    <row r="41" spans="2:10" ht="39" thickBot="1" x14ac:dyDescent="0.3">
      <c r="B41" s="9" t="s">
        <v>129</v>
      </c>
      <c r="C41" s="152">
        <v>13006</v>
      </c>
      <c r="D41" s="11"/>
      <c r="E41" s="15" t="s">
        <v>9</v>
      </c>
      <c r="F41" s="27">
        <f>G41-C41-D41</f>
        <v>64170</v>
      </c>
      <c r="G41" s="17">
        <f>H41+I41</f>
        <v>77176</v>
      </c>
      <c r="H41" s="68"/>
      <c r="I41" s="68">
        <f>71176+6000</f>
        <v>77176</v>
      </c>
      <c r="J41" s="90">
        <v>3684</v>
      </c>
    </row>
    <row r="42" spans="2:10" ht="15.75" thickBot="1" x14ac:dyDescent="0.3">
      <c r="B42" s="9" t="s">
        <v>85</v>
      </c>
      <c r="C42" s="154"/>
      <c r="D42" s="11"/>
      <c r="E42" s="15" t="s">
        <v>9</v>
      </c>
      <c r="F42" s="27">
        <f>G42-C42-D42</f>
        <v>12500</v>
      </c>
      <c r="G42" s="17">
        <f>H42+I42</f>
        <v>12500</v>
      </c>
      <c r="H42" s="68"/>
      <c r="I42" s="68">
        <v>12500</v>
      </c>
      <c r="J42" s="80"/>
    </row>
    <row r="43" spans="2:10" ht="26.25" thickBot="1" x14ac:dyDescent="0.3">
      <c r="B43" s="9" t="s">
        <v>86</v>
      </c>
      <c r="C43" s="154"/>
      <c r="D43" s="11"/>
      <c r="E43" s="15" t="s">
        <v>9</v>
      </c>
      <c r="F43" s="27">
        <f t="shared" ref="F43:F44" si="15">G43-C43-D43</f>
        <v>12706</v>
      </c>
      <c r="G43" s="17">
        <f t="shared" ref="G43:G44" si="16">H43+I43</f>
        <v>12706</v>
      </c>
      <c r="H43" s="68">
        <v>1301</v>
      </c>
      <c r="I43" s="68">
        <v>11405</v>
      </c>
      <c r="J43" s="90">
        <v>396</v>
      </c>
    </row>
    <row r="44" spans="2:10" ht="15.75" thickBot="1" x14ac:dyDescent="0.3">
      <c r="B44" s="53" t="s">
        <v>87</v>
      </c>
      <c r="C44" s="153"/>
      <c r="D44" s="47"/>
      <c r="E44" s="15" t="s">
        <v>9</v>
      </c>
      <c r="F44" s="54">
        <f t="shared" si="15"/>
        <v>19415</v>
      </c>
      <c r="G44" s="55">
        <f t="shared" si="16"/>
        <v>19415</v>
      </c>
      <c r="H44" s="88"/>
      <c r="I44" s="88">
        <v>19415</v>
      </c>
      <c r="J44" s="91">
        <v>2400</v>
      </c>
    </row>
    <row r="45" spans="2:10" ht="9" customHeight="1" thickBot="1" x14ac:dyDescent="0.3">
      <c r="B45" s="48"/>
      <c r="C45" s="13"/>
      <c r="D45" s="49"/>
      <c r="E45" s="50"/>
      <c r="F45" s="51"/>
      <c r="G45" s="52"/>
      <c r="H45" s="49"/>
      <c r="I45" s="49"/>
      <c r="J45" s="51"/>
    </row>
    <row r="46" spans="2:10" ht="10.35" customHeight="1" thickBot="1" x14ac:dyDescent="0.3">
      <c r="B46" s="48"/>
      <c r="C46" s="13"/>
      <c r="D46" s="49"/>
      <c r="E46" s="50"/>
      <c r="F46" s="51"/>
      <c r="G46" s="52"/>
      <c r="H46" s="49"/>
      <c r="I46" s="49"/>
      <c r="J46" s="51"/>
    </row>
    <row r="47" spans="2:10" ht="19.350000000000001" customHeight="1" thickBot="1" x14ac:dyDescent="0.3">
      <c r="B47" s="174" t="s">
        <v>162</v>
      </c>
      <c r="C47" s="174"/>
      <c r="D47" s="174"/>
      <c r="E47" s="174"/>
      <c r="F47" s="174"/>
      <c r="G47" s="174"/>
      <c r="H47" s="174"/>
      <c r="I47" s="174"/>
      <c r="J47" s="174"/>
    </row>
    <row r="48" spans="2:10" ht="15" customHeight="1" x14ac:dyDescent="0.25">
      <c r="B48" s="175" t="s">
        <v>153</v>
      </c>
      <c r="C48" s="178" t="s">
        <v>24</v>
      </c>
      <c r="D48" s="178"/>
      <c r="E48" s="178"/>
      <c r="F48" s="178"/>
      <c r="G48" s="178"/>
      <c r="H48" s="178"/>
      <c r="I48" s="178"/>
      <c r="J48" s="24"/>
    </row>
    <row r="49" spans="2:10" x14ac:dyDescent="0.25">
      <c r="B49" s="176"/>
      <c r="C49" s="179"/>
      <c r="D49" s="179"/>
      <c r="E49" s="179"/>
      <c r="F49" s="179"/>
      <c r="G49" s="179"/>
      <c r="H49" s="179"/>
      <c r="I49" s="180" t="s">
        <v>5</v>
      </c>
      <c r="J49" s="180"/>
    </row>
    <row r="50" spans="2:10" ht="15.75" thickBot="1" x14ac:dyDescent="0.3">
      <c r="B50" s="177"/>
      <c r="C50" s="166" t="s">
        <v>7</v>
      </c>
      <c r="D50" s="166"/>
      <c r="E50" s="166"/>
      <c r="F50" s="166"/>
      <c r="G50" s="167" t="s">
        <v>8</v>
      </c>
      <c r="H50" s="167"/>
      <c r="I50" s="167"/>
      <c r="J50" s="25"/>
    </row>
    <row r="51" spans="2:10" ht="45.75" thickBot="1" x14ac:dyDescent="0.3">
      <c r="B51" s="7" t="s">
        <v>2</v>
      </c>
      <c r="C51" s="34" t="s">
        <v>3</v>
      </c>
      <c r="D51" s="34" t="s">
        <v>21</v>
      </c>
      <c r="E51" s="35" t="s">
        <v>22</v>
      </c>
      <c r="F51" s="36" t="s">
        <v>29</v>
      </c>
      <c r="G51" s="18" t="s">
        <v>23</v>
      </c>
      <c r="H51" s="37" t="s">
        <v>4</v>
      </c>
      <c r="I51" s="37" t="s">
        <v>6</v>
      </c>
      <c r="J51" s="78" t="s">
        <v>134</v>
      </c>
    </row>
    <row r="52" spans="2:10" ht="26.25" thickBot="1" x14ac:dyDescent="0.3">
      <c r="B52" s="8" t="s">
        <v>18</v>
      </c>
      <c r="C52" s="10">
        <f>SUM(C53:C56)</f>
        <v>0</v>
      </c>
      <c r="D52" s="10">
        <f>SUM(D53:D56)</f>
        <v>0</v>
      </c>
      <c r="E52" s="14" t="s">
        <v>36</v>
      </c>
      <c r="F52" s="26">
        <f>G52-C52-D52</f>
        <v>21700</v>
      </c>
      <c r="G52" s="56">
        <f>H52+I52</f>
        <v>21700</v>
      </c>
      <c r="H52" s="10">
        <f>SUM(H53:H56)</f>
        <v>16700</v>
      </c>
      <c r="I52" s="10">
        <f>SUM(I53:I56)</f>
        <v>5000</v>
      </c>
      <c r="J52" s="79">
        <f>SUM(J53:J56)</f>
        <v>0</v>
      </c>
    </row>
    <row r="53" spans="2:10" ht="26.25" thickBot="1" x14ac:dyDescent="0.3">
      <c r="B53" s="9" t="s">
        <v>88</v>
      </c>
      <c r="C53" s="11"/>
      <c r="D53" s="11"/>
      <c r="E53" s="15" t="s">
        <v>19</v>
      </c>
      <c r="F53" s="27">
        <f>G53-C53-D53</f>
        <v>4000</v>
      </c>
      <c r="G53" s="17">
        <f>H53+I53</f>
        <v>4000</v>
      </c>
      <c r="H53" s="68">
        <v>4000</v>
      </c>
      <c r="I53" s="11"/>
      <c r="J53" s="80"/>
    </row>
    <row r="54" spans="2:10" ht="21" customHeight="1" thickBot="1" x14ac:dyDescent="0.3">
      <c r="B54" s="9" t="s">
        <v>89</v>
      </c>
      <c r="C54" s="11"/>
      <c r="D54" s="11"/>
      <c r="E54" s="15" t="s">
        <v>19</v>
      </c>
      <c r="F54" s="27">
        <f t="shared" ref="F54" si="17">G54-C54-D54</f>
        <v>1000</v>
      </c>
      <c r="G54" s="17">
        <f t="shared" ref="G54" si="18">H54+I54</f>
        <v>1000</v>
      </c>
      <c r="H54" s="68">
        <v>1000</v>
      </c>
      <c r="I54" s="11"/>
      <c r="J54" s="80"/>
    </row>
    <row r="55" spans="2:10" ht="26.25" thickBot="1" x14ac:dyDescent="0.3">
      <c r="B55" s="9" t="s">
        <v>90</v>
      </c>
      <c r="C55" s="11"/>
      <c r="D55" s="11"/>
      <c r="E55" s="15" t="s">
        <v>9</v>
      </c>
      <c r="F55" s="27">
        <f>G55-C55-D55</f>
        <v>15000</v>
      </c>
      <c r="G55" s="17">
        <f>H55+I55</f>
        <v>15000</v>
      </c>
      <c r="H55" s="68">
        <v>10000</v>
      </c>
      <c r="I55" s="11">
        <v>5000</v>
      </c>
      <c r="J55" s="80"/>
    </row>
    <row r="56" spans="2:10" ht="26.25" thickBot="1" x14ac:dyDescent="0.3">
      <c r="B56" s="9" t="s">
        <v>91</v>
      </c>
      <c r="C56" s="11"/>
      <c r="D56" s="11"/>
      <c r="E56" s="15" t="s">
        <v>9</v>
      </c>
      <c r="F56" s="27">
        <f t="shared" ref="F56" si="19">G56-C56-D56</f>
        <v>1700</v>
      </c>
      <c r="G56" s="17">
        <f t="shared" ref="G56" si="20">H56+I56</f>
        <v>1700</v>
      </c>
      <c r="H56" s="68">
        <f>100+500+300+800</f>
        <v>1700</v>
      </c>
      <c r="I56" s="11"/>
      <c r="J56" s="80"/>
    </row>
    <row r="57" spans="2:10" ht="26.25" thickBot="1" x14ac:dyDescent="0.3">
      <c r="B57" s="8" t="s">
        <v>140</v>
      </c>
      <c r="C57" s="10">
        <f>SUM(C58:C61)</f>
        <v>0</v>
      </c>
      <c r="D57" s="10">
        <f>SUM(D58:D61)</f>
        <v>0</v>
      </c>
      <c r="E57" s="14" t="s">
        <v>9</v>
      </c>
      <c r="F57" s="26">
        <f>G57-C57-D57</f>
        <v>10000</v>
      </c>
      <c r="G57" s="56">
        <f>H57+I57</f>
        <v>10000</v>
      </c>
      <c r="H57" s="89">
        <f>SUM(H58:H61)</f>
        <v>10000</v>
      </c>
      <c r="I57" s="10">
        <f t="shared" ref="I57:J57" si="21">SUM(I58:I61)</f>
        <v>0</v>
      </c>
      <c r="J57" s="79">
        <f t="shared" si="21"/>
        <v>139260</v>
      </c>
    </row>
    <row r="58" spans="2:10" ht="26.25" thickBot="1" x14ac:dyDescent="0.3">
      <c r="B58" s="9" t="s">
        <v>139</v>
      </c>
      <c r="C58" s="11"/>
      <c r="D58" s="11"/>
      <c r="E58" s="15" t="s">
        <v>9</v>
      </c>
      <c r="F58" s="27">
        <f>G58-C58-D58</f>
        <v>0</v>
      </c>
      <c r="G58" s="17">
        <f>H58+I58</f>
        <v>0</v>
      </c>
      <c r="H58" s="11">
        <v>0</v>
      </c>
      <c r="I58" s="11"/>
      <c r="J58" s="90">
        <v>54375</v>
      </c>
    </row>
    <row r="59" spans="2:10" ht="15.75" thickBot="1" x14ac:dyDescent="0.3">
      <c r="B59" s="9" t="s">
        <v>92</v>
      </c>
      <c r="C59" s="11"/>
      <c r="D59" s="11"/>
      <c r="E59" s="15" t="s">
        <v>9</v>
      </c>
      <c r="F59" s="27">
        <f>G59-C59-D59</f>
        <v>0</v>
      </c>
      <c r="G59" s="17">
        <f>H59+I59</f>
        <v>0</v>
      </c>
      <c r="H59" s="11">
        <v>0</v>
      </c>
      <c r="I59" s="11"/>
      <c r="J59" s="90">
        <v>29426</v>
      </c>
    </row>
    <row r="60" spans="2:10" ht="32.1" customHeight="1" thickBot="1" x14ac:dyDescent="0.3">
      <c r="B60" s="9" t="s">
        <v>93</v>
      </c>
      <c r="C60" s="11"/>
      <c r="D60" s="11"/>
      <c r="E60" s="15" t="s">
        <v>9</v>
      </c>
      <c r="F60" s="27">
        <f t="shared" ref="F60:F62" si="22">G60-C60-D60</f>
        <v>0</v>
      </c>
      <c r="G60" s="17">
        <f t="shared" ref="G60:G61" si="23">H60+I60</f>
        <v>0</v>
      </c>
      <c r="H60" s="11">
        <v>0</v>
      </c>
      <c r="I60" s="11"/>
      <c r="J60" s="90">
        <v>55459</v>
      </c>
    </row>
    <row r="61" spans="2:10" ht="21" customHeight="1" thickBot="1" x14ac:dyDescent="0.3">
      <c r="B61" s="9" t="s">
        <v>94</v>
      </c>
      <c r="C61" s="11"/>
      <c r="D61" s="11"/>
      <c r="E61" s="15" t="s">
        <v>9</v>
      </c>
      <c r="F61" s="27">
        <f>G61-C61-D61</f>
        <v>10000</v>
      </c>
      <c r="G61" s="17">
        <f t="shared" si="23"/>
        <v>10000</v>
      </c>
      <c r="H61" s="68">
        <v>10000</v>
      </c>
      <c r="I61" s="11"/>
      <c r="J61" s="82"/>
    </row>
    <row r="62" spans="2:10" ht="29.1" customHeight="1" thickBot="1" x14ac:dyDescent="0.3">
      <c r="B62" s="60" t="s">
        <v>30</v>
      </c>
      <c r="C62" s="21">
        <f>C57+C52+C40+C35+C30+C26+C20+C15+C11+C8</f>
        <v>696653</v>
      </c>
      <c r="D62" s="21">
        <f>D57+D52+D40+D35+D30+D26+D20+D15+D11+D8</f>
        <v>112737</v>
      </c>
      <c r="E62" s="43"/>
      <c r="F62" s="31">
        <f t="shared" si="22"/>
        <v>659910</v>
      </c>
      <c r="G62" s="44">
        <f>G57+G52+G40+G35+G30+G26+G20+G15+G11+G8</f>
        <v>1469300</v>
      </c>
      <c r="H62" s="21">
        <f>H57+H52+H40+H35+H30+H26+H20+H15+H11+H8</f>
        <v>1159327</v>
      </c>
      <c r="I62" s="45">
        <f>I57+I52+I40+I35+I30+I26+I20+I15+I11+I8</f>
        <v>309973</v>
      </c>
      <c r="J62" s="46">
        <f>J57+J52+J40+J35+J30+J26+J20+J15+J11+J8</f>
        <v>209804</v>
      </c>
    </row>
    <row r="63" spans="2:10" ht="26.1" customHeight="1" thickBot="1" x14ac:dyDescent="0.3">
      <c r="B63" s="139" t="s">
        <v>136</v>
      </c>
      <c r="C63" s="139"/>
      <c r="D63" s="139"/>
      <c r="E63" s="139"/>
      <c r="F63" s="163"/>
      <c r="G63" s="74">
        <f>G62-C62-D62-F62</f>
        <v>0</v>
      </c>
      <c r="H63" s="164"/>
      <c r="I63" s="165"/>
      <c r="J63" s="165"/>
    </row>
    <row r="64" spans="2:10" ht="16.350000000000001" customHeight="1" thickBot="1" x14ac:dyDescent="0.3">
      <c r="B64" s="20" t="s">
        <v>34</v>
      </c>
      <c r="C64" s="181" t="s">
        <v>1</v>
      </c>
      <c r="D64" s="181"/>
      <c r="E64" s="181"/>
      <c r="F64" s="182"/>
      <c r="G64" s="144" t="s">
        <v>45</v>
      </c>
      <c r="H64" s="144"/>
      <c r="I64" s="144"/>
      <c r="J64" s="144"/>
    </row>
    <row r="65" spans="2:10" ht="36" customHeight="1" thickBot="1" x14ac:dyDescent="0.3">
      <c r="B65" s="7" t="s">
        <v>2</v>
      </c>
      <c r="C65" s="76" t="s">
        <v>105</v>
      </c>
      <c r="D65" s="34" t="s">
        <v>0</v>
      </c>
      <c r="E65" s="35" t="s">
        <v>48</v>
      </c>
      <c r="F65" s="36" t="s">
        <v>49</v>
      </c>
      <c r="G65" s="18" t="s">
        <v>59</v>
      </c>
      <c r="H65" s="157" t="s">
        <v>46</v>
      </c>
      <c r="I65" s="158"/>
      <c r="J65" s="158"/>
    </row>
    <row r="66" spans="2:10" ht="15.75" thickBot="1" x14ac:dyDescent="0.3">
      <c r="B66" s="8" t="s">
        <v>42</v>
      </c>
      <c r="C66" s="10">
        <f>SUM(C67:C70)</f>
        <v>0</v>
      </c>
      <c r="D66" s="10">
        <f>SUM(D67:D70)</f>
        <v>42146</v>
      </c>
      <c r="E66" s="14"/>
      <c r="F66" s="10">
        <f>SUM(F67:F70)</f>
        <v>-32410</v>
      </c>
      <c r="G66" s="86">
        <f>SUM(G67:G70)</f>
        <v>9736</v>
      </c>
      <c r="H66" s="159"/>
      <c r="I66" s="160"/>
      <c r="J66" s="160"/>
    </row>
    <row r="67" spans="2:10" ht="45.75" thickBot="1" x14ac:dyDescent="0.3">
      <c r="B67" s="9" t="s">
        <v>95</v>
      </c>
      <c r="C67" s="11"/>
      <c r="D67" s="11"/>
      <c r="E67" s="66" t="s">
        <v>50</v>
      </c>
      <c r="F67" s="27">
        <v>10000</v>
      </c>
      <c r="G67" s="77">
        <f>C67+D67+F67</f>
        <v>10000</v>
      </c>
      <c r="H67" s="159"/>
      <c r="I67" s="160"/>
      <c r="J67" s="160"/>
    </row>
    <row r="68" spans="2:10" ht="45.75" thickBot="1" x14ac:dyDescent="0.3">
      <c r="B68" s="9" t="s">
        <v>96</v>
      </c>
      <c r="C68" s="11"/>
      <c r="D68" s="68">
        <f>315+22358+86+6037</f>
        <v>28796</v>
      </c>
      <c r="E68" s="66" t="s">
        <v>47</v>
      </c>
      <c r="F68" s="27"/>
      <c r="G68" s="77">
        <f>C68+D68+F68-F75</f>
        <v>28796</v>
      </c>
      <c r="H68" s="159"/>
      <c r="I68" s="160"/>
      <c r="J68" s="160"/>
    </row>
    <row r="69" spans="2:10" ht="45.75" thickBot="1" x14ac:dyDescent="0.3">
      <c r="B69" s="9" t="s">
        <v>97</v>
      </c>
      <c r="C69" s="11"/>
      <c r="D69" s="11"/>
      <c r="E69" s="66" t="s">
        <v>150</v>
      </c>
      <c r="F69" s="27"/>
      <c r="G69" s="77">
        <f>C69+D69+F69</f>
        <v>0</v>
      </c>
      <c r="H69" s="161"/>
      <c r="I69" s="162"/>
      <c r="J69" s="162"/>
    </row>
    <row r="70" spans="2:10" ht="44.1" customHeight="1" thickBot="1" x14ac:dyDescent="0.3">
      <c r="B70" s="9" t="s">
        <v>107</v>
      </c>
      <c r="C70" s="11"/>
      <c r="D70" s="68">
        <v>13350</v>
      </c>
      <c r="E70" s="66" t="s">
        <v>148</v>
      </c>
      <c r="F70" s="83">
        <f>G95</f>
        <v>-42410</v>
      </c>
      <c r="G70" s="77">
        <f>C70+D70+F70-F73-F74-F78-F79-F80-F81-F82-F83-F84-F85-F86</f>
        <v>-29060</v>
      </c>
      <c r="H70" s="170" t="s">
        <v>149</v>
      </c>
      <c r="I70" s="171"/>
      <c r="J70" s="171"/>
    </row>
    <row r="71" spans="2:10" ht="34.35" customHeight="1" thickBot="1" x14ac:dyDescent="0.3">
      <c r="B71" s="70" t="s">
        <v>2</v>
      </c>
      <c r="C71" s="71" t="s">
        <v>3</v>
      </c>
      <c r="D71" s="71" t="s">
        <v>21</v>
      </c>
      <c r="E71" s="72" t="s">
        <v>22</v>
      </c>
      <c r="F71" s="73" t="s">
        <v>29</v>
      </c>
      <c r="G71" s="18" t="s">
        <v>23</v>
      </c>
      <c r="H71" s="172"/>
      <c r="I71" s="173"/>
      <c r="J71" s="173"/>
    </row>
    <row r="72" spans="2:10" ht="26.25" thickBot="1" x14ac:dyDescent="0.3">
      <c r="B72" s="8" t="s">
        <v>44</v>
      </c>
      <c r="C72" s="10">
        <f>SUM(C73:C76)</f>
        <v>0</v>
      </c>
      <c r="D72" s="10">
        <f>SUM(D73:D76)</f>
        <v>25000</v>
      </c>
      <c r="E72" s="14"/>
      <c r="F72" s="26">
        <f>SUM(F73:F76)</f>
        <v>0</v>
      </c>
      <c r="G72" s="56">
        <f>SUM(C72+D72+F72)</f>
        <v>25000</v>
      </c>
      <c r="H72" s="155" t="s">
        <v>131</v>
      </c>
      <c r="I72" s="156"/>
      <c r="J72" s="156"/>
    </row>
    <row r="73" spans="2:10" ht="27" customHeight="1" thickBot="1" x14ac:dyDescent="0.3">
      <c r="B73" s="9" t="s">
        <v>98</v>
      </c>
      <c r="C73" s="11"/>
      <c r="D73" s="11"/>
      <c r="E73" s="66" t="s">
        <v>51</v>
      </c>
      <c r="F73" s="69"/>
      <c r="G73" s="17">
        <f t="shared" ref="G73:G75" si="24">SUM(C73+D73+F73)</f>
        <v>0</v>
      </c>
      <c r="H73" s="126" t="s">
        <v>53</v>
      </c>
      <c r="I73" s="126" t="s">
        <v>64</v>
      </c>
      <c r="J73" s="126" t="s">
        <v>132</v>
      </c>
    </row>
    <row r="74" spans="2:10" ht="26.25" thickBot="1" x14ac:dyDescent="0.3">
      <c r="B74" s="9" t="s">
        <v>106</v>
      </c>
      <c r="C74" s="11"/>
      <c r="D74" s="11"/>
      <c r="E74" s="66" t="s">
        <v>51</v>
      </c>
      <c r="F74" s="69"/>
      <c r="G74" s="77">
        <f t="shared" si="24"/>
        <v>0</v>
      </c>
      <c r="H74" s="127"/>
      <c r="I74" s="127"/>
      <c r="J74" s="127"/>
    </row>
    <row r="75" spans="2:10" ht="26.25" thickBot="1" x14ac:dyDescent="0.3">
      <c r="B75" s="9" t="s">
        <v>99</v>
      </c>
      <c r="C75" s="11"/>
      <c r="D75" s="11"/>
      <c r="E75" s="66" t="s">
        <v>152</v>
      </c>
      <c r="F75" s="69"/>
      <c r="G75" s="77">
        <f t="shared" si="24"/>
        <v>0</v>
      </c>
      <c r="H75" s="127"/>
      <c r="I75" s="127"/>
      <c r="J75" s="127"/>
    </row>
    <row r="76" spans="2:10" ht="26.25" thickBot="1" x14ac:dyDescent="0.3">
      <c r="B76" s="9" t="s">
        <v>100</v>
      </c>
      <c r="C76" s="11"/>
      <c r="D76" s="11">
        <v>25000</v>
      </c>
      <c r="E76" s="66" t="s">
        <v>9</v>
      </c>
      <c r="F76" s="69"/>
      <c r="G76" s="77">
        <f>SUM(C76+D76+F76)</f>
        <v>25000</v>
      </c>
      <c r="H76" s="128"/>
      <c r="I76" s="128"/>
      <c r="J76" s="128"/>
    </row>
    <row r="77" spans="2:10" ht="26.25" thickBot="1" x14ac:dyDescent="0.3">
      <c r="B77" s="8" t="s">
        <v>57</v>
      </c>
      <c r="C77" s="10">
        <f>SUM(C79:C86)</f>
        <v>0</v>
      </c>
      <c r="D77" s="10">
        <f>SUM(D79:D86)</f>
        <v>0</v>
      </c>
      <c r="E77" s="14"/>
      <c r="F77" s="10">
        <f>SUM(F78:F86)</f>
        <v>0</v>
      </c>
      <c r="G77" s="56">
        <f>SUM(C77+D77+F77)</f>
        <v>0</v>
      </c>
      <c r="H77" s="62">
        <f>SUM(H79:H86)</f>
        <v>0</v>
      </c>
      <c r="I77" s="65">
        <f>SUM(I79:I86)</f>
        <v>0</v>
      </c>
      <c r="J77" s="65">
        <f>SUM(J79:J86)</f>
        <v>0</v>
      </c>
    </row>
    <row r="78" spans="2:10" ht="46.35" customHeight="1" thickBot="1" x14ac:dyDescent="0.3">
      <c r="B78" s="9" t="s">
        <v>52</v>
      </c>
      <c r="C78" s="11"/>
      <c r="D78" s="11"/>
      <c r="E78" s="123" t="s">
        <v>151</v>
      </c>
      <c r="F78" s="27"/>
      <c r="G78" s="17">
        <f t="shared" ref="G78:G86" si="25">C78+D78+F78</f>
        <v>0</v>
      </c>
      <c r="H78" s="63"/>
      <c r="I78" s="63"/>
      <c r="J78" s="64">
        <f>SUM(G78:I78)</f>
        <v>0</v>
      </c>
    </row>
    <row r="79" spans="2:10" ht="15" customHeight="1" thickBot="1" x14ac:dyDescent="0.3">
      <c r="B79" s="9" t="s">
        <v>157</v>
      </c>
      <c r="C79" s="11"/>
      <c r="D79" s="11"/>
      <c r="E79" s="124"/>
      <c r="F79" s="27"/>
      <c r="G79" s="17">
        <f t="shared" si="25"/>
        <v>0</v>
      </c>
      <c r="H79" s="63"/>
      <c r="I79" s="63"/>
      <c r="J79" s="64">
        <f>SUM(G79:I79)</f>
        <v>0</v>
      </c>
    </row>
    <row r="80" spans="2:10" ht="15.75" thickBot="1" x14ac:dyDescent="0.3">
      <c r="B80" s="9" t="s">
        <v>26</v>
      </c>
      <c r="C80" s="68"/>
      <c r="D80" s="11"/>
      <c r="E80" s="124"/>
      <c r="F80" s="27"/>
      <c r="G80" s="77">
        <f t="shared" si="25"/>
        <v>0</v>
      </c>
      <c r="H80" s="63"/>
      <c r="I80" s="63"/>
      <c r="J80" s="64">
        <f t="shared" ref="J80:J86" si="26">SUM(G80:I80)</f>
        <v>0</v>
      </c>
    </row>
    <row r="81" spans="2:10" ht="15.75" thickBot="1" x14ac:dyDescent="0.3">
      <c r="B81" s="9" t="s">
        <v>25</v>
      </c>
      <c r="C81" s="68"/>
      <c r="D81" s="11"/>
      <c r="E81" s="124"/>
      <c r="F81" s="27"/>
      <c r="G81" s="77">
        <f t="shared" si="25"/>
        <v>0</v>
      </c>
      <c r="H81" s="63"/>
      <c r="I81" s="63"/>
      <c r="J81" s="64">
        <f t="shared" si="26"/>
        <v>0</v>
      </c>
    </row>
    <row r="82" spans="2:10" ht="15.75" thickBot="1" x14ac:dyDescent="0.3">
      <c r="B82" s="9" t="s">
        <v>62</v>
      </c>
      <c r="C82" s="11"/>
      <c r="D82" s="11"/>
      <c r="E82" s="124"/>
      <c r="F82" s="27"/>
      <c r="G82" s="77">
        <f t="shared" si="25"/>
        <v>0</v>
      </c>
      <c r="H82" s="63"/>
      <c r="I82" s="63"/>
      <c r="J82" s="64">
        <f t="shared" si="26"/>
        <v>0</v>
      </c>
    </row>
    <row r="83" spans="2:10" ht="15.75" thickBot="1" x14ac:dyDescent="0.3">
      <c r="B83" s="9" t="s">
        <v>156</v>
      </c>
      <c r="C83" s="11"/>
      <c r="D83" s="11"/>
      <c r="E83" s="124"/>
      <c r="F83" s="27"/>
      <c r="G83" s="77">
        <f t="shared" si="25"/>
        <v>0</v>
      </c>
      <c r="H83" s="63"/>
      <c r="I83" s="63"/>
      <c r="J83" s="64">
        <f t="shared" si="26"/>
        <v>0</v>
      </c>
    </row>
    <row r="84" spans="2:10" ht="15.75" thickBot="1" x14ac:dyDescent="0.3">
      <c r="B84" s="9" t="s">
        <v>61</v>
      </c>
      <c r="C84" s="11"/>
      <c r="D84" s="11"/>
      <c r="E84" s="124"/>
      <c r="F84" s="27"/>
      <c r="G84" s="77">
        <f t="shared" si="25"/>
        <v>0</v>
      </c>
      <c r="H84" s="63"/>
      <c r="I84" s="63"/>
      <c r="J84" s="64">
        <f t="shared" si="26"/>
        <v>0</v>
      </c>
    </row>
    <row r="85" spans="2:10" ht="15.75" thickBot="1" x14ac:dyDescent="0.3">
      <c r="B85" s="9" t="s">
        <v>27</v>
      </c>
      <c r="C85" s="11"/>
      <c r="D85" s="11"/>
      <c r="E85" s="124"/>
      <c r="F85" s="27"/>
      <c r="G85" s="17">
        <f t="shared" si="25"/>
        <v>0</v>
      </c>
      <c r="H85" s="63"/>
      <c r="I85" s="63"/>
      <c r="J85" s="64">
        <f t="shared" si="26"/>
        <v>0</v>
      </c>
    </row>
    <row r="86" spans="2:10" ht="15.75" thickBot="1" x14ac:dyDescent="0.3">
      <c r="B86" s="9" t="s">
        <v>135</v>
      </c>
      <c r="C86" s="11"/>
      <c r="D86" s="11"/>
      <c r="E86" s="125"/>
      <c r="F86" s="27"/>
      <c r="G86" s="17">
        <f t="shared" si="25"/>
        <v>0</v>
      </c>
      <c r="H86" s="63"/>
      <c r="I86" s="63"/>
      <c r="J86" s="64">
        <f t="shared" si="26"/>
        <v>0</v>
      </c>
    </row>
    <row r="87" spans="2:10" ht="16.350000000000001" customHeight="1" thickBot="1" x14ac:dyDescent="0.3">
      <c r="B87" s="178" t="s">
        <v>43</v>
      </c>
      <c r="C87" s="136" t="s">
        <v>56</v>
      </c>
      <c r="D87" s="136"/>
      <c r="E87" s="136"/>
      <c r="F87" s="136"/>
      <c r="G87" s="40">
        <f>G62</f>
        <v>1469300</v>
      </c>
      <c r="H87" s="190">
        <f>SUM(G87:G90)</f>
        <v>1504036</v>
      </c>
      <c r="I87" s="192" t="s">
        <v>141</v>
      </c>
      <c r="J87" s="192"/>
    </row>
    <row r="88" spans="2:10" ht="41.1" customHeight="1" thickBot="1" x14ac:dyDescent="0.3">
      <c r="B88" s="189"/>
      <c r="C88" s="136" t="s">
        <v>104</v>
      </c>
      <c r="D88" s="136"/>
      <c r="E88" s="136"/>
      <c r="F88" s="149"/>
      <c r="G88" s="40">
        <f>G66</f>
        <v>9736</v>
      </c>
      <c r="H88" s="191"/>
      <c r="I88" s="193"/>
      <c r="J88" s="193"/>
    </row>
    <row r="89" spans="2:10" ht="16.350000000000001" customHeight="1" thickBot="1" x14ac:dyDescent="0.3">
      <c r="B89" s="189"/>
      <c r="C89" s="136" t="s">
        <v>55</v>
      </c>
      <c r="D89" s="136"/>
      <c r="E89" s="136"/>
      <c r="F89" s="149"/>
      <c r="G89" s="40">
        <f>G72</f>
        <v>25000</v>
      </c>
      <c r="H89" s="191"/>
      <c r="I89" s="194"/>
      <c r="J89" s="194"/>
    </row>
    <row r="90" spans="2:10" ht="19.350000000000001" customHeight="1" thickBot="1" x14ac:dyDescent="0.3">
      <c r="B90" s="166"/>
      <c r="C90" s="136" t="s">
        <v>60</v>
      </c>
      <c r="D90" s="136"/>
      <c r="E90" s="136"/>
      <c r="F90" s="136"/>
      <c r="G90" s="42">
        <f>G77</f>
        <v>0</v>
      </c>
      <c r="H90" s="191"/>
      <c r="I90" s="195">
        <f>G95</f>
        <v>-42410</v>
      </c>
      <c r="J90" s="195"/>
    </row>
    <row r="91" spans="2:10" ht="10.35" customHeight="1" x14ac:dyDescent="0.25">
      <c r="B91" s="5"/>
      <c r="C91" s="13"/>
      <c r="D91" s="13"/>
      <c r="E91" s="13"/>
      <c r="F91" s="28"/>
      <c r="G91" s="16"/>
      <c r="H91" s="13"/>
      <c r="I91" s="13"/>
      <c r="J91" s="28"/>
    </row>
    <row r="92" spans="2:10" ht="9" customHeight="1" thickBot="1" x14ac:dyDescent="0.3">
      <c r="B92" s="5"/>
      <c r="C92" s="13"/>
      <c r="D92" s="13"/>
      <c r="E92" s="13"/>
      <c r="F92" s="28"/>
      <c r="G92" s="16"/>
      <c r="H92" s="13"/>
      <c r="I92" s="13"/>
      <c r="J92" s="28"/>
    </row>
    <row r="93" spans="2:10" ht="25.35" customHeight="1" thickBot="1" x14ac:dyDescent="0.3">
      <c r="B93" s="174" t="s">
        <v>162</v>
      </c>
      <c r="C93" s="174"/>
      <c r="D93" s="174"/>
      <c r="E93" s="174"/>
      <c r="F93" s="174"/>
      <c r="G93" s="174"/>
      <c r="H93" s="174"/>
      <c r="I93" s="174"/>
      <c r="J93" s="174"/>
    </row>
    <row r="94" spans="2:10" ht="45.75" thickBot="1" x14ac:dyDescent="0.3">
      <c r="B94" s="7" t="s">
        <v>32</v>
      </c>
      <c r="C94" s="38" t="s">
        <v>20</v>
      </c>
      <c r="D94" s="37" t="s">
        <v>58</v>
      </c>
      <c r="E94" s="37" t="s">
        <v>39</v>
      </c>
      <c r="F94" s="39" t="s">
        <v>37</v>
      </c>
      <c r="G94" s="39" t="s">
        <v>103</v>
      </c>
      <c r="H94" s="32"/>
      <c r="I94" s="32"/>
      <c r="J94" s="32"/>
    </row>
    <row r="95" spans="2:10" ht="48.75" thickBot="1" x14ac:dyDescent="0.3">
      <c r="B95" s="59" t="s">
        <v>108</v>
      </c>
      <c r="C95" s="12" t="s">
        <v>10</v>
      </c>
      <c r="D95" s="75">
        <f>85000</f>
        <v>85000</v>
      </c>
      <c r="E95" s="23">
        <f>F16+F17+F18+F19+F21+F28+F29+F37</f>
        <v>104754</v>
      </c>
      <c r="F95" s="19">
        <f>D95-E95</f>
        <v>-19754</v>
      </c>
      <c r="G95" s="137">
        <f>F95+F96+F99</f>
        <v>-42410</v>
      </c>
      <c r="H95" s="33"/>
      <c r="I95" s="33"/>
      <c r="J95" s="33"/>
    </row>
    <row r="96" spans="2:10" ht="16.350000000000001" customHeight="1" thickBot="1" x14ac:dyDescent="0.3">
      <c r="B96" s="22" t="s">
        <v>109</v>
      </c>
      <c r="C96" s="187" t="s">
        <v>9</v>
      </c>
      <c r="D96" s="68">
        <v>60000</v>
      </c>
      <c r="E96" s="187">
        <f>F9+F10+F12+F14+F22+F23+F24+F25+F27+F31+F33+F34+F36+F38+F39+F41+F42+F43+F44+F55+F56+F58+F59+F60+F61+F67+F76+F69</f>
        <v>560156</v>
      </c>
      <c r="F96" s="187">
        <f>D96+D97+D98-E96</f>
        <v>-23156</v>
      </c>
      <c r="G96" s="138"/>
      <c r="H96" s="33"/>
      <c r="I96" s="33"/>
      <c r="J96" s="33"/>
    </row>
    <row r="97" spans="2:10" ht="15.75" thickBot="1" x14ac:dyDescent="0.3">
      <c r="B97" s="22" t="s">
        <v>126</v>
      </c>
      <c r="C97" s="188"/>
      <c r="D97" s="68">
        <f>210000</f>
        <v>210000</v>
      </c>
      <c r="E97" s="188"/>
      <c r="F97" s="188"/>
      <c r="G97" s="138"/>
      <c r="H97" s="33"/>
      <c r="I97" s="33"/>
      <c r="J97" s="33"/>
    </row>
    <row r="98" spans="2:10" ht="15.75" thickBot="1" x14ac:dyDescent="0.3">
      <c r="B98" s="22" t="s">
        <v>125</v>
      </c>
      <c r="C98" s="188"/>
      <c r="D98" s="68">
        <f>267000</f>
        <v>267000</v>
      </c>
      <c r="E98" s="188"/>
      <c r="F98" s="188"/>
      <c r="G98" s="138"/>
      <c r="H98" s="33"/>
      <c r="I98" s="33"/>
      <c r="J98" s="33"/>
    </row>
    <row r="99" spans="2:10" ht="15.75" thickBot="1" x14ac:dyDescent="0.3">
      <c r="B99" s="22" t="s">
        <v>110</v>
      </c>
      <c r="C99" s="187" t="s">
        <v>19</v>
      </c>
      <c r="D99" s="11">
        <v>1500</v>
      </c>
      <c r="E99" s="187">
        <f>F53+F54</f>
        <v>5000</v>
      </c>
      <c r="F99" s="187">
        <f>D99+D100-E99</f>
        <v>500</v>
      </c>
      <c r="G99" s="138"/>
      <c r="H99" s="33"/>
      <c r="I99" s="33"/>
      <c r="J99" s="33"/>
    </row>
    <row r="100" spans="2:10" ht="15.75" thickBot="1" x14ac:dyDescent="0.3">
      <c r="B100" s="22" t="s">
        <v>31</v>
      </c>
      <c r="C100" s="188"/>
      <c r="D100" s="11">
        <v>4000</v>
      </c>
      <c r="E100" s="188"/>
      <c r="F100" s="188"/>
      <c r="G100" s="138"/>
      <c r="H100" s="33"/>
      <c r="I100" s="33"/>
      <c r="J100" s="33"/>
    </row>
    <row r="101" spans="2:10" ht="15.75" thickBot="1" x14ac:dyDescent="0.3">
      <c r="B101" s="186" t="s">
        <v>63</v>
      </c>
      <c r="C101" s="186"/>
      <c r="D101" s="85">
        <f>SUM(D95:D100)</f>
        <v>627500</v>
      </c>
      <c r="E101" s="187"/>
      <c r="F101" s="187"/>
      <c r="G101" s="187"/>
      <c r="H101" s="150" t="s">
        <v>144</v>
      </c>
      <c r="I101" s="151"/>
      <c r="J101" s="151"/>
    </row>
    <row r="102" spans="2:10" ht="15.75" thickBot="1" x14ac:dyDescent="0.3">
      <c r="B102" s="142" t="s">
        <v>33</v>
      </c>
      <c r="C102" s="142"/>
      <c r="D102" s="142"/>
      <c r="E102" s="143"/>
      <c r="F102" s="144" t="s">
        <v>65</v>
      </c>
      <c r="G102" s="144"/>
      <c r="H102" s="144"/>
      <c r="I102" s="144"/>
      <c r="J102" s="144"/>
    </row>
    <row r="103" spans="2:10" ht="15.75" thickBot="1" x14ac:dyDescent="0.3">
      <c r="B103" s="145" t="s">
        <v>111</v>
      </c>
      <c r="C103" s="145"/>
      <c r="D103" s="145"/>
      <c r="E103" s="57">
        <f>G8</f>
        <v>374826</v>
      </c>
      <c r="F103" s="130" t="s">
        <v>137</v>
      </c>
      <c r="G103" s="131"/>
      <c r="H103" s="131"/>
      <c r="I103" s="131"/>
      <c r="J103" s="131"/>
    </row>
    <row r="104" spans="2:10" ht="15.75" thickBot="1" x14ac:dyDescent="0.3">
      <c r="B104" s="145" t="s">
        <v>112</v>
      </c>
      <c r="C104" s="145"/>
      <c r="D104" s="145"/>
      <c r="E104" s="57">
        <f>G11</f>
        <v>96087</v>
      </c>
      <c r="F104" s="132"/>
      <c r="G104" s="133"/>
      <c r="H104" s="133"/>
      <c r="I104" s="133"/>
      <c r="J104" s="133"/>
    </row>
    <row r="105" spans="2:10" ht="15.75" thickBot="1" x14ac:dyDescent="0.3">
      <c r="B105" s="145" t="s">
        <v>113</v>
      </c>
      <c r="C105" s="145"/>
      <c r="D105" s="145"/>
      <c r="E105" s="57">
        <f>G15</f>
        <v>468115</v>
      </c>
      <c r="F105" s="132"/>
      <c r="G105" s="133"/>
      <c r="H105" s="133"/>
      <c r="I105" s="133"/>
      <c r="J105" s="133"/>
    </row>
    <row r="106" spans="2:10" ht="15.75" thickBot="1" x14ac:dyDescent="0.3">
      <c r="B106" s="145" t="s">
        <v>114</v>
      </c>
      <c r="C106" s="145"/>
      <c r="D106" s="145"/>
      <c r="E106" s="57">
        <f>G20</f>
        <v>136811</v>
      </c>
      <c r="F106" s="132"/>
      <c r="G106" s="133"/>
      <c r="H106" s="133"/>
      <c r="I106" s="133"/>
      <c r="J106" s="133"/>
    </row>
    <row r="107" spans="2:10" ht="15.75" thickBot="1" x14ac:dyDescent="0.3">
      <c r="B107" s="145" t="s">
        <v>115</v>
      </c>
      <c r="C107" s="145"/>
      <c r="D107" s="145"/>
      <c r="E107" s="57">
        <f>G26</f>
        <v>40660</v>
      </c>
      <c r="F107" s="134"/>
      <c r="G107" s="135"/>
      <c r="H107" s="135"/>
      <c r="I107" s="135"/>
      <c r="J107" s="135"/>
    </row>
    <row r="108" spans="2:10" ht="15.75" thickBot="1" x14ac:dyDescent="0.3">
      <c r="B108" s="145" t="s">
        <v>116</v>
      </c>
      <c r="C108" s="145"/>
      <c r="D108" s="145"/>
      <c r="E108" s="57">
        <f>G30</f>
        <v>179514</v>
      </c>
      <c r="F108" s="129" t="s">
        <v>163</v>
      </c>
      <c r="G108" s="129"/>
      <c r="H108" s="129"/>
      <c r="I108" s="129"/>
      <c r="J108" s="129"/>
    </row>
    <row r="109" spans="2:10" ht="15.75" thickBot="1" x14ac:dyDescent="0.3">
      <c r="B109" s="145" t="s">
        <v>117</v>
      </c>
      <c r="C109" s="145"/>
      <c r="D109" s="145"/>
      <c r="E109" s="57">
        <f>G35</f>
        <v>19790</v>
      </c>
      <c r="F109" s="148" t="s">
        <v>121</v>
      </c>
      <c r="G109" s="146"/>
      <c r="H109" s="146"/>
      <c r="I109" s="147">
        <f>E113</f>
        <v>1469300</v>
      </c>
      <c r="J109" s="147"/>
    </row>
    <row r="110" spans="2:10" ht="15.75" thickBot="1" x14ac:dyDescent="0.3">
      <c r="B110" s="145" t="s">
        <v>118</v>
      </c>
      <c r="C110" s="145"/>
      <c r="D110" s="145"/>
      <c r="E110" s="57">
        <f>G40</f>
        <v>121797</v>
      </c>
      <c r="F110" s="146" t="s">
        <v>122</v>
      </c>
      <c r="G110" s="146"/>
      <c r="H110" s="146"/>
      <c r="I110" s="147">
        <f>G66</f>
        <v>9736</v>
      </c>
      <c r="J110" s="147"/>
    </row>
    <row r="111" spans="2:10" ht="15.75" thickBot="1" x14ac:dyDescent="0.3">
      <c r="B111" s="145" t="s">
        <v>119</v>
      </c>
      <c r="C111" s="145"/>
      <c r="D111" s="145"/>
      <c r="E111" s="57">
        <f>G52</f>
        <v>21700</v>
      </c>
      <c r="F111" s="146" t="s">
        <v>123</v>
      </c>
      <c r="G111" s="146"/>
      <c r="H111" s="146"/>
      <c r="I111" s="147">
        <f>G72</f>
        <v>25000</v>
      </c>
      <c r="J111" s="147"/>
    </row>
    <row r="112" spans="2:10" ht="29.1" customHeight="1" thickBot="1" x14ac:dyDescent="0.3">
      <c r="B112" s="145" t="s">
        <v>120</v>
      </c>
      <c r="C112" s="145"/>
      <c r="D112" s="145"/>
      <c r="E112" s="57">
        <f>G57</f>
        <v>10000</v>
      </c>
      <c r="F112" s="146" t="s">
        <v>124</v>
      </c>
      <c r="G112" s="146"/>
      <c r="H112" s="146"/>
      <c r="I112" s="147">
        <f>G77</f>
        <v>0</v>
      </c>
      <c r="J112" s="147"/>
    </row>
    <row r="113" spans="2:10" ht="15.75" thickBot="1" x14ac:dyDescent="0.3">
      <c r="B113" s="139" t="s">
        <v>30</v>
      </c>
      <c r="C113" s="139"/>
      <c r="D113" s="139"/>
      <c r="E113" s="58">
        <f>SUM(E103:E112)</f>
        <v>1469300</v>
      </c>
      <c r="F113" s="140" t="s">
        <v>54</v>
      </c>
      <c r="G113" s="140"/>
      <c r="H113" s="140"/>
      <c r="I113" s="141">
        <f>SUM(I109:J112)</f>
        <v>1504036</v>
      </c>
      <c r="J113" s="141"/>
    </row>
    <row r="114" spans="2:10" x14ac:dyDescent="0.25">
      <c r="B114" s="5"/>
      <c r="C114" s="13"/>
      <c r="D114" s="13"/>
      <c r="E114" s="13"/>
      <c r="F114" s="28"/>
      <c r="G114" s="16"/>
      <c r="H114" s="13"/>
      <c r="I114" s="13"/>
      <c r="J114" s="28"/>
    </row>
    <row r="115" spans="2:10" x14ac:dyDescent="0.25">
      <c r="B115" s="5"/>
      <c r="C115" s="13"/>
      <c r="D115" s="13"/>
      <c r="E115" s="13"/>
      <c r="F115" s="28"/>
      <c r="G115" s="16"/>
      <c r="H115" s="13"/>
      <c r="I115" s="13"/>
      <c r="J115" s="28"/>
    </row>
    <row r="116" spans="2:10" x14ac:dyDescent="0.25">
      <c r="B116" s="5"/>
      <c r="C116" s="13"/>
      <c r="D116" s="13"/>
      <c r="E116" s="13"/>
      <c r="F116" s="28"/>
      <c r="G116" s="16"/>
      <c r="H116" s="13"/>
      <c r="I116" s="13"/>
      <c r="J116" s="28"/>
    </row>
    <row r="117" spans="2:10" x14ac:dyDescent="0.25">
      <c r="B117" s="5"/>
      <c r="C117" s="13"/>
      <c r="D117" s="13"/>
      <c r="E117" s="13"/>
      <c r="F117" s="28"/>
      <c r="G117" s="16"/>
      <c r="H117" s="13"/>
      <c r="I117" s="13"/>
    </row>
    <row r="118" spans="2:10" x14ac:dyDescent="0.25">
      <c r="B118" s="5"/>
      <c r="C118" s="13"/>
      <c r="D118" s="13"/>
      <c r="E118" s="13"/>
      <c r="F118" s="28"/>
      <c r="G118" s="16"/>
      <c r="H118" s="13"/>
      <c r="I118" s="13"/>
      <c r="J118" s="28"/>
    </row>
    <row r="119" spans="2:10" x14ac:dyDescent="0.25">
      <c r="B119" s="5"/>
      <c r="C119" s="13"/>
      <c r="D119" s="13"/>
      <c r="F119" s="28"/>
      <c r="G119" s="16"/>
      <c r="H119" s="13"/>
      <c r="I119" s="13"/>
      <c r="J119" s="28"/>
    </row>
    <row r="120" spans="2:10" x14ac:dyDescent="0.25">
      <c r="B120" s="5"/>
      <c r="C120" s="13"/>
      <c r="D120" s="13"/>
      <c r="E120" s="13"/>
      <c r="F120" s="28"/>
      <c r="G120" s="16"/>
      <c r="H120" s="13"/>
      <c r="I120" s="13"/>
      <c r="J120" s="28"/>
    </row>
    <row r="121" spans="2:10" x14ac:dyDescent="0.25">
      <c r="B121" s="5"/>
      <c r="C121" s="13"/>
      <c r="D121" s="13"/>
      <c r="E121" s="13"/>
      <c r="F121" s="28"/>
      <c r="G121" s="16"/>
      <c r="H121" s="13"/>
      <c r="I121" s="13"/>
      <c r="J121" s="28"/>
    </row>
    <row r="122" spans="2:10" x14ac:dyDescent="0.25">
      <c r="B122" s="5"/>
      <c r="C122" s="13"/>
      <c r="D122" s="13"/>
      <c r="E122" s="13"/>
      <c r="F122" s="28"/>
      <c r="G122" s="16"/>
      <c r="H122" s="13"/>
      <c r="I122" s="13"/>
      <c r="J122" s="28"/>
    </row>
    <row r="123" spans="2:10" x14ac:dyDescent="0.25">
      <c r="B123" s="5"/>
      <c r="C123" s="13"/>
      <c r="D123" s="13"/>
      <c r="E123" s="13"/>
      <c r="F123" s="28"/>
      <c r="G123" s="16"/>
      <c r="H123" s="13"/>
      <c r="I123" s="13"/>
      <c r="J123" s="28"/>
    </row>
    <row r="124" spans="2:10" x14ac:dyDescent="0.25">
      <c r="B124" s="5"/>
      <c r="C124" s="13"/>
      <c r="D124" s="13"/>
      <c r="E124" s="13"/>
      <c r="F124" s="28"/>
      <c r="G124" s="16"/>
      <c r="H124" s="13"/>
      <c r="I124" s="13"/>
      <c r="J124" s="28"/>
    </row>
    <row r="125" spans="2:10" x14ac:dyDescent="0.25">
      <c r="B125" s="5"/>
      <c r="C125" s="13"/>
      <c r="D125" s="13"/>
      <c r="E125" s="13"/>
      <c r="F125" s="28"/>
      <c r="G125" s="16"/>
      <c r="H125" s="13"/>
      <c r="I125" s="13"/>
      <c r="J125" s="28"/>
    </row>
    <row r="126" spans="2:10" x14ac:dyDescent="0.25">
      <c r="B126" s="5"/>
      <c r="C126" s="13"/>
      <c r="D126" s="13"/>
      <c r="E126" s="13"/>
      <c r="F126" s="28"/>
      <c r="G126" s="16"/>
      <c r="H126" s="13"/>
      <c r="I126" s="13"/>
      <c r="J126" s="28"/>
    </row>
    <row r="127" spans="2:10" x14ac:dyDescent="0.25">
      <c r="B127" s="5"/>
      <c r="C127" s="13"/>
      <c r="D127" s="13"/>
      <c r="E127" s="2"/>
      <c r="F127" s="29"/>
      <c r="G127" s="3"/>
      <c r="H127" s="2"/>
      <c r="I127" s="2"/>
      <c r="J127" s="29"/>
    </row>
    <row r="128" spans="2:10" ht="15.75" thickBot="1" x14ac:dyDescent="0.3">
      <c r="B128" s="5"/>
      <c r="C128" s="13"/>
      <c r="D128" s="13"/>
      <c r="E128" s="2"/>
      <c r="F128" s="29"/>
      <c r="G128" s="3"/>
      <c r="H128" s="2"/>
      <c r="I128" s="2"/>
      <c r="J128" s="29"/>
    </row>
    <row r="129" spans="2:10" ht="15.75" thickBot="1" x14ac:dyDescent="0.3">
      <c r="B129" s="121" t="s">
        <v>145</v>
      </c>
      <c r="C129" s="122"/>
      <c r="D129" s="122"/>
      <c r="E129" s="70"/>
      <c r="F129" s="121" t="s">
        <v>146</v>
      </c>
      <c r="G129" s="122"/>
      <c r="H129" s="122"/>
      <c r="I129" s="122"/>
      <c r="J129" s="122"/>
    </row>
    <row r="130" spans="2:10" x14ac:dyDescent="0.25">
      <c r="B130" s="5"/>
      <c r="C130" s="13"/>
      <c r="D130" s="13"/>
      <c r="E130" s="2"/>
      <c r="F130" s="29"/>
      <c r="G130" s="3"/>
      <c r="H130" s="2"/>
      <c r="I130" s="2"/>
      <c r="J130" s="29"/>
    </row>
    <row r="131" spans="2:10" x14ac:dyDescent="0.25">
      <c r="B131" s="5"/>
      <c r="C131" s="13"/>
      <c r="D131" s="13"/>
      <c r="E131" s="2"/>
      <c r="F131" s="29"/>
      <c r="G131" s="3"/>
      <c r="H131" s="2"/>
      <c r="I131" s="2"/>
      <c r="J131" s="29"/>
    </row>
    <row r="132" spans="2:10" x14ac:dyDescent="0.25">
      <c r="B132" s="5"/>
      <c r="C132" s="13"/>
      <c r="D132" s="13"/>
      <c r="E132" s="2"/>
      <c r="F132" s="29"/>
      <c r="G132" s="3"/>
      <c r="H132" s="2"/>
      <c r="I132" s="2"/>
      <c r="J132" s="29"/>
    </row>
    <row r="133" spans="2:10" x14ac:dyDescent="0.25">
      <c r="B133" s="5"/>
      <c r="C133" s="13"/>
      <c r="D133" s="13"/>
      <c r="E133" s="2"/>
      <c r="F133" s="29"/>
      <c r="G133" s="3"/>
      <c r="H133" s="2"/>
      <c r="I133" s="2"/>
      <c r="J133" s="29"/>
    </row>
    <row r="134" spans="2:10" x14ac:dyDescent="0.25">
      <c r="B134" s="5"/>
      <c r="C134" s="13"/>
      <c r="D134" s="13"/>
      <c r="E134" s="2"/>
      <c r="F134" s="29"/>
      <c r="G134" s="3"/>
      <c r="H134" s="2"/>
      <c r="I134" s="2"/>
      <c r="J134" s="29"/>
    </row>
    <row r="135" spans="2:10" x14ac:dyDescent="0.25">
      <c r="B135" s="5"/>
      <c r="C135" s="13"/>
      <c r="D135" s="13"/>
      <c r="E135" s="2"/>
      <c r="F135" s="29"/>
      <c r="G135" s="3"/>
      <c r="H135" s="2"/>
      <c r="I135" s="2"/>
      <c r="J135" s="29"/>
    </row>
    <row r="136" spans="2:10" x14ac:dyDescent="0.25">
      <c r="B136" s="5"/>
      <c r="C136" s="13"/>
      <c r="D136" s="13"/>
      <c r="E136" s="2"/>
      <c r="F136" s="29"/>
      <c r="G136" s="3"/>
      <c r="H136" s="2"/>
      <c r="I136" s="2"/>
      <c r="J136" s="29"/>
    </row>
    <row r="137" spans="2:10" x14ac:dyDescent="0.25">
      <c r="B137" s="5"/>
      <c r="C137" s="13"/>
      <c r="D137" s="13"/>
      <c r="E137" s="2"/>
      <c r="F137" s="29"/>
      <c r="G137" s="3"/>
      <c r="H137" s="2"/>
      <c r="I137" s="2"/>
      <c r="J137" s="29"/>
    </row>
    <row r="138" spans="2:10" x14ac:dyDescent="0.25">
      <c r="B138" s="5"/>
      <c r="C138" s="13"/>
      <c r="D138" s="13"/>
      <c r="E138" s="2"/>
      <c r="F138" s="29"/>
      <c r="G138" s="3"/>
      <c r="H138" s="2"/>
      <c r="I138" s="2"/>
      <c r="J138" s="29"/>
    </row>
    <row r="139" spans="2:10" x14ac:dyDescent="0.25">
      <c r="B139" s="5"/>
      <c r="C139" s="13"/>
      <c r="D139" s="13"/>
      <c r="E139" s="2"/>
      <c r="F139" s="29"/>
      <c r="G139" s="3"/>
      <c r="H139" s="2"/>
      <c r="I139" s="2"/>
      <c r="J139" s="29"/>
    </row>
    <row r="140" spans="2:10" x14ac:dyDescent="0.25">
      <c r="B140" s="5"/>
      <c r="C140" s="13"/>
      <c r="D140" s="13"/>
      <c r="E140" s="2"/>
      <c r="F140" s="29"/>
      <c r="G140" s="3"/>
      <c r="H140" s="2"/>
      <c r="I140" s="2"/>
      <c r="J140" s="29"/>
    </row>
    <row r="141" spans="2:10" x14ac:dyDescent="0.25">
      <c r="B141" s="5"/>
      <c r="C141" s="13"/>
      <c r="D141" s="13"/>
      <c r="E141" s="2"/>
      <c r="F141" s="29"/>
      <c r="G141" s="3"/>
      <c r="H141" s="2"/>
      <c r="I141" s="2"/>
      <c r="J141" s="29"/>
    </row>
    <row r="142" spans="2:10" x14ac:dyDescent="0.25">
      <c r="B142" s="5"/>
      <c r="C142" s="13"/>
      <c r="D142" s="13"/>
      <c r="E142" s="2"/>
      <c r="F142" s="29"/>
      <c r="G142" s="3"/>
      <c r="H142" s="2"/>
      <c r="I142" s="2"/>
      <c r="J142" s="29"/>
    </row>
    <row r="143" spans="2:10" x14ac:dyDescent="0.25">
      <c r="B143" s="5"/>
      <c r="C143" s="13"/>
      <c r="D143" s="13"/>
      <c r="E143" s="2"/>
      <c r="F143" s="29"/>
      <c r="G143" s="3"/>
      <c r="H143" s="2"/>
      <c r="I143" s="2"/>
      <c r="J143" s="29"/>
    </row>
    <row r="144" spans="2:10" x14ac:dyDescent="0.25">
      <c r="B144" s="5"/>
      <c r="C144" s="13"/>
      <c r="D144" s="13"/>
      <c r="E144" s="2"/>
      <c r="F144" s="29"/>
      <c r="G144" s="3"/>
      <c r="H144" s="2"/>
      <c r="I144" s="2"/>
      <c r="J144" s="29"/>
    </row>
    <row r="145" spans="2:10" x14ac:dyDescent="0.25">
      <c r="B145" s="5"/>
      <c r="C145" s="13"/>
      <c r="D145" s="13"/>
      <c r="E145" s="2"/>
      <c r="F145" s="29"/>
      <c r="G145" s="3"/>
      <c r="H145" s="2"/>
      <c r="I145" s="2"/>
      <c r="J145" s="29"/>
    </row>
    <row r="146" spans="2:10" x14ac:dyDescent="0.25">
      <c r="B146" s="5"/>
      <c r="C146" s="13"/>
      <c r="D146" s="13"/>
      <c r="E146" s="2"/>
      <c r="F146" s="29"/>
      <c r="G146" s="3"/>
      <c r="H146" s="2"/>
      <c r="I146" s="2"/>
      <c r="J146" s="29"/>
    </row>
    <row r="147" spans="2:10" x14ac:dyDescent="0.25">
      <c r="B147" s="5"/>
      <c r="C147" s="13"/>
      <c r="D147" s="13"/>
      <c r="E147" s="2"/>
      <c r="F147" s="29"/>
      <c r="G147" s="3"/>
      <c r="H147" s="2"/>
      <c r="I147" s="2"/>
      <c r="J147" s="29"/>
    </row>
    <row r="148" spans="2:10" x14ac:dyDescent="0.25">
      <c r="B148" s="5"/>
      <c r="C148" s="13"/>
      <c r="D148" s="13"/>
      <c r="E148" s="2"/>
      <c r="F148" s="29"/>
      <c r="G148" s="3"/>
      <c r="H148" s="2"/>
      <c r="I148" s="2"/>
      <c r="J148" s="29"/>
    </row>
    <row r="149" spans="2:10" x14ac:dyDescent="0.25">
      <c r="B149" s="5"/>
      <c r="C149" s="13"/>
      <c r="D149" s="13"/>
      <c r="E149" s="2"/>
      <c r="F149" s="29"/>
      <c r="G149" s="3"/>
      <c r="H149" s="2"/>
      <c r="I149" s="2"/>
      <c r="J149" s="29"/>
    </row>
    <row r="150" spans="2:10" x14ac:dyDescent="0.25">
      <c r="B150" s="5"/>
      <c r="C150" s="13"/>
      <c r="D150" s="13"/>
      <c r="E150" s="2"/>
      <c r="F150" s="29"/>
      <c r="G150" s="3"/>
      <c r="H150" s="2"/>
      <c r="I150" s="2"/>
      <c r="J150" s="29"/>
    </row>
    <row r="151" spans="2:10" x14ac:dyDescent="0.25">
      <c r="B151" s="5"/>
      <c r="C151" s="13"/>
      <c r="D151" s="13"/>
      <c r="E151" s="2"/>
      <c r="F151" s="29"/>
      <c r="G151" s="3"/>
      <c r="H151" s="2"/>
      <c r="I151" s="2"/>
      <c r="J151" s="29"/>
    </row>
    <row r="152" spans="2:10" x14ac:dyDescent="0.25">
      <c r="B152" s="5"/>
      <c r="C152" s="13"/>
      <c r="D152" s="13"/>
      <c r="E152" s="2"/>
      <c r="F152" s="29"/>
      <c r="G152" s="3"/>
      <c r="H152" s="2"/>
      <c r="I152" s="2"/>
      <c r="J152" s="29"/>
    </row>
    <row r="153" spans="2:10" x14ac:dyDescent="0.25">
      <c r="B153" s="5"/>
      <c r="C153" s="13"/>
      <c r="D153" s="13"/>
      <c r="E153" s="2"/>
      <c r="F153" s="29"/>
      <c r="G153" s="3"/>
      <c r="H153" s="2"/>
      <c r="I153" s="2"/>
      <c r="J153" s="29"/>
    </row>
    <row r="154" spans="2:10" x14ac:dyDescent="0.25">
      <c r="B154" s="5"/>
      <c r="C154" s="13"/>
      <c r="D154" s="13"/>
      <c r="E154" s="2"/>
      <c r="F154" s="29"/>
      <c r="G154" s="3"/>
      <c r="H154" s="2"/>
      <c r="I154" s="2"/>
      <c r="J154" s="29"/>
    </row>
    <row r="155" spans="2:10" x14ac:dyDescent="0.25">
      <c r="B155" s="5"/>
      <c r="C155" s="13"/>
      <c r="D155" s="13"/>
      <c r="E155" s="2"/>
      <c r="F155" s="29"/>
      <c r="G155" s="3"/>
      <c r="H155" s="2"/>
      <c r="I155" s="2"/>
      <c r="J155" s="29"/>
    </row>
    <row r="156" spans="2:10" x14ac:dyDescent="0.25">
      <c r="B156" s="5"/>
      <c r="C156" s="13"/>
      <c r="D156" s="13"/>
      <c r="E156" s="2"/>
      <c r="F156" s="29"/>
      <c r="G156" s="3"/>
      <c r="H156" s="2"/>
      <c r="I156" s="2"/>
      <c r="J156" s="29"/>
    </row>
    <row r="157" spans="2:10" x14ac:dyDescent="0.25">
      <c r="B157" s="5"/>
      <c r="C157" s="13"/>
      <c r="D157" s="13"/>
      <c r="E157" s="2"/>
      <c r="F157" s="29"/>
      <c r="G157" s="3"/>
      <c r="H157" s="2"/>
      <c r="I157" s="2"/>
      <c r="J157" s="29"/>
    </row>
    <row r="158" spans="2:10" x14ac:dyDescent="0.25">
      <c r="B158" s="5"/>
      <c r="C158" s="13"/>
      <c r="D158" s="13"/>
      <c r="E158" s="2"/>
      <c r="F158" s="29"/>
      <c r="G158" s="3"/>
      <c r="H158" s="2"/>
      <c r="I158" s="2"/>
      <c r="J158" s="29"/>
    </row>
    <row r="159" spans="2:10" x14ac:dyDescent="0.25">
      <c r="B159" s="5"/>
      <c r="C159" s="13"/>
      <c r="D159" s="13"/>
      <c r="E159" s="2"/>
      <c r="F159" s="29"/>
      <c r="G159" s="3"/>
      <c r="H159" s="2"/>
      <c r="I159" s="2"/>
      <c r="J159" s="29"/>
    </row>
    <row r="160" spans="2:10" x14ac:dyDescent="0.25">
      <c r="B160" s="5"/>
      <c r="C160" s="13"/>
      <c r="D160" s="13"/>
      <c r="E160" s="2"/>
      <c r="F160" s="29"/>
      <c r="G160" s="3"/>
      <c r="H160" s="2"/>
      <c r="I160" s="2"/>
      <c r="J160" s="29"/>
    </row>
    <row r="161" spans="2:10" x14ac:dyDescent="0.25">
      <c r="B161" s="5"/>
      <c r="C161" s="13"/>
      <c r="D161" s="13"/>
      <c r="E161" s="2"/>
      <c r="F161" s="29"/>
      <c r="G161" s="3"/>
      <c r="H161" s="2"/>
      <c r="I161" s="2"/>
      <c r="J161" s="29"/>
    </row>
    <row r="162" spans="2:10" x14ac:dyDescent="0.25">
      <c r="B162" s="5"/>
      <c r="C162" s="13"/>
      <c r="D162" s="13"/>
      <c r="E162" s="2"/>
      <c r="F162" s="29"/>
      <c r="G162" s="3"/>
      <c r="H162" s="2"/>
      <c r="I162" s="2"/>
      <c r="J162" s="29"/>
    </row>
    <row r="163" spans="2:10" x14ac:dyDescent="0.25">
      <c r="B163" s="5"/>
      <c r="C163" s="13"/>
      <c r="D163" s="13"/>
      <c r="E163" s="2"/>
      <c r="F163" s="29"/>
      <c r="G163" s="3"/>
      <c r="H163" s="2"/>
      <c r="I163" s="2"/>
      <c r="J163" s="29"/>
    </row>
    <row r="164" spans="2:10" x14ac:dyDescent="0.25">
      <c r="B164" s="5"/>
      <c r="C164" s="13"/>
      <c r="D164" s="13"/>
      <c r="E164" s="2"/>
      <c r="F164" s="29"/>
      <c r="G164" s="3"/>
      <c r="H164" s="2"/>
      <c r="I164" s="2"/>
      <c r="J164" s="29"/>
    </row>
    <row r="165" spans="2:10" x14ac:dyDescent="0.25">
      <c r="B165" s="5"/>
      <c r="C165" s="13"/>
      <c r="D165" s="13"/>
      <c r="E165" s="2"/>
      <c r="F165" s="29"/>
      <c r="G165" s="3"/>
      <c r="H165" s="2"/>
      <c r="I165" s="2"/>
      <c r="J165" s="29"/>
    </row>
    <row r="166" spans="2:10" x14ac:dyDescent="0.25">
      <c r="B166" s="5"/>
      <c r="C166" s="13"/>
      <c r="D166" s="13"/>
      <c r="E166" s="2"/>
      <c r="F166" s="29"/>
      <c r="G166" s="3"/>
      <c r="H166" s="2"/>
      <c r="I166" s="2"/>
      <c r="J166" s="29"/>
    </row>
    <row r="167" spans="2:10" x14ac:dyDescent="0.25">
      <c r="B167" s="5"/>
      <c r="C167" s="13"/>
      <c r="D167" s="13"/>
      <c r="E167" s="2"/>
      <c r="F167" s="29"/>
      <c r="G167" s="3"/>
      <c r="H167" s="2"/>
      <c r="I167" s="2"/>
      <c r="J167" s="29"/>
    </row>
    <row r="168" spans="2:10" x14ac:dyDescent="0.25">
      <c r="B168" s="5"/>
      <c r="C168" s="13"/>
      <c r="D168" s="13"/>
      <c r="E168" s="2"/>
      <c r="F168" s="29"/>
      <c r="G168" s="3"/>
      <c r="H168" s="2"/>
      <c r="I168" s="2"/>
      <c r="J168" s="29"/>
    </row>
    <row r="169" spans="2:10" x14ac:dyDescent="0.25">
      <c r="B169" s="5"/>
      <c r="C169" s="13"/>
      <c r="D169" s="13"/>
      <c r="E169" s="2"/>
      <c r="F169" s="29"/>
      <c r="G169" s="3"/>
      <c r="H169" s="2"/>
      <c r="I169" s="2"/>
      <c r="J169" s="29"/>
    </row>
    <row r="170" spans="2:10" x14ac:dyDescent="0.25">
      <c r="B170" s="5"/>
      <c r="C170" s="13"/>
      <c r="D170" s="13"/>
      <c r="E170" s="2"/>
      <c r="F170" s="29"/>
      <c r="G170" s="3"/>
      <c r="H170" s="2"/>
      <c r="I170" s="2"/>
      <c r="J170" s="29"/>
    </row>
    <row r="171" spans="2:10" x14ac:dyDescent="0.25">
      <c r="B171" s="5"/>
      <c r="C171" s="13"/>
      <c r="D171" s="13"/>
      <c r="E171" s="2"/>
      <c r="F171" s="29"/>
      <c r="G171" s="3"/>
      <c r="H171" s="2"/>
      <c r="I171" s="2"/>
      <c r="J171" s="29"/>
    </row>
    <row r="172" spans="2:10" x14ac:dyDescent="0.25">
      <c r="B172" s="5"/>
      <c r="C172" s="13"/>
      <c r="D172" s="13"/>
      <c r="E172" s="2"/>
      <c r="F172" s="29"/>
      <c r="G172" s="3"/>
      <c r="H172" s="2"/>
      <c r="I172" s="2"/>
      <c r="J172" s="29"/>
    </row>
    <row r="173" spans="2:10" x14ac:dyDescent="0.25">
      <c r="B173" s="5"/>
      <c r="C173" s="13"/>
      <c r="D173" s="13"/>
      <c r="E173" s="2"/>
      <c r="F173" s="29"/>
      <c r="G173" s="3"/>
      <c r="H173" s="2"/>
      <c r="I173" s="2"/>
      <c r="J173" s="29"/>
    </row>
    <row r="174" spans="2:10" x14ac:dyDescent="0.25">
      <c r="B174" s="5"/>
      <c r="C174" s="13"/>
      <c r="D174" s="13"/>
      <c r="E174" s="2"/>
      <c r="F174" s="29"/>
      <c r="G174" s="3"/>
      <c r="H174" s="2"/>
      <c r="I174" s="2"/>
      <c r="J174" s="29"/>
    </row>
    <row r="175" spans="2:10" x14ac:dyDescent="0.25">
      <c r="B175" s="5"/>
      <c r="C175" s="13"/>
      <c r="D175" s="13"/>
      <c r="E175" s="2"/>
      <c r="F175" s="29"/>
      <c r="G175" s="3"/>
      <c r="H175" s="2"/>
      <c r="I175" s="2"/>
      <c r="J175" s="29"/>
    </row>
    <row r="176" spans="2:10" x14ac:dyDescent="0.25">
      <c r="B176" s="5"/>
      <c r="C176" s="13"/>
      <c r="D176" s="13"/>
      <c r="E176" s="2"/>
      <c r="F176" s="29"/>
      <c r="G176" s="3"/>
      <c r="H176" s="2"/>
      <c r="I176" s="2"/>
      <c r="J176" s="29"/>
    </row>
    <row r="177" spans="2:10" x14ac:dyDescent="0.25">
      <c r="B177" s="5"/>
      <c r="C177" s="13"/>
      <c r="D177" s="13"/>
      <c r="E177" s="2"/>
      <c r="F177" s="29"/>
      <c r="G177" s="3"/>
      <c r="H177" s="2"/>
      <c r="I177" s="2"/>
      <c r="J177" s="29"/>
    </row>
    <row r="178" spans="2:10" x14ac:dyDescent="0.25">
      <c r="B178" s="5"/>
      <c r="C178" s="13"/>
      <c r="D178" s="13"/>
      <c r="E178" s="2"/>
      <c r="F178" s="29"/>
      <c r="G178" s="3"/>
      <c r="H178" s="2"/>
      <c r="I178" s="2"/>
      <c r="J178" s="29"/>
    </row>
    <row r="179" spans="2:10" x14ac:dyDescent="0.25">
      <c r="B179" s="5"/>
      <c r="C179" s="13"/>
      <c r="D179" s="13"/>
      <c r="E179" s="2"/>
      <c r="F179" s="29"/>
      <c r="G179" s="3"/>
      <c r="H179" s="2"/>
      <c r="I179" s="2"/>
      <c r="J179" s="29"/>
    </row>
    <row r="180" spans="2:10" x14ac:dyDescent="0.25">
      <c r="B180" s="5"/>
      <c r="C180" s="13"/>
      <c r="D180" s="13"/>
      <c r="E180" s="2"/>
      <c r="F180" s="29"/>
      <c r="G180" s="3"/>
      <c r="H180" s="2"/>
      <c r="I180" s="2"/>
      <c r="J180" s="29"/>
    </row>
    <row r="181" spans="2:10" x14ac:dyDescent="0.25">
      <c r="B181" s="5"/>
      <c r="C181" s="13"/>
      <c r="D181" s="13"/>
      <c r="E181" s="2"/>
      <c r="F181" s="29"/>
      <c r="G181" s="3"/>
      <c r="H181" s="2"/>
      <c r="I181" s="2"/>
      <c r="J181" s="29"/>
    </row>
    <row r="182" spans="2:10" x14ac:dyDescent="0.25">
      <c r="B182" s="5"/>
      <c r="C182" s="13"/>
      <c r="D182" s="13"/>
      <c r="E182" s="2"/>
      <c r="F182" s="29"/>
      <c r="G182" s="3"/>
      <c r="H182" s="2"/>
      <c r="I182" s="2"/>
      <c r="J182" s="29"/>
    </row>
    <row r="183" spans="2:10" x14ac:dyDescent="0.25">
      <c r="B183" s="5"/>
      <c r="C183" s="13"/>
      <c r="D183" s="13"/>
      <c r="E183" s="2"/>
      <c r="F183" s="29"/>
      <c r="G183" s="3"/>
      <c r="H183" s="2"/>
      <c r="I183" s="2"/>
      <c r="J183" s="29"/>
    </row>
    <row r="184" spans="2:10" x14ac:dyDescent="0.25">
      <c r="B184" s="5"/>
      <c r="C184" s="13"/>
      <c r="D184" s="13"/>
      <c r="E184" s="2"/>
      <c r="F184" s="29"/>
      <c r="G184" s="3"/>
      <c r="H184" s="2"/>
      <c r="I184" s="2"/>
      <c r="J184" s="29"/>
    </row>
    <row r="185" spans="2:10" x14ac:dyDescent="0.25">
      <c r="B185" s="5"/>
      <c r="C185" s="13"/>
      <c r="D185" s="13"/>
      <c r="E185" s="2"/>
      <c r="F185" s="29"/>
      <c r="G185" s="3"/>
      <c r="H185" s="2"/>
      <c r="I185" s="2"/>
      <c r="J185" s="29"/>
    </row>
    <row r="186" spans="2:10" x14ac:dyDescent="0.25">
      <c r="B186" s="5"/>
      <c r="C186" s="13"/>
      <c r="D186" s="13"/>
      <c r="E186" s="2"/>
      <c r="F186" s="29"/>
      <c r="G186" s="3"/>
      <c r="H186" s="2"/>
      <c r="I186" s="2"/>
      <c r="J186" s="29"/>
    </row>
    <row r="187" spans="2:10" x14ac:dyDescent="0.25">
      <c r="B187" s="5"/>
      <c r="C187" s="13"/>
      <c r="D187" s="13"/>
      <c r="E187" s="2"/>
      <c r="F187" s="29"/>
      <c r="G187" s="3"/>
      <c r="H187" s="2"/>
      <c r="I187" s="2"/>
      <c r="J187" s="29"/>
    </row>
    <row r="188" spans="2:10" x14ac:dyDescent="0.25">
      <c r="B188" s="5"/>
      <c r="C188" s="13"/>
      <c r="D188" s="13"/>
      <c r="E188" s="2"/>
      <c r="F188" s="29"/>
      <c r="G188" s="3"/>
      <c r="H188" s="2"/>
      <c r="I188" s="2"/>
      <c r="J188" s="29"/>
    </row>
    <row r="189" spans="2:10" x14ac:dyDescent="0.25">
      <c r="B189" s="5"/>
      <c r="C189" s="13"/>
      <c r="D189" s="13"/>
      <c r="E189" s="2"/>
      <c r="F189" s="29"/>
      <c r="G189" s="3"/>
      <c r="H189" s="2"/>
      <c r="I189" s="2"/>
      <c r="J189" s="29"/>
    </row>
    <row r="190" spans="2:10" x14ac:dyDescent="0.25">
      <c r="B190" s="5"/>
      <c r="C190" s="13"/>
      <c r="D190" s="13"/>
      <c r="E190" s="2"/>
      <c r="F190" s="29"/>
      <c r="G190" s="3"/>
      <c r="H190" s="2"/>
      <c r="I190" s="2"/>
      <c r="J190" s="29"/>
    </row>
    <row r="191" spans="2:10" x14ac:dyDescent="0.25">
      <c r="B191" s="5"/>
      <c r="C191" s="13"/>
      <c r="D191" s="13"/>
      <c r="E191" s="2"/>
      <c r="F191" s="29"/>
      <c r="G191" s="3"/>
      <c r="H191" s="2"/>
      <c r="I191" s="2"/>
      <c r="J191" s="29"/>
    </row>
    <row r="192" spans="2:10" x14ac:dyDescent="0.25">
      <c r="B192" s="5"/>
      <c r="C192" s="13"/>
      <c r="D192" s="13"/>
      <c r="E192" s="2"/>
      <c r="F192" s="29"/>
      <c r="G192" s="3"/>
      <c r="H192" s="2"/>
      <c r="I192" s="2"/>
      <c r="J192" s="29"/>
    </row>
    <row r="193" spans="2:10" x14ac:dyDescent="0.25">
      <c r="B193" s="5"/>
      <c r="C193" s="13"/>
      <c r="D193" s="13"/>
      <c r="E193" s="2"/>
      <c r="F193" s="29"/>
      <c r="G193" s="3"/>
      <c r="H193" s="2"/>
      <c r="I193" s="2"/>
      <c r="J193" s="29"/>
    </row>
    <row r="194" spans="2:10" x14ac:dyDescent="0.25">
      <c r="B194" s="5"/>
      <c r="C194" s="13"/>
      <c r="D194" s="13"/>
      <c r="E194" s="2"/>
      <c r="F194" s="29"/>
      <c r="G194" s="3"/>
      <c r="H194" s="2"/>
      <c r="I194" s="2"/>
      <c r="J194" s="29"/>
    </row>
    <row r="195" spans="2:10" x14ac:dyDescent="0.25">
      <c r="B195" s="5"/>
      <c r="C195" s="13"/>
      <c r="D195" s="13"/>
      <c r="E195" s="2"/>
      <c r="F195" s="29"/>
      <c r="G195" s="2"/>
      <c r="H195" s="2"/>
      <c r="I195" s="2"/>
      <c r="J195" s="29"/>
    </row>
    <row r="196" spans="2:10" x14ac:dyDescent="0.25">
      <c r="B196" s="5"/>
      <c r="C196" s="13"/>
      <c r="D196" s="13"/>
      <c r="E196" s="2"/>
      <c r="F196" s="29"/>
      <c r="G196" s="2"/>
      <c r="H196" s="2"/>
      <c r="I196" s="2"/>
      <c r="J196" s="29"/>
    </row>
    <row r="197" spans="2:10" x14ac:dyDescent="0.25">
      <c r="B197" s="5"/>
      <c r="C197" s="13"/>
      <c r="D197" s="13"/>
      <c r="E197" s="2"/>
      <c r="F197" s="29"/>
      <c r="G197" s="2"/>
      <c r="H197" s="2"/>
      <c r="I197" s="2"/>
      <c r="J197" s="29"/>
    </row>
    <row r="198" spans="2:10" x14ac:dyDescent="0.25">
      <c r="B198" s="5"/>
      <c r="C198" s="13"/>
      <c r="D198" s="13"/>
      <c r="E198" s="2"/>
      <c r="F198" s="29"/>
      <c r="G198" s="2"/>
      <c r="H198" s="2"/>
      <c r="I198" s="2"/>
      <c r="J198" s="29"/>
    </row>
    <row r="199" spans="2:10" x14ac:dyDescent="0.25">
      <c r="B199" s="5"/>
      <c r="C199" s="13"/>
      <c r="D199" s="13"/>
      <c r="E199" s="2"/>
      <c r="F199" s="29"/>
      <c r="G199" s="2"/>
      <c r="H199" s="2"/>
      <c r="I199" s="2"/>
      <c r="J199" s="29"/>
    </row>
    <row r="200" spans="2:10" x14ac:dyDescent="0.25">
      <c r="B200" s="5"/>
      <c r="C200" s="13"/>
      <c r="D200" s="13"/>
      <c r="E200" s="2"/>
      <c r="F200" s="29"/>
      <c r="G200" s="2"/>
      <c r="H200" s="2"/>
      <c r="I200" s="2"/>
      <c r="J200" s="29"/>
    </row>
    <row r="201" spans="2:10" x14ac:dyDescent="0.25">
      <c r="B201" s="5"/>
      <c r="C201" s="13"/>
      <c r="D201" s="13"/>
      <c r="E201" s="2"/>
      <c r="F201" s="29"/>
      <c r="G201" s="2"/>
      <c r="H201" s="2"/>
      <c r="I201" s="2"/>
      <c r="J201" s="29"/>
    </row>
    <row r="202" spans="2:10" x14ac:dyDescent="0.25">
      <c r="B202" s="5"/>
      <c r="C202" s="13"/>
      <c r="D202" s="13"/>
      <c r="E202" s="2"/>
      <c r="F202" s="29"/>
      <c r="G202" s="2"/>
      <c r="H202" s="2"/>
      <c r="I202" s="2"/>
      <c r="J202" s="29"/>
    </row>
    <row r="203" spans="2:10" x14ac:dyDescent="0.25">
      <c r="B203" s="5"/>
      <c r="C203" s="13"/>
      <c r="D203" s="13"/>
      <c r="E203" s="2"/>
      <c r="F203" s="29"/>
      <c r="G203" s="2"/>
      <c r="H203" s="2"/>
      <c r="I203" s="2"/>
      <c r="J203" s="29"/>
    </row>
    <row r="204" spans="2:10" x14ac:dyDescent="0.25">
      <c r="B204" s="5"/>
      <c r="C204" s="13"/>
      <c r="D204" s="13"/>
      <c r="E204" s="2"/>
      <c r="F204" s="29"/>
      <c r="G204" s="2"/>
      <c r="H204" s="2"/>
      <c r="I204" s="2"/>
      <c r="J204" s="29"/>
    </row>
    <row r="205" spans="2:10" x14ac:dyDescent="0.25">
      <c r="B205" s="5"/>
      <c r="C205" s="13"/>
      <c r="D205" s="13"/>
      <c r="E205" s="2"/>
      <c r="F205" s="29"/>
      <c r="G205" s="2"/>
      <c r="H205" s="2"/>
      <c r="I205" s="2"/>
      <c r="J205" s="29"/>
    </row>
    <row r="206" spans="2:10" x14ac:dyDescent="0.25">
      <c r="B206" s="5"/>
      <c r="C206" s="13"/>
      <c r="D206" s="13"/>
      <c r="E206" s="2"/>
      <c r="F206" s="29"/>
      <c r="G206" s="2"/>
      <c r="H206" s="2"/>
      <c r="I206" s="2"/>
      <c r="J206" s="29"/>
    </row>
    <row r="207" spans="2:10" x14ac:dyDescent="0.25">
      <c r="B207" s="5"/>
      <c r="C207" s="13"/>
      <c r="D207" s="13"/>
      <c r="E207" s="2"/>
      <c r="F207" s="29"/>
      <c r="G207" s="2"/>
      <c r="H207" s="2"/>
      <c r="I207" s="2"/>
      <c r="J207" s="29"/>
    </row>
    <row r="208" spans="2:10" x14ac:dyDescent="0.25">
      <c r="B208" s="5"/>
      <c r="C208" s="13"/>
      <c r="D208" s="13"/>
      <c r="E208" s="2"/>
      <c r="F208" s="29"/>
      <c r="G208" s="2"/>
      <c r="H208" s="2"/>
      <c r="I208" s="2"/>
      <c r="J208" s="29"/>
    </row>
    <row r="209" spans="2:10" x14ac:dyDescent="0.25">
      <c r="B209" s="5"/>
      <c r="C209" s="13"/>
      <c r="D209" s="13"/>
      <c r="E209" s="2"/>
      <c r="F209" s="29"/>
      <c r="G209" s="2"/>
      <c r="H209" s="2"/>
      <c r="I209" s="2"/>
      <c r="J209" s="29"/>
    </row>
    <row r="210" spans="2:10" x14ac:dyDescent="0.25">
      <c r="B210" s="5"/>
      <c r="C210" s="13"/>
      <c r="D210" s="13"/>
      <c r="E210" s="2"/>
      <c r="F210" s="29"/>
      <c r="G210" s="2"/>
      <c r="H210" s="2"/>
      <c r="I210" s="2"/>
      <c r="J210" s="29"/>
    </row>
    <row r="211" spans="2:10" x14ac:dyDescent="0.25">
      <c r="B211" s="5"/>
      <c r="C211" s="13"/>
      <c r="D211" s="13"/>
      <c r="E211" s="2"/>
      <c r="F211" s="29"/>
      <c r="G211" s="2"/>
      <c r="H211" s="2"/>
      <c r="I211" s="2"/>
      <c r="J211" s="29"/>
    </row>
    <row r="212" spans="2:10" x14ac:dyDescent="0.25">
      <c r="B212" s="5"/>
      <c r="C212" s="13"/>
      <c r="D212" s="13"/>
      <c r="E212" s="2"/>
      <c r="F212" s="29"/>
      <c r="G212" s="2"/>
      <c r="H212" s="2"/>
      <c r="I212" s="2"/>
      <c r="J212" s="29"/>
    </row>
    <row r="213" spans="2:10" x14ac:dyDescent="0.25">
      <c r="B213" s="5"/>
      <c r="C213" s="13"/>
      <c r="D213" s="13"/>
      <c r="E213" s="2"/>
      <c r="F213" s="29"/>
      <c r="G213" s="2"/>
      <c r="H213" s="2"/>
      <c r="I213" s="2"/>
      <c r="J213" s="29"/>
    </row>
    <row r="214" spans="2:10" x14ac:dyDescent="0.25">
      <c r="B214" s="5"/>
      <c r="C214" s="13"/>
      <c r="D214" s="13"/>
      <c r="E214" s="2"/>
      <c r="F214" s="29"/>
      <c r="G214" s="2"/>
      <c r="H214" s="2"/>
      <c r="I214" s="2"/>
      <c r="J214" s="29"/>
    </row>
    <row r="215" spans="2:10" x14ac:dyDescent="0.25">
      <c r="B215" s="5"/>
      <c r="C215" s="13"/>
      <c r="D215" s="13"/>
      <c r="E215" s="2"/>
      <c r="F215" s="29"/>
      <c r="G215" s="2"/>
      <c r="H215" s="2"/>
      <c r="I215" s="2"/>
      <c r="J215" s="29"/>
    </row>
    <row r="216" spans="2:10" x14ac:dyDescent="0.25">
      <c r="B216" s="5"/>
      <c r="C216" s="13"/>
      <c r="D216" s="13"/>
      <c r="E216" s="2"/>
      <c r="F216" s="29"/>
      <c r="G216" s="2"/>
      <c r="H216" s="2"/>
      <c r="I216" s="2"/>
      <c r="J216" s="29"/>
    </row>
    <row r="217" spans="2:10" x14ac:dyDescent="0.25">
      <c r="B217" s="5"/>
      <c r="C217" s="13"/>
      <c r="D217" s="13"/>
      <c r="E217" s="2"/>
      <c r="F217" s="29"/>
      <c r="G217" s="2"/>
      <c r="H217" s="2"/>
      <c r="I217" s="2"/>
      <c r="J217" s="29"/>
    </row>
    <row r="218" spans="2:10" x14ac:dyDescent="0.25">
      <c r="B218" s="5"/>
      <c r="C218" s="13"/>
      <c r="D218" s="13"/>
      <c r="E218" s="2"/>
      <c r="F218" s="29"/>
      <c r="G218" s="2"/>
      <c r="H218" s="2"/>
      <c r="I218" s="2"/>
      <c r="J218" s="29"/>
    </row>
    <row r="219" spans="2:10" x14ac:dyDescent="0.25">
      <c r="B219" s="5"/>
      <c r="C219" s="13"/>
      <c r="D219" s="13"/>
      <c r="E219" s="2"/>
      <c r="F219" s="29"/>
      <c r="G219" s="2"/>
      <c r="H219" s="2"/>
      <c r="I219" s="2"/>
      <c r="J219" s="29"/>
    </row>
    <row r="220" spans="2:10" x14ac:dyDescent="0.25">
      <c r="B220" s="5"/>
      <c r="C220" s="13"/>
      <c r="D220" s="13"/>
      <c r="E220" s="2"/>
      <c r="F220" s="29"/>
      <c r="G220" s="2"/>
      <c r="H220" s="2"/>
      <c r="I220" s="2"/>
      <c r="J220" s="29"/>
    </row>
    <row r="221" spans="2:10" x14ac:dyDescent="0.25">
      <c r="B221" s="5"/>
      <c r="C221" s="13"/>
      <c r="D221" s="13"/>
      <c r="E221" s="2"/>
      <c r="F221" s="29"/>
      <c r="G221" s="2"/>
      <c r="H221" s="2"/>
      <c r="I221" s="2"/>
      <c r="J221" s="29"/>
    </row>
    <row r="222" spans="2:10" x14ac:dyDescent="0.25">
      <c r="B222" s="5"/>
      <c r="C222" s="13"/>
      <c r="D222" s="13"/>
      <c r="E222" s="2"/>
      <c r="F222" s="29"/>
      <c r="G222" s="2"/>
      <c r="H222" s="2"/>
      <c r="I222" s="2"/>
      <c r="J222" s="29"/>
    </row>
    <row r="223" spans="2:10" x14ac:dyDescent="0.25">
      <c r="B223" s="5"/>
      <c r="C223" s="13"/>
      <c r="D223" s="13"/>
      <c r="E223" s="2"/>
      <c r="F223" s="29"/>
      <c r="G223" s="2"/>
      <c r="H223" s="2"/>
      <c r="I223" s="2"/>
      <c r="J223" s="29"/>
    </row>
    <row r="224" spans="2:10" x14ac:dyDescent="0.25">
      <c r="B224" s="5"/>
      <c r="C224" s="2"/>
      <c r="D224" s="2"/>
      <c r="E224" s="2"/>
      <c r="F224" s="29"/>
      <c r="G224" s="2"/>
      <c r="H224" s="2"/>
      <c r="I224" s="2"/>
      <c r="J224" s="29"/>
    </row>
    <row r="225" spans="2:10" x14ac:dyDescent="0.25">
      <c r="B225" s="5"/>
      <c r="C225" s="2"/>
      <c r="D225" s="2"/>
      <c r="E225" s="2"/>
      <c r="F225" s="29"/>
      <c r="G225" s="2"/>
      <c r="H225" s="2"/>
      <c r="I225" s="2"/>
      <c r="J225" s="29"/>
    </row>
    <row r="226" spans="2:10" x14ac:dyDescent="0.25">
      <c r="B226" s="5"/>
      <c r="C226" s="2"/>
      <c r="D226" s="2"/>
      <c r="E226" s="2"/>
      <c r="F226" s="29"/>
      <c r="G226" s="2"/>
      <c r="H226" s="2"/>
      <c r="I226" s="2"/>
      <c r="J226" s="29"/>
    </row>
    <row r="227" spans="2:10" x14ac:dyDescent="0.25">
      <c r="B227" s="5"/>
      <c r="C227" s="2"/>
      <c r="D227" s="2"/>
      <c r="E227" s="2"/>
      <c r="F227" s="29"/>
      <c r="G227" s="2"/>
      <c r="H227" s="2"/>
      <c r="I227" s="2"/>
      <c r="J227" s="29"/>
    </row>
    <row r="228" spans="2:10" x14ac:dyDescent="0.25">
      <c r="B228" s="5"/>
      <c r="C228" s="2"/>
      <c r="D228" s="2"/>
      <c r="E228" s="2"/>
      <c r="F228" s="29"/>
      <c r="G228" s="2"/>
      <c r="H228" s="2"/>
      <c r="I228" s="2"/>
      <c r="J228" s="29"/>
    </row>
    <row r="229" spans="2:10" x14ac:dyDescent="0.25">
      <c r="B229" s="5"/>
      <c r="C229" s="2"/>
      <c r="D229" s="2"/>
      <c r="E229" s="2"/>
      <c r="F229" s="29"/>
      <c r="G229" s="2"/>
      <c r="H229" s="2"/>
      <c r="I229" s="2"/>
      <c r="J229" s="29"/>
    </row>
    <row r="230" spans="2:10" x14ac:dyDescent="0.25">
      <c r="B230" s="5"/>
      <c r="C230" s="2"/>
      <c r="D230" s="2"/>
      <c r="E230" s="2"/>
      <c r="F230" s="29"/>
      <c r="G230" s="2"/>
      <c r="H230" s="2"/>
      <c r="I230" s="2"/>
      <c r="J230" s="29"/>
    </row>
    <row r="231" spans="2:10" x14ac:dyDescent="0.25">
      <c r="B231" s="5"/>
      <c r="C231" s="2"/>
      <c r="D231" s="2"/>
      <c r="E231" s="2"/>
      <c r="F231" s="29"/>
      <c r="G231" s="2"/>
      <c r="H231" s="2"/>
      <c r="I231" s="2"/>
      <c r="J231" s="29"/>
    </row>
    <row r="232" spans="2:10" x14ac:dyDescent="0.25">
      <c r="B232" s="5"/>
      <c r="C232" s="2"/>
      <c r="D232" s="2"/>
      <c r="E232" s="2"/>
      <c r="F232" s="29"/>
      <c r="G232" s="2"/>
      <c r="H232" s="2"/>
      <c r="I232" s="2"/>
      <c r="J232" s="29"/>
    </row>
    <row r="233" spans="2:10" x14ac:dyDescent="0.25">
      <c r="B233" s="5"/>
      <c r="C233" s="2"/>
      <c r="D233" s="2"/>
      <c r="E233" s="2"/>
      <c r="F233" s="29"/>
      <c r="G233" s="2"/>
      <c r="H233" s="2"/>
      <c r="I233" s="2"/>
      <c r="J233" s="29"/>
    </row>
    <row r="234" spans="2:10" x14ac:dyDescent="0.25">
      <c r="B234" s="5"/>
      <c r="C234" s="2"/>
      <c r="D234" s="2"/>
      <c r="E234" s="2"/>
      <c r="F234" s="29"/>
      <c r="G234" s="2"/>
      <c r="H234" s="2"/>
      <c r="I234" s="2"/>
      <c r="J234" s="29"/>
    </row>
    <row r="235" spans="2:10" x14ac:dyDescent="0.25">
      <c r="B235" s="5"/>
      <c r="C235" s="2"/>
      <c r="D235" s="2"/>
      <c r="E235" s="2"/>
      <c r="F235" s="29"/>
      <c r="G235" s="2"/>
      <c r="H235" s="2"/>
      <c r="I235" s="2"/>
      <c r="J235" s="29"/>
    </row>
    <row r="236" spans="2:10" x14ac:dyDescent="0.25">
      <c r="B236" s="5"/>
      <c r="C236" s="2"/>
      <c r="D236" s="2"/>
      <c r="E236" s="2"/>
      <c r="F236" s="29"/>
      <c r="G236" s="2"/>
      <c r="H236" s="2"/>
      <c r="I236" s="2"/>
      <c r="J236" s="29"/>
    </row>
    <row r="237" spans="2:10" x14ac:dyDescent="0.25">
      <c r="B237" s="5"/>
      <c r="C237" s="2"/>
      <c r="D237" s="2"/>
      <c r="E237" s="2"/>
      <c r="F237" s="29"/>
      <c r="G237" s="2"/>
      <c r="H237" s="2"/>
      <c r="I237" s="2"/>
      <c r="J237" s="29"/>
    </row>
    <row r="238" spans="2:10" x14ac:dyDescent="0.25">
      <c r="B238" s="5"/>
      <c r="C238" s="2"/>
      <c r="D238" s="2"/>
      <c r="E238" s="2"/>
      <c r="F238" s="29"/>
      <c r="G238" s="2"/>
      <c r="H238" s="2"/>
      <c r="I238" s="2"/>
      <c r="J238" s="29"/>
    </row>
    <row r="239" spans="2:10" x14ac:dyDescent="0.25">
      <c r="B239" s="5"/>
      <c r="C239" s="2"/>
      <c r="D239" s="2"/>
      <c r="E239" s="2"/>
      <c r="F239" s="29"/>
      <c r="G239" s="2"/>
      <c r="H239" s="2"/>
      <c r="I239" s="2"/>
      <c r="J239" s="29"/>
    </row>
    <row r="240" spans="2:10" x14ac:dyDescent="0.25">
      <c r="B240" s="5"/>
      <c r="C240" s="2"/>
      <c r="D240" s="2"/>
      <c r="E240" s="2"/>
      <c r="F240" s="29"/>
      <c r="G240" s="2"/>
      <c r="H240" s="2"/>
      <c r="I240" s="2"/>
      <c r="J240" s="29"/>
    </row>
    <row r="241" spans="2:10" x14ac:dyDescent="0.25">
      <c r="B241" s="5"/>
      <c r="C241" s="2"/>
      <c r="D241" s="2"/>
      <c r="E241" s="2"/>
      <c r="F241" s="29"/>
      <c r="G241" s="2"/>
      <c r="H241" s="2"/>
      <c r="I241" s="2"/>
      <c r="J241" s="29"/>
    </row>
    <row r="242" spans="2:10" x14ac:dyDescent="0.25">
      <c r="B242" s="5"/>
      <c r="C242" s="2"/>
      <c r="D242" s="2"/>
      <c r="E242" s="2"/>
      <c r="F242" s="29"/>
      <c r="G242" s="2"/>
      <c r="H242" s="2"/>
      <c r="I242" s="2"/>
      <c r="J242" s="29"/>
    </row>
    <row r="243" spans="2:10" x14ac:dyDescent="0.25">
      <c r="B243" s="5"/>
      <c r="C243" s="2"/>
      <c r="D243" s="2"/>
      <c r="E243" s="2"/>
      <c r="F243" s="29"/>
      <c r="G243" s="2"/>
      <c r="H243" s="2"/>
      <c r="I243" s="2"/>
      <c r="J243" s="29"/>
    </row>
    <row r="244" spans="2:10" x14ac:dyDescent="0.25">
      <c r="B244" s="5"/>
      <c r="C244" s="2"/>
      <c r="D244" s="2"/>
      <c r="E244" s="2"/>
      <c r="F244" s="29"/>
      <c r="G244" s="2"/>
      <c r="H244" s="2"/>
      <c r="I244" s="2"/>
      <c r="J244" s="29"/>
    </row>
    <row r="245" spans="2:10" x14ac:dyDescent="0.25">
      <c r="B245" s="5"/>
      <c r="C245" s="2"/>
      <c r="D245" s="2"/>
      <c r="E245" s="2"/>
      <c r="F245" s="29"/>
      <c r="G245" s="2"/>
      <c r="H245" s="2"/>
      <c r="I245" s="2"/>
      <c r="J245" s="29"/>
    </row>
    <row r="246" spans="2:10" x14ac:dyDescent="0.25">
      <c r="B246" s="5"/>
      <c r="C246" s="2"/>
      <c r="D246" s="2"/>
      <c r="E246" s="2"/>
      <c r="F246" s="29"/>
      <c r="G246" s="2"/>
      <c r="H246" s="2"/>
      <c r="I246" s="2"/>
      <c r="J246" s="29"/>
    </row>
    <row r="247" spans="2:10" x14ac:dyDescent="0.25">
      <c r="B247" s="5"/>
      <c r="C247" s="2"/>
      <c r="D247" s="2"/>
      <c r="E247" s="2"/>
      <c r="F247" s="29"/>
      <c r="G247" s="2"/>
      <c r="H247" s="2"/>
      <c r="I247" s="2"/>
      <c r="J247" s="29"/>
    </row>
    <row r="248" spans="2:10" x14ac:dyDescent="0.25">
      <c r="B248" s="5"/>
      <c r="C248" s="2"/>
      <c r="D248" s="2"/>
      <c r="E248" s="2"/>
      <c r="F248" s="29"/>
      <c r="G248" s="2"/>
      <c r="H248" s="2"/>
      <c r="I248" s="2"/>
      <c r="J248" s="29"/>
    </row>
    <row r="249" spans="2:10" x14ac:dyDescent="0.25">
      <c r="B249" s="5"/>
      <c r="C249" s="2"/>
      <c r="D249" s="2"/>
      <c r="E249" s="2"/>
      <c r="F249" s="29"/>
      <c r="G249" s="2"/>
      <c r="H249" s="2"/>
      <c r="I249" s="2"/>
      <c r="J249" s="29"/>
    </row>
    <row r="250" spans="2:10" x14ac:dyDescent="0.25">
      <c r="B250" s="5"/>
      <c r="C250" s="2"/>
      <c r="D250" s="2"/>
      <c r="E250" s="2"/>
      <c r="F250" s="29"/>
      <c r="G250" s="2"/>
      <c r="H250" s="2"/>
      <c r="I250" s="2"/>
      <c r="J250" s="29"/>
    </row>
    <row r="251" spans="2:10" x14ac:dyDescent="0.25">
      <c r="B251" s="5"/>
      <c r="C251" s="2"/>
      <c r="D251" s="2"/>
      <c r="E251" s="2"/>
      <c r="F251" s="29"/>
      <c r="G251" s="2"/>
      <c r="H251" s="2"/>
      <c r="I251" s="2"/>
      <c r="J251" s="29"/>
    </row>
    <row r="252" spans="2:10" x14ac:dyDescent="0.25">
      <c r="B252" s="5"/>
      <c r="C252" s="2"/>
      <c r="D252" s="2"/>
      <c r="E252" s="2"/>
      <c r="F252" s="29"/>
      <c r="G252" s="2"/>
      <c r="H252" s="2"/>
      <c r="I252" s="2"/>
      <c r="J252" s="29"/>
    </row>
    <row r="253" spans="2:10" x14ac:dyDescent="0.25">
      <c r="B253" s="5"/>
      <c r="C253" s="2"/>
      <c r="D253" s="2"/>
      <c r="E253" s="2"/>
      <c r="F253" s="29"/>
      <c r="G253" s="2"/>
      <c r="H253" s="2"/>
      <c r="I253" s="2"/>
      <c r="J253" s="29"/>
    </row>
    <row r="254" spans="2:10" x14ac:dyDescent="0.25">
      <c r="B254" s="5"/>
      <c r="C254" s="2"/>
      <c r="D254" s="2"/>
      <c r="E254" s="2"/>
      <c r="F254" s="29"/>
      <c r="G254" s="2"/>
      <c r="H254" s="2"/>
      <c r="I254" s="2"/>
      <c r="J254" s="29"/>
    </row>
    <row r="255" spans="2:10" x14ac:dyDescent="0.25">
      <c r="B255" s="5"/>
      <c r="C255" s="2"/>
      <c r="D255" s="2"/>
      <c r="E255" s="2"/>
      <c r="F255" s="29"/>
      <c r="G255" s="2"/>
      <c r="H255" s="2"/>
      <c r="I255" s="2"/>
      <c r="J255" s="29"/>
    </row>
    <row r="256" spans="2:10" x14ac:dyDescent="0.25">
      <c r="B256" s="5"/>
      <c r="C256" s="2"/>
      <c r="D256" s="2"/>
      <c r="E256" s="2"/>
      <c r="F256" s="29"/>
      <c r="G256" s="2"/>
      <c r="H256" s="2"/>
      <c r="I256" s="2"/>
      <c r="J256" s="29"/>
    </row>
    <row r="257" spans="2:10" x14ac:dyDescent="0.25">
      <c r="B257" s="5"/>
      <c r="C257" s="2"/>
      <c r="D257" s="2"/>
      <c r="E257" s="2"/>
      <c r="F257" s="29"/>
      <c r="G257" s="2"/>
      <c r="H257" s="2"/>
      <c r="I257" s="2"/>
      <c r="J257" s="29"/>
    </row>
    <row r="258" spans="2:10" x14ac:dyDescent="0.25">
      <c r="B258" s="5"/>
      <c r="C258" s="2"/>
      <c r="D258" s="2"/>
      <c r="E258" s="2"/>
      <c r="F258" s="29"/>
      <c r="G258" s="2"/>
      <c r="H258" s="2"/>
      <c r="I258" s="2"/>
      <c r="J258" s="29"/>
    </row>
    <row r="259" spans="2:10" x14ac:dyDescent="0.25">
      <c r="B259" s="5"/>
      <c r="C259" s="2"/>
      <c r="D259" s="2"/>
      <c r="E259" s="2"/>
      <c r="F259" s="29"/>
      <c r="G259" s="2"/>
      <c r="H259" s="2"/>
      <c r="I259" s="2"/>
      <c r="J259" s="29"/>
    </row>
    <row r="260" spans="2:10" x14ac:dyDescent="0.25">
      <c r="B260" s="5"/>
      <c r="C260" s="2"/>
      <c r="D260" s="2"/>
      <c r="E260" s="2"/>
      <c r="F260" s="29"/>
      <c r="G260" s="2"/>
      <c r="H260" s="2"/>
      <c r="I260" s="2"/>
      <c r="J260" s="29"/>
    </row>
    <row r="261" spans="2:10" x14ac:dyDescent="0.25">
      <c r="B261" s="5"/>
      <c r="C261" s="2"/>
      <c r="D261" s="2"/>
      <c r="E261" s="2"/>
      <c r="F261" s="29"/>
      <c r="G261" s="2"/>
      <c r="H261" s="2"/>
      <c r="I261" s="2"/>
      <c r="J261" s="29"/>
    </row>
    <row r="262" spans="2:10" x14ac:dyDescent="0.25">
      <c r="B262" s="5"/>
      <c r="C262" s="2"/>
      <c r="D262" s="2"/>
      <c r="E262" s="2"/>
      <c r="F262" s="29"/>
      <c r="G262" s="2"/>
      <c r="H262" s="2"/>
      <c r="I262" s="2"/>
      <c r="J262" s="29"/>
    </row>
    <row r="263" spans="2:10" x14ac:dyDescent="0.25">
      <c r="B263" s="5"/>
      <c r="C263" s="2"/>
      <c r="D263" s="2"/>
      <c r="E263" s="2"/>
      <c r="F263" s="29"/>
      <c r="G263" s="2"/>
      <c r="H263" s="2"/>
      <c r="I263" s="2"/>
      <c r="J263" s="29"/>
    </row>
    <row r="264" spans="2:10" x14ac:dyDescent="0.25">
      <c r="B264" s="5"/>
      <c r="C264" s="2"/>
      <c r="D264" s="2"/>
      <c r="E264" s="2"/>
      <c r="F264" s="29"/>
      <c r="G264" s="2"/>
      <c r="H264" s="2"/>
      <c r="I264" s="2"/>
      <c r="J264" s="29"/>
    </row>
    <row r="265" spans="2:10" x14ac:dyDescent="0.25">
      <c r="B265" s="5"/>
      <c r="C265" s="2"/>
      <c r="D265" s="2"/>
      <c r="E265" s="2"/>
      <c r="F265" s="29"/>
      <c r="G265" s="2"/>
      <c r="H265" s="2"/>
      <c r="I265" s="2"/>
      <c r="J265" s="29"/>
    </row>
    <row r="266" spans="2:10" x14ac:dyDescent="0.25">
      <c r="B266" s="5"/>
      <c r="C266" s="2"/>
      <c r="D266" s="2"/>
      <c r="E266" s="2"/>
      <c r="F266" s="29"/>
      <c r="G266" s="2"/>
      <c r="H266" s="2"/>
      <c r="I266" s="2"/>
      <c r="J266" s="29"/>
    </row>
    <row r="267" spans="2:10" x14ac:dyDescent="0.25">
      <c r="B267" s="5"/>
      <c r="C267" s="2"/>
      <c r="D267" s="2"/>
      <c r="E267" s="2"/>
      <c r="F267" s="29"/>
      <c r="G267" s="2"/>
      <c r="H267" s="2"/>
      <c r="I267" s="2"/>
      <c r="J267" s="29"/>
    </row>
    <row r="268" spans="2:10" x14ac:dyDescent="0.25">
      <c r="B268" s="5"/>
      <c r="C268" s="2"/>
      <c r="D268" s="2"/>
      <c r="E268" s="2"/>
      <c r="F268" s="29"/>
      <c r="G268" s="2"/>
      <c r="H268" s="2"/>
      <c r="I268" s="2"/>
      <c r="J268" s="29"/>
    </row>
    <row r="269" spans="2:10" x14ac:dyDescent="0.25">
      <c r="B269" s="5"/>
      <c r="C269" s="2"/>
      <c r="D269" s="2"/>
      <c r="E269" s="2"/>
      <c r="F269" s="29"/>
      <c r="G269" s="2"/>
      <c r="H269" s="2"/>
      <c r="I269" s="2"/>
      <c r="J269" s="29"/>
    </row>
    <row r="270" spans="2:10" x14ac:dyDescent="0.25">
      <c r="B270" s="5"/>
      <c r="C270" s="2"/>
      <c r="D270" s="2"/>
      <c r="E270" s="2"/>
      <c r="F270" s="29"/>
      <c r="G270" s="2"/>
      <c r="H270" s="2"/>
      <c r="I270" s="2"/>
      <c r="J270" s="29"/>
    </row>
    <row r="271" spans="2:10" x14ac:dyDescent="0.25">
      <c r="B271" s="5"/>
      <c r="C271" s="2"/>
      <c r="D271" s="2"/>
      <c r="E271" s="2"/>
      <c r="F271" s="29"/>
      <c r="G271" s="2"/>
      <c r="H271" s="2"/>
      <c r="I271" s="2"/>
      <c r="J271" s="29"/>
    </row>
    <row r="272" spans="2:10" x14ac:dyDescent="0.25">
      <c r="B272" s="5"/>
      <c r="C272" s="2"/>
      <c r="D272" s="2"/>
      <c r="E272" s="2"/>
      <c r="F272" s="29"/>
      <c r="G272" s="2"/>
      <c r="H272" s="2"/>
      <c r="I272" s="2"/>
      <c r="J272" s="29"/>
    </row>
    <row r="273" spans="2:10" x14ac:dyDescent="0.25">
      <c r="B273" s="5"/>
      <c r="C273" s="2"/>
      <c r="D273" s="2"/>
      <c r="E273" s="2"/>
      <c r="F273" s="29"/>
      <c r="G273" s="2"/>
      <c r="H273" s="2"/>
      <c r="I273" s="2"/>
      <c r="J273" s="29"/>
    </row>
    <row r="274" spans="2:10" x14ac:dyDescent="0.25">
      <c r="B274" s="5"/>
      <c r="C274" s="2"/>
      <c r="D274" s="2"/>
      <c r="E274" s="2"/>
      <c r="F274" s="29"/>
      <c r="G274" s="2"/>
      <c r="H274" s="2"/>
      <c r="I274" s="2"/>
      <c r="J274" s="29"/>
    </row>
    <row r="275" spans="2:10" x14ac:dyDescent="0.25">
      <c r="B275" s="5"/>
      <c r="C275" s="2"/>
      <c r="D275" s="2"/>
      <c r="E275" s="2"/>
      <c r="F275" s="29"/>
      <c r="G275" s="2"/>
      <c r="H275" s="2"/>
      <c r="I275" s="2"/>
      <c r="J275" s="29"/>
    </row>
    <row r="276" spans="2:10" x14ac:dyDescent="0.25">
      <c r="B276" s="5"/>
      <c r="C276" s="2"/>
      <c r="D276" s="2"/>
      <c r="E276" s="2"/>
      <c r="F276" s="29"/>
      <c r="G276" s="2"/>
      <c r="H276" s="2"/>
      <c r="I276" s="2"/>
      <c r="J276" s="29"/>
    </row>
    <row r="277" spans="2:10" x14ac:dyDescent="0.25">
      <c r="B277" s="5"/>
      <c r="C277" s="2"/>
      <c r="D277" s="2"/>
      <c r="E277" s="2"/>
      <c r="F277" s="29"/>
      <c r="G277" s="2"/>
      <c r="H277" s="2"/>
      <c r="I277" s="2"/>
      <c r="J277" s="29"/>
    </row>
    <row r="278" spans="2:10" x14ac:dyDescent="0.25">
      <c r="B278" s="5"/>
      <c r="C278" s="2"/>
      <c r="D278" s="2"/>
      <c r="E278" s="2"/>
      <c r="F278" s="29"/>
      <c r="G278" s="2"/>
      <c r="H278" s="2"/>
      <c r="I278" s="2"/>
      <c r="J278" s="29"/>
    </row>
    <row r="279" spans="2:10" x14ac:dyDescent="0.25">
      <c r="B279" s="5"/>
      <c r="C279" s="2"/>
      <c r="D279" s="2"/>
      <c r="E279" s="2"/>
      <c r="F279" s="29"/>
      <c r="G279" s="2"/>
      <c r="H279" s="2"/>
      <c r="I279" s="2"/>
      <c r="J279" s="29"/>
    </row>
    <row r="280" spans="2:10" x14ac:dyDescent="0.25">
      <c r="B280" s="5"/>
      <c r="C280" s="2"/>
      <c r="D280" s="2"/>
      <c r="E280" s="2"/>
      <c r="F280" s="29"/>
      <c r="G280" s="2"/>
      <c r="H280" s="2"/>
      <c r="I280" s="2"/>
      <c r="J280" s="29"/>
    </row>
    <row r="281" spans="2:10" x14ac:dyDescent="0.25">
      <c r="B281" s="5"/>
      <c r="C281" s="2"/>
      <c r="D281" s="2"/>
      <c r="E281" s="2"/>
      <c r="F281" s="29"/>
      <c r="G281" s="2"/>
      <c r="H281" s="2"/>
      <c r="I281" s="2"/>
      <c r="J281" s="29"/>
    </row>
    <row r="282" spans="2:10" x14ac:dyDescent="0.25">
      <c r="B282" s="5"/>
      <c r="C282" s="2"/>
      <c r="D282" s="2"/>
      <c r="E282" s="2"/>
      <c r="F282" s="29"/>
      <c r="G282" s="2"/>
      <c r="H282" s="2"/>
      <c r="I282" s="2"/>
      <c r="J282" s="29"/>
    </row>
    <row r="283" spans="2:10" x14ac:dyDescent="0.25">
      <c r="B283" s="5"/>
      <c r="C283" s="2"/>
      <c r="D283" s="2"/>
      <c r="E283" s="2"/>
      <c r="F283" s="29"/>
      <c r="G283" s="2"/>
      <c r="H283" s="2"/>
      <c r="I283" s="2"/>
      <c r="J283" s="29"/>
    </row>
    <row r="284" spans="2:10" x14ac:dyDescent="0.25">
      <c r="B284" s="5"/>
      <c r="C284" s="2"/>
      <c r="D284" s="2"/>
      <c r="E284" s="2"/>
      <c r="F284" s="29"/>
      <c r="G284" s="2"/>
      <c r="H284" s="2"/>
      <c r="I284" s="2"/>
      <c r="J284" s="29"/>
    </row>
    <row r="285" spans="2:10" x14ac:dyDescent="0.25">
      <c r="B285" s="5"/>
      <c r="C285" s="2"/>
      <c r="D285" s="2"/>
      <c r="E285" s="2"/>
      <c r="F285" s="29"/>
      <c r="G285" s="2"/>
      <c r="H285" s="2"/>
      <c r="I285" s="2"/>
      <c r="J285" s="29"/>
    </row>
    <row r="286" spans="2:10" x14ac:dyDescent="0.25">
      <c r="B286" s="5"/>
      <c r="C286" s="2"/>
      <c r="D286" s="2"/>
      <c r="E286" s="2"/>
      <c r="F286" s="29"/>
      <c r="G286" s="2"/>
      <c r="H286" s="2"/>
      <c r="I286" s="2"/>
      <c r="J286" s="29"/>
    </row>
    <row r="287" spans="2:10" x14ac:dyDescent="0.25">
      <c r="B287" s="5"/>
      <c r="C287" s="2"/>
      <c r="D287" s="2"/>
      <c r="E287" s="2"/>
      <c r="F287" s="29"/>
      <c r="G287" s="2"/>
      <c r="H287" s="2"/>
      <c r="I287" s="2"/>
      <c r="J287" s="29"/>
    </row>
    <row r="288" spans="2:10" x14ac:dyDescent="0.25">
      <c r="B288" s="5"/>
      <c r="C288" s="2"/>
      <c r="D288" s="2"/>
      <c r="E288" s="2"/>
      <c r="F288" s="29"/>
      <c r="G288" s="2"/>
      <c r="H288" s="2"/>
      <c r="I288" s="2"/>
      <c r="J288" s="29"/>
    </row>
    <row r="289" spans="2:10" x14ac:dyDescent="0.25">
      <c r="B289" s="5"/>
      <c r="C289" s="2"/>
      <c r="D289" s="2"/>
      <c r="E289" s="2"/>
      <c r="F289" s="29"/>
      <c r="G289" s="2"/>
      <c r="H289" s="2"/>
      <c r="I289" s="2"/>
      <c r="J289" s="29"/>
    </row>
    <row r="290" spans="2:10" x14ac:dyDescent="0.25">
      <c r="B290" s="5"/>
      <c r="C290" s="2"/>
      <c r="D290" s="2"/>
      <c r="E290" s="2"/>
      <c r="F290" s="29"/>
      <c r="G290" s="2"/>
      <c r="H290" s="2"/>
      <c r="I290" s="2"/>
      <c r="J290" s="29"/>
    </row>
    <row r="291" spans="2:10" x14ac:dyDescent="0.25">
      <c r="B291" s="5"/>
      <c r="C291" s="2"/>
      <c r="D291" s="2"/>
      <c r="E291" s="2"/>
      <c r="F291" s="29"/>
      <c r="G291" s="2"/>
      <c r="H291" s="2"/>
      <c r="I291" s="2"/>
      <c r="J291" s="29"/>
    </row>
    <row r="292" spans="2:10" x14ac:dyDescent="0.25">
      <c r="B292" s="5"/>
      <c r="C292" s="2"/>
      <c r="D292" s="2"/>
      <c r="E292" s="2"/>
      <c r="F292" s="29"/>
      <c r="G292" s="2"/>
      <c r="H292" s="2"/>
      <c r="I292" s="2"/>
      <c r="J292" s="29"/>
    </row>
    <row r="293" spans="2:10" x14ac:dyDescent="0.25">
      <c r="B293" s="5"/>
      <c r="C293" s="2"/>
      <c r="D293" s="2"/>
      <c r="E293" s="2"/>
      <c r="F293" s="29"/>
      <c r="G293" s="2"/>
      <c r="H293" s="2"/>
      <c r="I293" s="2"/>
      <c r="J293" s="29"/>
    </row>
    <row r="294" spans="2:10" x14ac:dyDescent="0.25">
      <c r="B294" s="5"/>
      <c r="C294" s="2"/>
      <c r="D294" s="2"/>
      <c r="E294" s="2"/>
      <c r="F294" s="29"/>
      <c r="G294" s="2"/>
      <c r="H294" s="2"/>
      <c r="I294" s="2"/>
      <c r="J294" s="29"/>
    </row>
    <row r="295" spans="2:10" x14ac:dyDescent="0.25">
      <c r="B295" s="5"/>
      <c r="C295" s="2"/>
      <c r="D295" s="2"/>
      <c r="E295" s="2"/>
      <c r="F295" s="29"/>
      <c r="G295" s="2"/>
      <c r="H295" s="2"/>
      <c r="I295" s="2"/>
      <c r="J295" s="29"/>
    </row>
    <row r="296" spans="2:10" x14ac:dyDescent="0.25">
      <c r="B296" s="5"/>
      <c r="C296" s="2"/>
      <c r="D296" s="2"/>
      <c r="E296" s="2"/>
      <c r="F296" s="29"/>
      <c r="G296" s="2"/>
      <c r="H296" s="2"/>
      <c r="I296" s="2"/>
      <c r="J296" s="29"/>
    </row>
    <row r="297" spans="2:10" x14ac:dyDescent="0.25">
      <c r="B297" s="5"/>
      <c r="C297" s="2"/>
      <c r="D297" s="2"/>
      <c r="E297" s="2"/>
      <c r="F297" s="29"/>
      <c r="G297" s="2"/>
      <c r="H297" s="2"/>
      <c r="I297" s="2"/>
      <c r="J297" s="29"/>
    </row>
    <row r="298" spans="2:10" x14ac:dyDescent="0.25">
      <c r="B298" s="5"/>
      <c r="C298" s="2"/>
      <c r="D298" s="2"/>
      <c r="E298" s="2"/>
      <c r="F298" s="29"/>
      <c r="G298" s="2"/>
      <c r="H298" s="2"/>
      <c r="I298" s="2"/>
      <c r="J298" s="29"/>
    </row>
    <row r="299" spans="2:10" x14ac:dyDescent="0.25">
      <c r="B299" s="5"/>
      <c r="C299" s="2"/>
      <c r="D299" s="2"/>
      <c r="E299" s="2"/>
      <c r="F299" s="29"/>
      <c r="G299" s="2"/>
      <c r="H299" s="2"/>
      <c r="I299" s="2"/>
      <c r="J299" s="29"/>
    </row>
    <row r="300" spans="2:10" x14ac:dyDescent="0.25">
      <c r="B300" s="5"/>
      <c r="C300" s="2"/>
      <c r="D300" s="2"/>
      <c r="E300" s="2"/>
      <c r="F300" s="29"/>
      <c r="G300" s="2"/>
      <c r="H300" s="2"/>
      <c r="I300" s="2"/>
      <c r="J300" s="29"/>
    </row>
    <row r="301" spans="2:10" x14ac:dyDescent="0.25">
      <c r="B301" s="5"/>
      <c r="C301" s="2"/>
      <c r="D301" s="2"/>
      <c r="E301" s="2"/>
      <c r="F301" s="29"/>
      <c r="G301" s="2"/>
      <c r="H301" s="2"/>
      <c r="I301" s="2"/>
      <c r="J301" s="29"/>
    </row>
    <row r="302" spans="2:10" x14ac:dyDescent="0.25">
      <c r="B302" s="5"/>
      <c r="C302" s="2"/>
      <c r="D302" s="2"/>
      <c r="E302" s="2"/>
      <c r="F302" s="29"/>
      <c r="G302" s="2"/>
      <c r="H302" s="2"/>
      <c r="I302" s="2"/>
      <c r="J302" s="29"/>
    </row>
    <row r="303" spans="2:10" x14ac:dyDescent="0.25">
      <c r="B303" s="5"/>
      <c r="C303" s="2"/>
      <c r="D303" s="2"/>
      <c r="E303" s="2"/>
      <c r="F303" s="29"/>
      <c r="G303" s="2"/>
      <c r="H303" s="2"/>
      <c r="I303" s="2"/>
      <c r="J303" s="29"/>
    </row>
    <row r="304" spans="2:10" x14ac:dyDescent="0.25">
      <c r="B304" s="5"/>
      <c r="C304" s="2"/>
      <c r="D304" s="2"/>
      <c r="E304" s="2"/>
      <c r="F304" s="29"/>
      <c r="G304" s="2"/>
      <c r="H304" s="2"/>
      <c r="I304" s="2"/>
      <c r="J304" s="29"/>
    </row>
    <row r="305" spans="2:10" x14ac:dyDescent="0.25">
      <c r="B305" s="5"/>
      <c r="C305" s="2"/>
      <c r="D305" s="2"/>
      <c r="E305" s="2"/>
      <c r="F305" s="29"/>
      <c r="G305" s="2"/>
      <c r="H305" s="2"/>
      <c r="I305" s="2"/>
      <c r="J305" s="29"/>
    </row>
    <row r="306" spans="2:10" x14ac:dyDescent="0.25">
      <c r="B306" s="5"/>
      <c r="C306" s="2"/>
      <c r="D306" s="2"/>
      <c r="E306" s="2"/>
      <c r="F306" s="29"/>
      <c r="G306" s="2"/>
      <c r="H306" s="2"/>
      <c r="I306" s="2"/>
      <c r="J306" s="29"/>
    </row>
    <row r="307" spans="2:10" x14ac:dyDescent="0.25">
      <c r="B307" s="5"/>
      <c r="C307" s="2"/>
      <c r="D307" s="2"/>
      <c r="E307" s="2"/>
      <c r="F307" s="29"/>
      <c r="G307" s="2"/>
      <c r="H307" s="2"/>
      <c r="I307" s="2"/>
      <c r="J307" s="29"/>
    </row>
    <row r="308" spans="2:10" x14ac:dyDescent="0.25">
      <c r="B308" s="5"/>
      <c r="C308" s="2"/>
      <c r="D308" s="2"/>
      <c r="E308" s="2"/>
      <c r="F308" s="29"/>
      <c r="G308" s="2"/>
      <c r="H308" s="2"/>
      <c r="I308" s="2"/>
      <c r="J308" s="29"/>
    </row>
    <row r="309" spans="2:10" x14ac:dyDescent="0.25">
      <c r="B309" s="5"/>
      <c r="C309" s="2"/>
      <c r="D309" s="2"/>
      <c r="E309" s="2"/>
      <c r="F309" s="29"/>
      <c r="G309" s="2"/>
      <c r="H309" s="2"/>
      <c r="I309" s="2"/>
      <c r="J309" s="29"/>
    </row>
    <row r="310" spans="2:10" x14ac:dyDescent="0.25">
      <c r="B310" s="5"/>
      <c r="C310" s="2"/>
      <c r="D310" s="2"/>
      <c r="E310" s="2"/>
      <c r="F310" s="29"/>
      <c r="G310" s="2"/>
      <c r="H310" s="2"/>
      <c r="I310" s="2"/>
      <c r="J310" s="29"/>
    </row>
    <row r="311" spans="2:10" x14ac:dyDescent="0.25">
      <c r="B311" s="5"/>
      <c r="C311" s="2"/>
      <c r="D311" s="2"/>
      <c r="E311" s="2"/>
      <c r="F311" s="29"/>
      <c r="G311" s="2"/>
      <c r="H311" s="2"/>
      <c r="I311" s="2"/>
      <c r="J311" s="29"/>
    </row>
    <row r="312" spans="2:10" x14ac:dyDescent="0.25">
      <c r="B312" s="5"/>
      <c r="C312" s="2"/>
      <c r="D312" s="2"/>
      <c r="E312" s="2"/>
      <c r="F312" s="29"/>
      <c r="G312" s="2"/>
      <c r="H312" s="2"/>
      <c r="I312" s="2"/>
      <c r="J312" s="29"/>
    </row>
    <row r="313" spans="2:10" x14ac:dyDescent="0.25">
      <c r="B313" s="5"/>
      <c r="C313" s="2"/>
      <c r="D313" s="2"/>
      <c r="E313" s="2"/>
      <c r="F313" s="29"/>
      <c r="G313" s="2"/>
      <c r="H313" s="2"/>
      <c r="I313" s="2"/>
      <c r="J313" s="29"/>
    </row>
    <row r="314" spans="2:10" x14ac:dyDescent="0.25">
      <c r="B314" s="5"/>
      <c r="C314" s="2"/>
      <c r="D314" s="2"/>
      <c r="E314" s="2"/>
      <c r="F314" s="29"/>
      <c r="G314" s="2"/>
      <c r="H314" s="2"/>
      <c r="I314" s="2"/>
      <c r="J314" s="29"/>
    </row>
    <row r="315" spans="2:10" x14ac:dyDescent="0.25">
      <c r="B315" s="5"/>
      <c r="C315" s="2"/>
      <c r="D315" s="2"/>
      <c r="E315" s="2"/>
      <c r="F315" s="29"/>
      <c r="G315" s="2"/>
      <c r="H315" s="2"/>
      <c r="I315" s="2"/>
      <c r="J315" s="29"/>
    </row>
    <row r="316" spans="2:10" x14ac:dyDescent="0.25">
      <c r="B316" s="5"/>
      <c r="C316" s="2"/>
      <c r="D316" s="2"/>
      <c r="E316" s="2"/>
      <c r="F316" s="29"/>
      <c r="G316" s="2"/>
      <c r="H316" s="2"/>
      <c r="I316" s="2"/>
      <c r="J316" s="29"/>
    </row>
    <row r="317" spans="2:10" x14ac:dyDescent="0.25">
      <c r="B317" s="5"/>
      <c r="C317" s="2"/>
      <c r="D317" s="2"/>
      <c r="E317" s="2"/>
      <c r="F317" s="29"/>
      <c r="G317" s="2"/>
      <c r="H317" s="2"/>
      <c r="I317" s="2"/>
      <c r="J317" s="29"/>
    </row>
    <row r="318" spans="2:10" x14ac:dyDescent="0.25">
      <c r="B318" s="5"/>
      <c r="C318" s="2"/>
      <c r="D318" s="2"/>
      <c r="E318" s="2"/>
      <c r="F318" s="29"/>
      <c r="G318" s="2"/>
      <c r="H318" s="2"/>
      <c r="I318" s="2"/>
      <c r="J318" s="29"/>
    </row>
    <row r="319" spans="2:10" x14ac:dyDescent="0.25">
      <c r="B319" s="5"/>
      <c r="C319" s="2"/>
      <c r="D319" s="2"/>
      <c r="E319" s="2"/>
      <c r="F319" s="29"/>
      <c r="G319" s="2"/>
      <c r="H319" s="2"/>
      <c r="I319" s="2"/>
      <c r="J319" s="29"/>
    </row>
    <row r="320" spans="2:10" x14ac:dyDescent="0.25">
      <c r="B320" s="5"/>
      <c r="C320" s="2"/>
      <c r="D320" s="2"/>
      <c r="E320" s="2"/>
      <c r="F320" s="29"/>
      <c r="G320" s="2"/>
      <c r="H320" s="2"/>
      <c r="I320" s="2"/>
      <c r="J320" s="29"/>
    </row>
    <row r="321" spans="2:10" x14ac:dyDescent="0.25">
      <c r="B321" s="5"/>
      <c r="C321" s="2"/>
      <c r="D321" s="2"/>
      <c r="E321" s="2"/>
      <c r="F321" s="29"/>
      <c r="G321" s="2"/>
      <c r="H321" s="2"/>
      <c r="I321" s="2"/>
      <c r="J321" s="29"/>
    </row>
    <row r="322" spans="2:10" x14ac:dyDescent="0.25">
      <c r="B322" s="5"/>
      <c r="C322" s="2"/>
      <c r="D322" s="2"/>
      <c r="E322" s="2"/>
      <c r="F322" s="29"/>
      <c r="G322" s="2"/>
      <c r="H322" s="2"/>
      <c r="I322" s="2"/>
      <c r="J322" s="29"/>
    </row>
    <row r="323" spans="2:10" x14ac:dyDescent="0.25">
      <c r="B323" s="5"/>
      <c r="C323" s="2"/>
      <c r="D323" s="2"/>
      <c r="E323" s="2"/>
      <c r="F323" s="29"/>
      <c r="G323" s="2"/>
      <c r="H323" s="2"/>
      <c r="I323" s="2"/>
      <c r="J323" s="29"/>
    </row>
    <row r="324" spans="2:10" x14ac:dyDescent="0.25">
      <c r="B324" s="5"/>
      <c r="C324" s="2"/>
      <c r="D324" s="2"/>
      <c r="E324" s="2"/>
      <c r="F324" s="29"/>
      <c r="G324" s="2"/>
      <c r="H324" s="2"/>
      <c r="I324" s="2"/>
      <c r="J324" s="29"/>
    </row>
    <row r="325" spans="2:10" x14ac:dyDescent="0.25">
      <c r="B325" s="5"/>
      <c r="C325" s="2"/>
      <c r="D325" s="2"/>
      <c r="E325" s="2"/>
      <c r="F325" s="29"/>
      <c r="G325" s="2"/>
      <c r="H325" s="2"/>
      <c r="I325" s="2"/>
      <c r="J325" s="29"/>
    </row>
    <row r="326" spans="2:10" x14ac:dyDescent="0.25">
      <c r="B326" s="5"/>
      <c r="C326" s="2"/>
      <c r="D326" s="2"/>
      <c r="E326" s="2"/>
      <c r="F326" s="29"/>
      <c r="G326" s="2"/>
      <c r="H326" s="2"/>
      <c r="I326" s="2"/>
      <c r="J326" s="29"/>
    </row>
    <row r="327" spans="2:10" x14ac:dyDescent="0.25">
      <c r="B327" s="5"/>
      <c r="C327" s="2"/>
      <c r="D327" s="2"/>
      <c r="E327" s="2"/>
      <c r="F327" s="29"/>
      <c r="G327" s="2"/>
      <c r="H327" s="2"/>
      <c r="I327" s="2"/>
      <c r="J327" s="29"/>
    </row>
    <row r="328" spans="2:10" x14ac:dyDescent="0.25">
      <c r="B328" s="5"/>
      <c r="C328" s="2"/>
      <c r="D328" s="2"/>
      <c r="E328" s="2"/>
      <c r="F328" s="29"/>
      <c r="G328" s="2"/>
      <c r="H328" s="2"/>
      <c r="I328" s="2"/>
      <c r="J328" s="29"/>
    </row>
    <row r="329" spans="2:10" x14ac:dyDescent="0.25">
      <c r="B329" s="5"/>
      <c r="C329" s="2"/>
      <c r="D329" s="2"/>
      <c r="E329" s="2"/>
      <c r="F329" s="29"/>
      <c r="G329" s="2"/>
      <c r="H329" s="2"/>
      <c r="I329" s="2"/>
      <c r="J329" s="29"/>
    </row>
    <row r="330" spans="2:10" x14ac:dyDescent="0.25">
      <c r="B330" s="5"/>
      <c r="C330" s="2"/>
      <c r="D330" s="2"/>
      <c r="E330" s="2"/>
      <c r="F330" s="29"/>
      <c r="G330" s="2"/>
      <c r="H330" s="2"/>
      <c r="I330" s="2"/>
      <c r="J330" s="29"/>
    </row>
    <row r="331" spans="2:10" x14ac:dyDescent="0.25">
      <c r="B331" s="5"/>
      <c r="C331" s="2"/>
      <c r="D331" s="2"/>
      <c r="E331" s="2"/>
      <c r="F331" s="29"/>
      <c r="G331" s="2"/>
      <c r="H331" s="2"/>
      <c r="I331" s="2"/>
      <c r="J331" s="29"/>
    </row>
    <row r="332" spans="2:10" x14ac:dyDescent="0.25">
      <c r="B332" s="5"/>
      <c r="C332" s="2"/>
      <c r="D332" s="2"/>
      <c r="E332" s="2"/>
      <c r="F332" s="29"/>
      <c r="G332" s="2"/>
      <c r="H332" s="2"/>
      <c r="I332" s="2"/>
      <c r="J332" s="29"/>
    </row>
    <row r="333" spans="2:10" x14ac:dyDescent="0.25">
      <c r="B333" s="5"/>
      <c r="C333" s="2"/>
      <c r="D333" s="2"/>
      <c r="E333" s="2"/>
      <c r="F333" s="29"/>
      <c r="G333" s="2"/>
      <c r="H333" s="2"/>
      <c r="I333" s="2"/>
      <c r="J333" s="29"/>
    </row>
    <row r="334" spans="2:10" x14ac:dyDescent="0.25">
      <c r="B334" s="5"/>
      <c r="C334" s="2"/>
      <c r="D334" s="2"/>
      <c r="E334" s="2"/>
      <c r="F334" s="29"/>
      <c r="G334" s="2"/>
      <c r="H334" s="2"/>
      <c r="I334" s="2"/>
      <c r="J334" s="29"/>
    </row>
    <row r="335" spans="2:10" x14ac:dyDescent="0.25">
      <c r="B335" s="5"/>
      <c r="C335" s="2"/>
      <c r="D335" s="2"/>
      <c r="E335" s="2"/>
      <c r="F335" s="29"/>
      <c r="G335" s="2"/>
      <c r="H335" s="2"/>
      <c r="I335" s="2"/>
      <c r="J335" s="29"/>
    </row>
    <row r="336" spans="2:10" x14ac:dyDescent="0.25">
      <c r="B336" s="5"/>
      <c r="C336" s="2"/>
      <c r="D336" s="2"/>
      <c r="E336" s="2"/>
      <c r="F336" s="29"/>
      <c r="G336" s="2"/>
      <c r="H336" s="2"/>
      <c r="I336" s="2"/>
      <c r="J336" s="29"/>
    </row>
    <row r="337" spans="2:10" x14ac:dyDescent="0.25">
      <c r="B337" s="5"/>
      <c r="C337" s="2"/>
      <c r="D337" s="2"/>
      <c r="E337" s="2"/>
      <c r="F337" s="29"/>
      <c r="G337" s="2"/>
      <c r="H337" s="2"/>
      <c r="I337" s="2"/>
      <c r="J337" s="29"/>
    </row>
    <row r="338" spans="2:10" x14ac:dyDescent="0.25">
      <c r="B338" s="5"/>
      <c r="C338" s="2"/>
      <c r="D338" s="2"/>
      <c r="E338" s="2"/>
      <c r="F338" s="29"/>
      <c r="G338" s="2"/>
      <c r="H338" s="2"/>
      <c r="I338" s="2"/>
      <c r="J338" s="29"/>
    </row>
    <row r="339" spans="2:10" x14ac:dyDescent="0.25">
      <c r="B339" s="5"/>
      <c r="C339" s="2"/>
      <c r="D339" s="2"/>
      <c r="E339" s="2"/>
      <c r="F339" s="29"/>
      <c r="G339" s="2"/>
      <c r="H339" s="2"/>
      <c r="I339" s="2"/>
      <c r="J339" s="29"/>
    </row>
    <row r="340" spans="2:10" x14ac:dyDescent="0.25">
      <c r="B340" s="5"/>
      <c r="C340" s="2"/>
      <c r="D340" s="2"/>
      <c r="E340" s="2"/>
      <c r="F340" s="29"/>
      <c r="G340" s="2"/>
      <c r="H340" s="2"/>
      <c r="I340" s="2"/>
      <c r="J340" s="29"/>
    </row>
    <row r="341" spans="2:10" x14ac:dyDescent="0.25">
      <c r="B341" s="5"/>
      <c r="C341" s="2"/>
      <c r="D341" s="2"/>
      <c r="E341" s="2"/>
      <c r="F341" s="29"/>
      <c r="G341" s="2"/>
      <c r="H341" s="2"/>
      <c r="I341" s="2"/>
      <c r="J341" s="29"/>
    </row>
    <row r="342" spans="2:10" x14ac:dyDescent="0.25">
      <c r="B342" s="5"/>
      <c r="C342" s="2"/>
      <c r="D342" s="2"/>
      <c r="E342" s="2"/>
      <c r="F342" s="29"/>
      <c r="G342" s="2"/>
      <c r="H342" s="2"/>
      <c r="I342" s="2"/>
      <c r="J342" s="29"/>
    </row>
    <row r="343" spans="2:10" x14ac:dyDescent="0.25">
      <c r="B343" s="5"/>
      <c r="C343" s="2"/>
      <c r="D343" s="2"/>
      <c r="E343" s="2"/>
      <c r="F343" s="29"/>
      <c r="G343" s="2"/>
      <c r="H343" s="2"/>
      <c r="I343" s="2"/>
      <c r="J343" s="29"/>
    </row>
    <row r="344" spans="2:10" x14ac:dyDescent="0.25">
      <c r="B344" s="5"/>
      <c r="C344" s="2"/>
      <c r="D344" s="2"/>
      <c r="E344" s="2"/>
      <c r="F344" s="29"/>
      <c r="G344" s="2"/>
      <c r="H344" s="2"/>
      <c r="I344" s="2"/>
      <c r="J344" s="29"/>
    </row>
    <row r="345" spans="2:10" x14ac:dyDescent="0.25">
      <c r="B345" s="5"/>
      <c r="C345" s="2"/>
      <c r="D345" s="2"/>
      <c r="E345" s="2"/>
      <c r="F345" s="29"/>
      <c r="G345" s="2"/>
      <c r="H345" s="2"/>
      <c r="I345" s="2"/>
      <c r="J345" s="29"/>
    </row>
    <row r="346" spans="2:10" x14ac:dyDescent="0.25">
      <c r="B346" s="5"/>
      <c r="C346" s="2"/>
      <c r="D346" s="2"/>
      <c r="E346" s="2"/>
      <c r="F346" s="29"/>
      <c r="G346" s="2"/>
      <c r="H346" s="2"/>
      <c r="I346" s="2"/>
      <c r="J346" s="29"/>
    </row>
    <row r="347" spans="2:10" x14ac:dyDescent="0.25">
      <c r="B347" s="5"/>
      <c r="C347" s="2"/>
      <c r="D347" s="2"/>
      <c r="E347" s="2"/>
      <c r="F347" s="29"/>
      <c r="G347" s="2"/>
      <c r="H347" s="2"/>
      <c r="I347" s="2"/>
      <c r="J347" s="29"/>
    </row>
    <row r="348" spans="2:10" x14ac:dyDescent="0.25">
      <c r="B348" s="5"/>
      <c r="C348" s="2"/>
      <c r="D348" s="2"/>
      <c r="E348" s="2"/>
      <c r="F348" s="29"/>
      <c r="G348" s="2"/>
      <c r="H348" s="2"/>
      <c r="I348" s="2"/>
      <c r="J348" s="29"/>
    </row>
    <row r="349" spans="2:10" x14ac:dyDescent="0.25">
      <c r="B349" s="5"/>
      <c r="C349" s="2"/>
      <c r="D349" s="2"/>
      <c r="E349" s="2"/>
      <c r="F349" s="29"/>
      <c r="G349" s="2"/>
      <c r="H349" s="2"/>
      <c r="I349" s="2"/>
      <c r="J349" s="29"/>
    </row>
    <row r="350" spans="2:10" x14ac:dyDescent="0.25">
      <c r="B350" s="5"/>
      <c r="C350" s="2"/>
      <c r="D350" s="2"/>
      <c r="E350" s="2"/>
      <c r="F350" s="29"/>
      <c r="G350" s="2"/>
      <c r="H350" s="2"/>
      <c r="I350" s="2"/>
      <c r="J350" s="29"/>
    </row>
    <row r="351" spans="2:10" x14ac:dyDescent="0.25">
      <c r="B351" s="5"/>
      <c r="C351" s="2"/>
      <c r="D351" s="2"/>
      <c r="E351" s="2"/>
      <c r="F351" s="29"/>
      <c r="G351" s="2"/>
      <c r="H351" s="2"/>
      <c r="I351" s="2"/>
      <c r="J351" s="29"/>
    </row>
    <row r="352" spans="2:10" x14ac:dyDescent="0.25">
      <c r="B352" s="5"/>
      <c r="C352" s="2"/>
      <c r="D352" s="2"/>
      <c r="E352" s="2"/>
      <c r="F352" s="29"/>
      <c r="G352" s="2"/>
      <c r="H352" s="2"/>
      <c r="I352" s="2"/>
      <c r="J352" s="29"/>
    </row>
    <row r="353" spans="2:10" x14ac:dyDescent="0.25">
      <c r="B353" s="5"/>
      <c r="C353" s="2"/>
      <c r="D353" s="2"/>
      <c r="E353" s="2"/>
      <c r="F353" s="29"/>
      <c r="G353" s="2"/>
      <c r="H353" s="2"/>
      <c r="I353" s="2"/>
      <c r="J353" s="29"/>
    </row>
    <row r="354" spans="2:10" x14ac:dyDescent="0.25">
      <c r="B354" s="5"/>
      <c r="C354" s="2"/>
      <c r="D354" s="2"/>
      <c r="E354" s="2"/>
      <c r="F354" s="29"/>
      <c r="G354" s="2"/>
      <c r="H354" s="2"/>
      <c r="I354" s="2"/>
      <c r="J354" s="29"/>
    </row>
    <row r="355" spans="2:10" x14ac:dyDescent="0.25">
      <c r="B355" s="5"/>
      <c r="C355" s="2"/>
      <c r="D355" s="2"/>
      <c r="E355" s="2"/>
      <c r="F355" s="29"/>
      <c r="G355" s="2"/>
      <c r="H355" s="2"/>
      <c r="I355" s="2"/>
      <c r="J355" s="29"/>
    </row>
    <row r="356" spans="2:10" x14ac:dyDescent="0.25">
      <c r="B356" s="5"/>
      <c r="C356" s="2"/>
      <c r="D356" s="2"/>
      <c r="E356" s="2"/>
      <c r="F356" s="29"/>
      <c r="G356" s="2"/>
      <c r="H356" s="2"/>
      <c r="I356" s="2"/>
      <c r="J356" s="29"/>
    </row>
    <row r="357" spans="2:10" x14ac:dyDescent="0.25">
      <c r="B357" s="5"/>
      <c r="C357" s="2"/>
      <c r="D357" s="2"/>
      <c r="E357" s="2"/>
      <c r="F357" s="29"/>
      <c r="G357" s="2"/>
      <c r="H357" s="2"/>
      <c r="I357" s="2"/>
      <c r="J357" s="29"/>
    </row>
    <row r="358" spans="2:10" x14ac:dyDescent="0.25">
      <c r="B358" s="5"/>
      <c r="C358" s="2"/>
      <c r="D358" s="2"/>
      <c r="E358" s="2"/>
      <c r="F358" s="29"/>
      <c r="G358" s="2"/>
      <c r="H358" s="2"/>
      <c r="I358" s="2"/>
      <c r="J358" s="29"/>
    </row>
    <row r="359" spans="2:10" x14ac:dyDescent="0.25">
      <c r="B359" s="5"/>
      <c r="C359" s="2"/>
      <c r="D359" s="2"/>
      <c r="E359" s="2"/>
      <c r="F359" s="29"/>
      <c r="G359" s="2"/>
      <c r="H359" s="2"/>
      <c r="I359" s="2"/>
      <c r="J359" s="29"/>
    </row>
    <row r="360" spans="2:10" x14ac:dyDescent="0.25">
      <c r="B360" s="5"/>
      <c r="C360" s="2"/>
      <c r="D360" s="2"/>
      <c r="E360" s="2"/>
      <c r="F360" s="29"/>
      <c r="G360" s="2"/>
      <c r="H360" s="2"/>
      <c r="I360" s="2"/>
      <c r="J360" s="29"/>
    </row>
    <row r="361" spans="2:10" x14ac:dyDescent="0.25">
      <c r="B361" s="5"/>
      <c r="C361" s="2"/>
      <c r="D361" s="2"/>
      <c r="E361" s="2"/>
      <c r="F361" s="29"/>
      <c r="G361" s="2"/>
      <c r="H361" s="2"/>
      <c r="I361" s="2"/>
      <c r="J361" s="29"/>
    </row>
    <row r="362" spans="2:10" x14ac:dyDescent="0.25">
      <c r="B362" s="5"/>
      <c r="C362" s="2"/>
      <c r="D362" s="2"/>
      <c r="E362" s="2"/>
      <c r="F362" s="29"/>
      <c r="G362" s="2"/>
      <c r="H362" s="2"/>
      <c r="I362" s="2"/>
      <c r="J362" s="29"/>
    </row>
    <row r="363" spans="2:10" x14ac:dyDescent="0.25">
      <c r="B363" s="5"/>
      <c r="C363" s="2"/>
      <c r="D363" s="2"/>
      <c r="E363" s="2"/>
      <c r="F363" s="29"/>
      <c r="G363" s="2"/>
      <c r="H363" s="2"/>
      <c r="I363" s="2"/>
      <c r="J363" s="29"/>
    </row>
    <row r="364" spans="2:10" x14ac:dyDescent="0.25">
      <c r="B364" s="5"/>
      <c r="C364" s="2"/>
      <c r="D364" s="2"/>
      <c r="E364" s="2"/>
      <c r="F364" s="29"/>
      <c r="G364" s="2"/>
      <c r="H364" s="2"/>
      <c r="I364" s="2"/>
      <c r="J364" s="29"/>
    </row>
    <row r="365" spans="2:10" x14ac:dyDescent="0.25">
      <c r="B365" s="5"/>
      <c r="C365" s="2"/>
      <c r="D365" s="2"/>
      <c r="E365" s="2"/>
      <c r="F365" s="29"/>
      <c r="G365" s="2"/>
      <c r="H365" s="2"/>
      <c r="I365" s="2"/>
      <c r="J365" s="29"/>
    </row>
    <row r="366" spans="2:10" x14ac:dyDescent="0.25">
      <c r="B366" s="5"/>
      <c r="C366" s="2"/>
      <c r="D366" s="2"/>
      <c r="E366" s="2"/>
      <c r="F366" s="29"/>
      <c r="G366" s="2"/>
      <c r="H366" s="2"/>
      <c r="I366" s="2"/>
      <c r="J366" s="29"/>
    </row>
    <row r="367" spans="2:10" x14ac:dyDescent="0.25">
      <c r="B367" s="5"/>
      <c r="C367" s="2"/>
      <c r="D367" s="2"/>
      <c r="E367" s="2"/>
      <c r="F367" s="29"/>
      <c r="G367" s="2"/>
      <c r="H367" s="2"/>
      <c r="I367" s="2"/>
      <c r="J367" s="29"/>
    </row>
    <row r="368" spans="2:10" x14ac:dyDescent="0.25">
      <c r="B368" s="5"/>
      <c r="C368" s="2"/>
      <c r="D368" s="2"/>
      <c r="E368" s="2"/>
      <c r="F368" s="29"/>
      <c r="G368" s="2"/>
      <c r="H368" s="2"/>
      <c r="I368" s="2"/>
      <c r="J368" s="29"/>
    </row>
    <row r="369" spans="2:10" x14ac:dyDescent="0.25">
      <c r="B369" s="5"/>
      <c r="C369" s="2"/>
      <c r="D369" s="2"/>
      <c r="E369" s="2"/>
      <c r="F369" s="29"/>
      <c r="G369" s="2"/>
      <c r="H369" s="2"/>
      <c r="I369" s="2"/>
      <c r="J369" s="29"/>
    </row>
    <row r="370" spans="2:10" x14ac:dyDescent="0.25">
      <c r="B370" s="5"/>
      <c r="C370" s="2"/>
      <c r="D370" s="2"/>
      <c r="E370" s="2"/>
      <c r="F370" s="29"/>
      <c r="G370" s="2"/>
      <c r="H370" s="2"/>
      <c r="I370" s="2"/>
      <c r="J370" s="29"/>
    </row>
    <row r="371" spans="2:10" x14ac:dyDescent="0.25">
      <c r="B371" s="5"/>
      <c r="C371" s="2"/>
      <c r="D371" s="2"/>
      <c r="E371" s="2"/>
      <c r="F371" s="29"/>
      <c r="G371" s="2"/>
      <c r="H371" s="2"/>
      <c r="I371" s="2"/>
      <c r="J371" s="29"/>
    </row>
    <row r="372" spans="2:10" x14ac:dyDescent="0.25">
      <c r="B372" s="5"/>
      <c r="C372" s="2"/>
      <c r="D372" s="2"/>
      <c r="E372" s="2"/>
      <c r="F372" s="29"/>
      <c r="G372" s="2"/>
      <c r="H372" s="2"/>
      <c r="I372" s="2"/>
      <c r="J372" s="29"/>
    </row>
    <row r="373" spans="2:10" x14ac:dyDescent="0.25">
      <c r="B373" s="5"/>
      <c r="C373" s="2"/>
      <c r="D373" s="2"/>
      <c r="E373" s="2"/>
      <c r="F373" s="29"/>
      <c r="G373" s="2"/>
      <c r="H373" s="2"/>
      <c r="I373" s="2"/>
      <c r="J373" s="29"/>
    </row>
    <row r="374" spans="2:10" x14ac:dyDescent="0.25">
      <c r="B374" s="5"/>
      <c r="C374" s="2"/>
      <c r="D374" s="2"/>
      <c r="E374" s="2"/>
      <c r="F374" s="29"/>
      <c r="G374" s="2"/>
      <c r="H374" s="2"/>
      <c r="I374" s="2"/>
      <c r="J374" s="29"/>
    </row>
    <row r="375" spans="2:10" x14ac:dyDescent="0.25">
      <c r="B375" s="5"/>
      <c r="C375" s="2"/>
      <c r="D375" s="2"/>
      <c r="E375" s="2"/>
      <c r="F375" s="29"/>
      <c r="G375" s="2"/>
      <c r="H375" s="2"/>
      <c r="I375" s="2"/>
      <c r="J375" s="29"/>
    </row>
    <row r="376" spans="2:10" x14ac:dyDescent="0.25">
      <c r="B376" s="5"/>
      <c r="C376" s="2"/>
      <c r="D376" s="2"/>
      <c r="E376" s="2"/>
      <c r="F376" s="29"/>
      <c r="G376" s="2"/>
      <c r="H376" s="2"/>
      <c r="I376" s="2"/>
      <c r="J376" s="29"/>
    </row>
    <row r="377" spans="2:10" x14ac:dyDescent="0.25">
      <c r="B377" s="5"/>
      <c r="C377" s="2"/>
      <c r="D377" s="2"/>
      <c r="E377" s="2"/>
      <c r="F377" s="29"/>
      <c r="G377" s="2"/>
      <c r="H377" s="2"/>
      <c r="I377" s="2"/>
      <c r="J377" s="29"/>
    </row>
    <row r="378" spans="2:10" x14ac:dyDescent="0.25">
      <c r="B378" s="5"/>
      <c r="C378" s="2"/>
      <c r="D378" s="2"/>
      <c r="E378" s="2"/>
      <c r="F378" s="29"/>
      <c r="G378" s="2"/>
      <c r="H378" s="2"/>
      <c r="I378" s="2"/>
      <c r="J378" s="29"/>
    </row>
    <row r="379" spans="2:10" x14ac:dyDescent="0.25">
      <c r="B379" s="5"/>
      <c r="C379" s="2"/>
      <c r="D379" s="2"/>
      <c r="E379" s="2"/>
      <c r="F379" s="29"/>
      <c r="G379" s="2"/>
      <c r="H379" s="2"/>
      <c r="I379" s="2"/>
      <c r="J379" s="29"/>
    </row>
    <row r="380" spans="2:10" x14ac:dyDescent="0.25">
      <c r="B380" s="5"/>
      <c r="C380" s="2"/>
      <c r="D380" s="2"/>
      <c r="E380" s="2"/>
      <c r="F380" s="29"/>
      <c r="G380" s="2"/>
      <c r="H380" s="2"/>
      <c r="I380" s="2"/>
      <c r="J380" s="29"/>
    </row>
    <row r="381" spans="2:10" x14ac:dyDescent="0.25">
      <c r="B381" s="5"/>
      <c r="C381" s="2"/>
      <c r="D381" s="2"/>
      <c r="E381" s="2"/>
      <c r="F381" s="29"/>
      <c r="G381" s="2"/>
      <c r="H381" s="2"/>
      <c r="I381" s="2"/>
      <c r="J381" s="29"/>
    </row>
    <row r="382" spans="2:10" x14ac:dyDescent="0.25">
      <c r="B382" s="5"/>
      <c r="C382" s="2"/>
      <c r="D382" s="2"/>
      <c r="E382" s="2"/>
      <c r="F382" s="29"/>
      <c r="G382" s="2"/>
      <c r="H382" s="2"/>
      <c r="I382" s="2"/>
      <c r="J382" s="29"/>
    </row>
    <row r="383" spans="2:10" x14ac:dyDescent="0.25">
      <c r="B383" s="5"/>
      <c r="C383" s="2"/>
      <c r="D383" s="2"/>
      <c r="E383" s="2"/>
      <c r="F383" s="29"/>
      <c r="G383" s="2"/>
      <c r="H383" s="2"/>
      <c r="I383" s="2"/>
      <c r="J383" s="29"/>
    </row>
    <row r="384" spans="2:10" x14ac:dyDescent="0.25">
      <c r="B384" s="5"/>
      <c r="C384" s="2"/>
      <c r="D384" s="2"/>
      <c r="E384" s="2"/>
      <c r="F384" s="29"/>
      <c r="G384" s="2"/>
      <c r="H384" s="2"/>
      <c r="I384" s="2"/>
      <c r="J384" s="29"/>
    </row>
    <row r="385" spans="2:10" x14ac:dyDescent="0.25">
      <c r="B385" s="5"/>
      <c r="C385" s="2"/>
      <c r="D385" s="2"/>
      <c r="E385" s="2"/>
      <c r="F385" s="29"/>
      <c r="G385" s="2"/>
      <c r="H385" s="2"/>
      <c r="I385" s="2"/>
      <c r="J385" s="29"/>
    </row>
    <row r="386" spans="2:10" x14ac:dyDescent="0.25">
      <c r="B386" s="5"/>
      <c r="C386" s="2"/>
      <c r="D386" s="2"/>
      <c r="E386" s="2"/>
      <c r="F386" s="29"/>
      <c r="G386" s="2"/>
      <c r="H386" s="2"/>
      <c r="I386" s="2"/>
      <c r="J386" s="29"/>
    </row>
    <row r="387" spans="2:10" x14ac:dyDescent="0.25">
      <c r="B387" s="5"/>
      <c r="C387" s="2"/>
      <c r="D387" s="2"/>
      <c r="E387" s="2"/>
      <c r="F387" s="29"/>
      <c r="G387" s="2"/>
      <c r="H387" s="2"/>
      <c r="I387" s="2"/>
      <c r="J387" s="29"/>
    </row>
    <row r="388" spans="2:10" x14ac:dyDescent="0.25">
      <c r="B388" s="5"/>
      <c r="C388" s="2"/>
      <c r="D388" s="2"/>
      <c r="E388" s="2"/>
      <c r="F388" s="29"/>
      <c r="G388" s="2"/>
      <c r="H388" s="2"/>
      <c r="I388" s="2"/>
      <c r="J388" s="29"/>
    </row>
    <row r="389" spans="2:10" x14ac:dyDescent="0.25">
      <c r="B389" s="5"/>
      <c r="C389" s="2"/>
      <c r="D389" s="2"/>
      <c r="E389" s="2"/>
      <c r="F389" s="29"/>
      <c r="G389" s="2"/>
      <c r="H389" s="2"/>
      <c r="I389" s="2"/>
      <c r="J389" s="29"/>
    </row>
    <row r="390" spans="2:10" x14ac:dyDescent="0.25">
      <c r="B390" s="5"/>
      <c r="C390" s="2"/>
      <c r="D390" s="2"/>
      <c r="E390" s="2"/>
      <c r="F390" s="29"/>
      <c r="G390" s="2"/>
      <c r="H390" s="2"/>
      <c r="I390" s="2"/>
      <c r="J390" s="29"/>
    </row>
    <row r="391" spans="2:10" x14ac:dyDescent="0.25">
      <c r="B391" s="5"/>
      <c r="C391" s="2"/>
      <c r="D391" s="2"/>
      <c r="E391" s="2"/>
      <c r="F391" s="29"/>
      <c r="G391" s="2"/>
      <c r="H391" s="2"/>
      <c r="I391" s="2"/>
      <c r="J391" s="29"/>
    </row>
    <row r="392" spans="2:10" x14ac:dyDescent="0.25">
      <c r="B392" s="5"/>
      <c r="C392" s="2"/>
      <c r="D392" s="2"/>
      <c r="E392" s="2"/>
      <c r="F392" s="29"/>
      <c r="G392" s="2"/>
      <c r="H392" s="2"/>
      <c r="I392" s="2"/>
      <c r="J392" s="29"/>
    </row>
    <row r="393" spans="2:10" x14ac:dyDescent="0.25">
      <c r="B393" s="5"/>
      <c r="C393" s="2"/>
      <c r="D393" s="2"/>
      <c r="E393" s="2"/>
      <c r="F393" s="29"/>
      <c r="G393" s="2"/>
      <c r="H393" s="2"/>
      <c r="I393" s="2"/>
      <c r="J393" s="29"/>
    </row>
    <row r="394" spans="2:10" x14ac:dyDescent="0.25">
      <c r="B394" s="5"/>
      <c r="C394" s="2"/>
      <c r="D394" s="2"/>
      <c r="E394" s="2"/>
      <c r="F394" s="29"/>
      <c r="G394" s="2"/>
      <c r="H394" s="2"/>
      <c r="I394" s="2"/>
      <c r="J394" s="29"/>
    </row>
    <row r="395" spans="2:10" x14ac:dyDescent="0.25">
      <c r="B395" s="5"/>
      <c r="C395" s="2"/>
      <c r="D395" s="2"/>
      <c r="E395" s="2"/>
      <c r="F395" s="29"/>
      <c r="G395" s="2"/>
      <c r="H395" s="2"/>
      <c r="I395" s="2"/>
      <c r="J395" s="29"/>
    </row>
    <row r="396" spans="2:10" x14ac:dyDescent="0.25">
      <c r="B396" s="5"/>
      <c r="C396" s="2"/>
      <c r="D396" s="2"/>
      <c r="E396" s="2"/>
      <c r="F396" s="29"/>
      <c r="G396" s="2"/>
      <c r="H396" s="2"/>
      <c r="I396" s="2"/>
      <c r="J396" s="29"/>
    </row>
    <row r="397" spans="2:10" x14ac:dyDescent="0.25">
      <c r="B397" s="5"/>
      <c r="C397" s="2"/>
      <c r="D397" s="2"/>
      <c r="E397" s="2"/>
      <c r="F397" s="29"/>
      <c r="G397" s="2"/>
      <c r="H397" s="2"/>
      <c r="I397" s="2"/>
      <c r="J397" s="29"/>
    </row>
    <row r="398" spans="2:10" x14ac:dyDescent="0.25">
      <c r="B398" s="5"/>
      <c r="C398" s="2"/>
      <c r="D398" s="2"/>
      <c r="E398" s="2"/>
      <c r="F398" s="29"/>
      <c r="G398" s="2"/>
      <c r="H398" s="2"/>
      <c r="I398" s="2"/>
      <c r="J398" s="29"/>
    </row>
    <row r="399" spans="2:10" x14ac:dyDescent="0.25">
      <c r="B399" s="5"/>
      <c r="C399" s="2"/>
      <c r="D399" s="2"/>
      <c r="E399" s="2"/>
      <c r="F399" s="29"/>
      <c r="G399" s="2"/>
      <c r="H399" s="2"/>
      <c r="I399" s="2"/>
      <c r="J399" s="29"/>
    </row>
    <row r="400" spans="2:10" x14ac:dyDescent="0.25">
      <c r="B400" s="5"/>
      <c r="C400" s="2"/>
      <c r="D400" s="2"/>
      <c r="E400" s="2"/>
      <c r="F400" s="29"/>
      <c r="G400" s="2"/>
      <c r="H400" s="2"/>
      <c r="I400" s="2"/>
      <c r="J400" s="29"/>
    </row>
    <row r="401" spans="2:10" x14ac:dyDescent="0.25">
      <c r="B401" s="5"/>
      <c r="C401" s="2"/>
      <c r="D401" s="2"/>
      <c r="E401" s="2"/>
      <c r="F401" s="29"/>
      <c r="G401" s="2"/>
      <c r="H401" s="2"/>
      <c r="I401" s="2"/>
      <c r="J401" s="29"/>
    </row>
    <row r="402" spans="2:10" x14ac:dyDescent="0.25">
      <c r="B402" s="5"/>
      <c r="C402" s="2"/>
      <c r="D402" s="2"/>
      <c r="E402" s="2"/>
      <c r="F402" s="29"/>
      <c r="G402" s="2"/>
      <c r="H402" s="2"/>
      <c r="I402" s="2"/>
      <c r="J402" s="29"/>
    </row>
    <row r="403" spans="2:10" x14ac:dyDescent="0.25">
      <c r="B403" s="5"/>
      <c r="C403" s="2"/>
      <c r="D403" s="2"/>
      <c r="E403" s="2"/>
      <c r="F403" s="29"/>
      <c r="G403" s="2"/>
      <c r="H403" s="2"/>
      <c r="I403" s="2"/>
      <c r="J403" s="29"/>
    </row>
    <row r="404" spans="2:10" x14ac:dyDescent="0.25">
      <c r="B404" s="5"/>
      <c r="C404" s="2"/>
      <c r="D404" s="2"/>
      <c r="E404" s="2"/>
      <c r="F404" s="29"/>
      <c r="G404" s="2"/>
      <c r="H404" s="2"/>
      <c r="I404" s="2"/>
      <c r="J404" s="29"/>
    </row>
    <row r="405" spans="2:10" x14ac:dyDescent="0.25">
      <c r="B405" s="5"/>
      <c r="C405" s="2"/>
      <c r="D405" s="2"/>
      <c r="E405" s="2"/>
      <c r="F405" s="29"/>
      <c r="G405" s="2"/>
      <c r="H405" s="2"/>
      <c r="I405" s="2"/>
      <c r="J405" s="29"/>
    </row>
    <row r="406" spans="2:10" x14ac:dyDescent="0.25">
      <c r="B406" s="5"/>
      <c r="C406" s="2"/>
      <c r="D406" s="2"/>
      <c r="E406" s="2"/>
      <c r="F406" s="29"/>
      <c r="G406" s="2"/>
      <c r="H406" s="2"/>
      <c r="I406" s="2"/>
      <c r="J406" s="29"/>
    </row>
    <row r="407" spans="2:10" x14ac:dyDescent="0.25">
      <c r="B407" s="5"/>
      <c r="C407" s="2"/>
      <c r="D407" s="2"/>
      <c r="E407" s="2"/>
      <c r="F407" s="29"/>
      <c r="G407" s="2"/>
      <c r="H407" s="2"/>
      <c r="I407" s="2"/>
      <c r="J407" s="29"/>
    </row>
    <row r="408" spans="2:10" x14ac:dyDescent="0.25">
      <c r="B408" s="5"/>
      <c r="C408" s="2"/>
      <c r="D408" s="2"/>
      <c r="E408" s="2"/>
      <c r="F408" s="29"/>
      <c r="G408" s="2"/>
      <c r="H408" s="2"/>
      <c r="I408" s="2"/>
      <c r="J408" s="29"/>
    </row>
    <row r="409" spans="2:10" x14ac:dyDescent="0.25">
      <c r="B409" s="5"/>
      <c r="C409" s="2"/>
      <c r="D409" s="2"/>
      <c r="E409" s="2"/>
      <c r="F409" s="29"/>
      <c r="G409" s="2"/>
      <c r="H409" s="2"/>
      <c r="I409" s="2"/>
      <c r="J409" s="29"/>
    </row>
    <row r="410" spans="2:10" x14ac:dyDescent="0.25">
      <c r="B410" s="5"/>
      <c r="C410" s="2"/>
      <c r="D410" s="2"/>
      <c r="E410" s="2"/>
      <c r="F410" s="29"/>
      <c r="G410" s="2"/>
      <c r="H410" s="2"/>
      <c r="I410" s="2"/>
      <c r="J410" s="29"/>
    </row>
    <row r="411" spans="2:10" x14ac:dyDescent="0.25">
      <c r="B411" s="5"/>
      <c r="C411" s="2"/>
      <c r="D411" s="2"/>
      <c r="E411" s="2"/>
      <c r="F411" s="29"/>
      <c r="G411" s="2"/>
      <c r="H411" s="2"/>
      <c r="I411" s="2"/>
      <c r="J411" s="29"/>
    </row>
    <row r="412" spans="2:10" x14ac:dyDescent="0.25">
      <c r="B412" s="5"/>
      <c r="C412" s="2"/>
      <c r="D412" s="2"/>
      <c r="E412" s="2"/>
      <c r="F412" s="29"/>
      <c r="G412" s="2"/>
      <c r="H412" s="2"/>
      <c r="I412" s="2"/>
      <c r="J412" s="29"/>
    </row>
    <row r="413" spans="2:10" x14ac:dyDescent="0.25">
      <c r="B413" s="5"/>
      <c r="C413" s="2"/>
      <c r="D413" s="2"/>
      <c r="E413" s="2"/>
      <c r="F413" s="29"/>
      <c r="G413" s="2"/>
      <c r="H413" s="2"/>
      <c r="I413" s="2"/>
      <c r="J413" s="29"/>
    </row>
    <row r="414" spans="2:10" x14ac:dyDescent="0.25">
      <c r="B414" s="5"/>
      <c r="C414" s="2"/>
      <c r="D414" s="2"/>
      <c r="E414" s="2"/>
      <c r="F414" s="29"/>
      <c r="G414" s="2"/>
      <c r="H414" s="2"/>
      <c r="I414" s="2"/>
      <c r="J414" s="29"/>
    </row>
    <row r="415" spans="2:10" x14ac:dyDescent="0.25">
      <c r="B415" s="5"/>
      <c r="C415" s="2"/>
      <c r="D415" s="2"/>
      <c r="E415" s="2"/>
      <c r="F415" s="29"/>
      <c r="G415" s="2"/>
      <c r="H415" s="2"/>
      <c r="I415" s="2"/>
      <c r="J415" s="29"/>
    </row>
    <row r="416" spans="2:10" x14ac:dyDescent="0.25">
      <c r="B416" s="5"/>
      <c r="C416" s="2"/>
      <c r="D416" s="2"/>
      <c r="E416" s="2"/>
      <c r="F416" s="29"/>
      <c r="G416" s="2"/>
      <c r="H416" s="2"/>
      <c r="I416" s="2"/>
      <c r="J416" s="29"/>
    </row>
    <row r="417" spans="2:10" x14ac:dyDescent="0.25">
      <c r="B417" s="5"/>
      <c r="C417" s="2"/>
      <c r="D417" s="2"/>
      <c r="E417" s="2"/>
      <c r="F417" s="29"/>
      <c r="G417" s="2"/>
      <c r="H417" s="2"/>
      <c r="I417" s="2"/>
      <c r="J417" s="29"/>
    </row>
    <row r="418" spans="2:10" x14ac:dyDescent="0.25">
      <c r="B418" s="5"/>
      <c r="C418" s="2"/>
      <c r="D418" s="2"/>
      <c r="E418" s="2"/>
      <c r="F418" s="29"/>
      <c r="G418" s="2"/>
      <c r="H418" s="2"/>
      <c r="I418" s="2"/>
      <c r="J418" s="29"/>
    </row>
    <row r="419" spans="2:10" x14ac:dyDescent="0.25">
      <c r="B419" s="5"/>
      <c r="C419" s="2"/>
      <c r="D419" s="2"/>
      <c r="E419" s="2"/>
      <c r="F419" s="29"/>
      <c r="G419" s="2"/>
      <c r="H419" s="2"/>
      <c r="I419" s="2"/>
      <c r="J419" s="29"/>
    </row>
    <row r="420" spans="2:10" x14ac:dyDescent="0.25">
      <c r="B420" s="5"/>
      <c r="C420" s="2"/>
      <c r="D420" s="2"/>
      <c r="E420" s="2"/>
      <c r="F420" s="29"/>
      <c r="G420" s="2"/>
      <c r="H420" s="2"/>
      <c r="I420" s="2"/>
      <c r="J420" s="29"/>
    </row>
    <row r="421" spans="2:10" x14ac:dyDescent="0.25">
      <c r="B421" s="5"/>
      <c r="C421" s="2"/>
      <c r="D421" s="2"/>
      <c r="E421" s="2"/>
      <c r="F421" s="29"/>
      <c r="G421" s="2"/>
      <c r="H421" s="2"/>
      <c r="I421" s="2"/>
      <c r="J421" s="29"/>
    </row>
    <row r="422" spans="2:10" x14ac:dyDescent="0.25">
      <c r="B422" s="5"/>
      <c r="C422" s="2"/>
      <c r="D422" s="2"/>
      <c r="E422" s="2"/>
      <c r="F422" s="29"/>
      <c r="G422" s="2"/>
      <c r="H422" s="2"/>
      <c r="I422" s="2"/>
      <c r="J422" s="29"/>
    </row>
    <row r="423" spans="2:10" x14ac:dyDescent="0.25">
      <c r="B423" s="5"/>
      <c r="C423" s="2"/>
      <c r="D423" s="2"/>
      <c r="E423" s="2"/>
      <c r="F423" s="29"/>
      <c r="G423" s="2"/>
      <c r="H423" s="2"/>
      <c r="I423" s="2"/>
      <c r="J423" s="29"/>
    </row>
    <row r="424" spans="2:10" x14ac:dyDescent="0.25">
      <c r="B424" s="5"/>
      <c r="C424" s="2"/>
      <c r="D424" s="2"/>
      <c r="E424" s="2"/>
      <c r="F424" s="29"/>
      <c r="G424" s="2"/>
      <c r="H424" s="2"/>
      <c r="I424" s="2"/>
      <c r="J424" s="29"/>
    </row>
    <row r="425" spans="2:10" x14ac:dyDescent="0.25">
      <c r="B425" s="5"/>
      <c r="C425" s="2"/>
      <c r="D425" s="2"/>
      <c r="E425" s="2"/>
      <c r="F425" s="29"/>
      <c r="G425" s="2"/>
      <c r="H425" s="2"/>
      <c r="I425" s="2"/>
      <c r="J425" s="29"/>
    </row>
    <row r="426" spans="2:10" x14ac:dyDescent="0.25">
      <c r="B426" s="5"/>
      <c r="C426" s="2"/>
      <c r="D426" s="2"/>
      <c r="E426" s="2"/>
      <c r="F426" s="29"/>
      <c r="G426" s="2"/>
      <c r="H426" s="2"/>
      <c r="I426" s="2"/>
      <c r="J426" s="29"/>
    </row>
    <row r="427" spans="2:10" x14ac:dyDescent="0.25">
      <c r="B427" s="5"/>
      <c r="C427" s="2"/>
      <c r="D427" s="2"/>
      <c r="E427" s="2"/>
      <c r="F427" s="29"/>
      <c r="G427" s="2"/>
      <c r="H427" s="2"/>
      <c r="I427" s="2"/>
      <c r="J427" s="29"/>
    </row>
    <row r="428" spans="2:10" x14ac:dyDescent="0.25">
      <c r="B428" s="5"/>
      <c r="C428" s="2"/>
      <c r="D428" s="2"/>
      <c r="E428" s="2"/>
      <c r="F428" s="29"/>
      <c r="G428" s="2"/>
      <c r="H428" s="2"/>
      <c r="I428" s="2"/>
      <c r="J428" s="29"/>
    </row>
    <row r="429" spans="2:10" x14ac:dyDescent="0.25">
      <c r="B429" s="5"/>
      <c r="C429" s="2"/>
      <c r="D429" s="2"/>
      <c r="E429" s="2"/>
      <c r="F429" s="29"/>
      <c r="G429" s="2"/>
      <c r="H429" s="2"/>
      <c r="I429" s="2"/>
      <c r="J429" s="29"/>
    </row>
    <row r="430" spans="2:10" x14ac:dyDescent="0.25">
      <c r="B430" s="5"/>
      <c r="C430" s="2"/>
      <c r="D430" s="2"/>
      <c r="E430" s="2"/>
      <c r="F430" s="29"/>
      <c r="G430" s="2"/>
      <c r="H430" s="2"/>
      <c r="I430" s="2"/>
      <c r="J430" s="29"/>
    </row>
    <row r="431" spans="2:10" x14ac:dyDescent="0.25">
      <c r="B431" s="5"/>
      <c r="C431" s="2"/>
      <c r="D431" s="2"/>
      <c r="E431" s="2"/>
      <c r="F431" s="29"/>
      <c r="G431" s="2"/>
      <c r="H431" s="2"/>
      <c r="I431" s="2"/>
      <c r="J431" s="29"/>
    </row>
    <row r="432" spans="2:10" x14ac:dyDescent="0.25">
      <c r="B432" s="5"/>
      <c r="C432" s="2"/>
      <c r="D432" s="2"/>
      <c r="E432" s="2"/>
      <c r="F432" s="29"/>
      <c r="G432" s="2"/>
      <c r="H432" s="2"/>
      <c r="I432" s="2"/>
      <c r="J432" s="29"/>
    </row>
    <row r="433" spans="2:10" x14ac:dyDescent="0.25">
      <c r="B433" s="5"/>
      <c r="C433" s="2"/>
      <c r="D433" s="2"/>
      <c r="E433" s="2"/>
      <c r="F433" s="29"/>
      <c r="G433" s="2"/>
      <c r="H433" s="2"/>
      <c r="I433" s="2"/>
      <c r="J433" s="29"/>
    </row>
    <row r="434" spans="2:10" x14ac:dyDescent="0.25">
      <c r="B434" s="5"/>
      <c r="C434" s="2"/>
      <c r="D434" s="2"/>
      <c r="E434" s="2"/>
      <c r="F434" s="29"/>
      <c r="G434" s="2"/>
      <c r="H434" s="2"/>
      <c r="I434" s="2"/>
      <c r="J434" s="29"/>
    </row>
    <row r="435" spans="2:10" x14ac:dyDescent="0.25">
      <c r="B435" s="5"/>
      <c r="C435" s="2"/>
      <c r="D435" s="2"/>
      <c r="E435" s="2"/>
      <c r="F435" s="29"/>
      <c r="G435" s="2"/>
      <c r="H435" s="2"/>
      <c r="I435" s="2"/>
      <c r="J435" s="29"/>
    </row>
    <row r="436" spans="2:10" x14ac:dyDescent="0.25">
      <c r="B436" s="5"/>
      <c r="C436" s="2"/>
      <c r="D436" s="2"/>
      <c r="E436" s="2"/>
      <c r="F436" s="29"/>
      <c r="G436" s="2"/>
      <c r="H436" s="2"/>
      <c r="I436" s="2"/>
      <c r="J436" s="29"/>
    </row>
    <row r="437" spans="2:10" x14ac:dyDescent="0.25">
      <c r="B437" s="5"/>
      <c r="C437" s="2"/>
      <c r="D437" s="2"/>
      <c r="E437" s="2"/>
      <c r="F437" s="29"/>
      <c r="G437" s="2"/>
      <c r="H437" s="2"/>
      <c r="I437" s="2"/>
      <c r="J437" s="29"/>
    </row>
    <row r="438" spans="2:10" x14ac:dyDescent="0.25">
      <c r="B438" s="5"/>
      <c r="C438" s="2"/>
      <c r="D438" s="2"/>
      <c r="E438" s="2"/>
      <c r="F438" s="29"/>
      <c r="G438" s="2"/>
      <c r="H438" s="2"/>
      <c r="I438" s="2"/>
      <c r="J438" s="29"/>
    </row>
    <row r="439" spans="2:10" x14ac:dyDescent="0.25">
      <c r="B439" s="5"/>
      <c r="C439" s="2"/>
      <c r="D439" s="2"/>
      <c r="E439" s="2"/>
      <c r="F439" s="29"/>
      <c r="G439" s="2"/>
      <c r="H439" s="2"/>
      <c r="I439" s="2"/>
      <c r="J439" s="29"/>
    </row>
    <row r="440" spans="2:10" x14ac:dyDescent="0.25">
      <c r="B440" s="5"/>
      <c r="C440" s="2"/>
      <c r="D440" s="2"/>
      <c r="E440" s="2"/>
      <c r="F440" s="29"/>
      <c r="G440" s="2"/>
      <c r="H440" s="2"/>
      <c r="I440" s="2"/>
      <c r="J440" s="29"/>
    </row>
    <row r="441" spans="2:10" x14ac:dyDescent="0.25">
      <c r="B441" s="5"/>
      <c r="C441" s="2"/>
      <c r="D441" s="2"/>
      <c r="E441" s="2"/>
      <c r="F441" s="29"/>
      <c r="G441" s="2"/>
      <c r="H441" s="2"/>
      <c r="I441" s="2"/>
      <c r="J441" s="29"/>
    </row>
    <row r="442" spans="2:10" x14ac:dyDescent="0.25">
      <c r="B442" s="5"/>
      <c r="C442" s="2"/>
      <c r="D442" s="2"/>
      <c r="E442" s="2"/>
      <c r="F442" s="29"/>
      <c r="G442" s="2"/>
      <c r="H442" s="2"/>
      <c r="I442" s="2"/>
      <c r="J442" s="29"/>
    </row>
    <row r="443" spans="2:10" x14ac:dyDescent="0.25">
      <c r="B443" s="5"/>
      <c r="C443" s="2"/>
      <c r="D443" s="2"/>
      <c r="E443" s="2"/>
      <c r="F443" s="29"/>
      <c r="G443" s="2"/>
      <c r="H443" s="2"/>
      <c r="I443" s="2"/>
      <c r="J443" s="29"/>
    </row>
    <row r="444" spans="2:10" x14ac:dyDescent="0.25">
      <c r="B444" s="5"/>
      <c r="C444" s="2"/>
      <c r="D444" s="2"/>
      <c r="E444" s="2"/>
      <c r="F444" s="29"/>
      <c r="G444" s="2"/>
      <c r="H444" s="2"/>
      <c r="I444" s="2"/>
      <c r="J444" s="29"/>
    </row>
    <row r="445" spans="2:10" x14ac:dyDescent="0.25">
      <c r="B445" s="5"/>
      <c r="C445" s="2"/>
      <c r="D445" s="2"/>
      <c r="E445" s="2"/>
      <c r="F445" s="29"/>
      <c r="G445" s="2"/>
      <c r="H445" s="2"/>
      <c r="I445" s="2"/>
      <c r="J445" s="29"/>
    </row>
    <row r="446" spans="2:10" x14ac:dyDescent="0.25">
      <c r="B446" s="5"/>
      <c r="C446" s="2"/>
      <c r="D446" s="2"/>
      <c r="E446" s="2"/>
      <c r="F446" s="29"/>
      <c r="G446" s="2"/>
      <c r="H446" s="2"/>
      <c r="I446" s="2"/>
      <c r="J446" s="29"/>
    </row>
    <row r="447" spans="2:10" x14ac:dyDescent="0.25">
      <c r="B447" s="5"/>
      <c r="C447" s="2"/>
      <c r="D447" s="2"/>
      <c r="E447" s="2"/>
      <c r="F447" s="29"/>
      <c r="G447" s="2"/>
      <c r="H447" s="2"/>
      <c r="I447" s="2"/>
      <c r="J447" s="29"/>
    </row>
    <row r="448" spans="2:10" x14ac:dyDescent="0.25">
      <c r="B448" s="5"/>
      <c r="C448" s="2"/>
      <c r="D448" s="2"/>
      <c r="E448" s="2"/>
      <c r="F448" s="29"/>
      <c r="G448" s="2"/>
      <c r="H448" s="2"/>
      <c r="I448" s="2"/>
      <c r="J448" s="29"/>
    </row>
    <row r="449" spans="2:10" x14ac:dyDescent="0.25">
      <c r="B449" s="5"/>
      <c r="C449" s="2"/>
      <c r="D449" s="2"/>
      <c r="E449" s="2"/>
      <c r="F449" s="29"/>
      <c r="G449" s="2"/>
      <c r="H449" s="2"/>
      <c r="I449" s="2"/>
      <c r="J449" s="29"/>
    </row>
    <row r="450" spans="2:10" x14ac:dyDescent="0.25">
      <c r="B450" s="5"/>
      <c r="C450" s="2"/>
      <c r="D450" s="2"/>
      <c r="E450" s="2"/>
      <c r="F450" s="29"/>
      <c r="G450" s="2"/>
      <c r="H450" s="2"/>
      <c r="I450" s="2"/>
      <c r="J450" s="29"/>
    </row>
    <row r="451" spans="2:10" x14ac:dyDescent="0.25">
      <c r="B451" s="5"/>
      <c r="C451" s="2"/>
      <c r="D451" s="2"/>
      <c r="E451" s="2"/>
      <c r="F451" s="29"/>
      <c r="G451" s="2"/>
      <c r="H451" s="2"/>
      <c r="I451" s="2"/>
      <c r="J451" s="29"/>
    </row>
    <row r="452" spans="2:10" x14ac:dyDescent="0.25">
      <c r="B452" s="5"/>
      <c r="C452" s="2"/>
      <c r="D452" s="2"/>
      <c r="E452" s="2"/>
      <c r="F452" s="29"/>
      <c r="G452" s="2"/>
      <c r="H452" s="2"/>
      <c r="I452" s="2"/>
      <c r="J452" s="29"/>
    </row>
    <row r="453" spans="2:10" x14ac:dyDescent="0.25">
      <c r="B453" s="5"/>
      <c r="C453" s="2"/>
      <c r="D453" s="2"/>
      <c r="E453" s="2"/>
      <c r="F453" s="29"/>
      <c r="G453" s="2"/>
      <c r="H453" s="2"/>
      <c r="I453" s="2"/>
      <c r="J453" s="29"/>
    </row>
    <row r="454" spans="2:10" x14ac:dyDescent="0.25">
      <c r="B454" s="5"/>
      <c r="C454" s="2"/>
      <c r="D454" s="2"/>
      <c r="E454" s="2"/>
      <c r="F454" s="29"/>
      <c r="G454" s="2"/>
      <c r="H454" s="2"/>
      <c r="I454" s="2"/>
      <c r="J454" s="29"/>
    </row>
    <row r="455" spans="2:10" x14ac:dyDescent="0.25">
      <c r="B455" s="5"/>
      <c r="C455" s="2"/>
      <c r="D455" s="2"/>
      <c r="E455" s="2"/>
      <c r="F455" s="29"/>
      <c r="G455" s="2"/>
      <c r="H455" s="2"/>
      <c r="I455" s="2"/>
      <c r="J455" s="29"/>
    </row>
    <row r="456" spans="2:10" x14ac:dyDescent="0.25">
      <c r="B456" s="5"/>
      <c r="C456" s="2"/>
      <c r="D456" s="2"/>
      <c r="E456" s="2"/>
      <c r="F456" s="29"/>
      <c r="G456" s="2"/>
      <c r="H456" s="2"/>
      <c r="I456" s="2"/>
      <c r="J456" s="29"/>
    </row>
    <row r="457" spans="2:10" x14ac:dyDescent="0.25">
      <c r="B457" s="5"/>
      <c r="C457" s="2"/>
      <c r="D457" s="2"/>
      <c r="E457" s="2"/>
      <c r="F457" s="29"/>
      <c r="G457" s="2"/>
      <c r="H457" s="2"/>
      <c r="I457" s="2"/>
      <c r="J457" s="29"/>
    </row>
    <row r="458" spans="2:10" x14ac:dyDescent="0.25">
      <c r="B458" s="5"/>
      <c r="C458" s="2"/>
      <c r="D458" s="2"/>
      <c r="E458" s="2"/>
      <c r="F458" s="29"/>
      <c r="G458" s="2"/>
      <c r="H458" s="2"/>
      <c r="I458" s="2"/>
      <c r="J458" s="29"/>
    </row>
    <row r="459" spans="2:10" x14ac:dyDescent="0.25">
      <c r="B459" s="5"/>
      <c r="C459" s="2"/>
      <c r="D459" s="2"/>
      <c r="E459" s="2"/>
      <c r="F459" s="29"/>
      <c r="G459" s="2"/>
      <c r="H459" s="2"/>
      <c r="I459" s="2"/>
      <c r="J459" s="29"/>
    </row>
    <row r="460" spans="2:10" x14ac:dyDescent="0.25">
      <c r="B460" s="5"/>
      <c r="C460" s="2"/>
      <c r="D460" s="2"/>
      <c r="E460" s="2"/>
      <c r="F460" s="29"/>
      <c r="G460" s="2"/>
      <c r="H460" s="2"/>
      <c r="I460" s="2"/>
      <c r="J460" s="29"/>
    </row>
    <row r="461" spans="2:10" x14ac:dyDescent="0.25">
      <c r="B461" s="5"/>
      <c r="C461" s="2"/>
      <c r="D461" s="2"/>
      <c r="E461" s="2"/>
      <c r="F461" s="29"/>
      <c r="G461" s="2"/>
      <c r="H461" s="2"/>
      <c r="I461" s="2"/>
      <c r="J461" s="29"/>
    </row>
    <row r="462" spans="2:10" x14ac:dyDescent="0.25">
      <c r="B462" s="5"/>
      <c r="C462" s="2"/>
      <c r="D462" s="2"/>
      <c r="E462" s="2"/>
      <c r="F462" s="29"/>
      <c r="G462" s="2"/>
      <c r="H462" s="2"/>
      <c r="I462" s="2"/>
      <c r="J462" s="29"/>
    </row>
    <row r="463" spans="2:10" x14ac:dyDescent="0.25">
      <c r="B463" s="5"/>
      <c r="C463" s="2"/>
      <c r="D463" s="2"/>
      <c r="E463" s="2"/>
      <c r="F463" s="29"/>
      <c r="G463" s="2"/>
      <c r="H463" s="2"/>
      <c r="I463" s="2"/>
      <c r="J463" s="29"/>
    </row>
    <row r="464" spans="2:10" x14ac:dyDescent="0.25">
      <c r="B464" s="5"/>
      <c r="C464" s="2"/>
      <c r="D464" s="2"/>
      <c r="E464" s="2"/>
      <c r="F464" s="29"/>
      <c r="G464" s="2"/>
      <c r="H464" s="2"/>
      <c r="I464" s="2"/>
      <c r="J464" s="29"/>
    </row>
    <row r="465" spans="2:10" x14ac:dyDescent="0.25">
      <c r="B465" s="5"/>
      <c r="C465" s="2"/>
      <c r="D465" s="2"/>
      <c r="E465" s="2"/>
      <c r="F465" s="29"/>
      <c r="G465" s="2"/>
      <c r="H465" s="2"/>
      <c r="I465" s="2"/>
      <c r="J465" s="29"/>
    </row>
    <row r="466" spans="2:10" x14ac:dyDescent="0.25">
      <c r="B466" s="5"/>
      <c r="C466" s="2"/>
      <c r="D466" s="2"/>
      <c r="E466" s="2"/>
      <c r="F466" s="29"/>
      <c r="G466" s="2"/>
      <c r="H466" s="2"/>
      <c r="I466" s="2"/>
      <c r="J466" s="29"/>
    </row>
    <row r="467" spans="2:10" x14ac:dyDescent="0.25">
      <c r="B467" s="5"/>
      <c r="C467" s="2"/>
      <c r="D467" s="2"/>
      <c r="E467" s="2"/>
      <c r="F467" s="29"/>
      <c r="G467" s="2"/>
      <c r="H467" s="2"/>
      <c r="I467" s="2"/>
      <c r="J467" s="29"/>
    </row>
    <row r="468" spans="2:10" x14ac:dyDescent="0.25">
      <c r="B468" s="5"/>
      <c r="C468" s="2"/>
      <c r="D468" s="2"/>
      <c r="E468" s="2"/>
      <c r="F468" s="29"/>
      <c r="G468" s="2"/>
      <c r="H468" s="2"/>
      <c r="I468" s="2"/>
      <c r="J468" s="29"/>
    </row>
    <row r="469" spans="2:10" x14ac:dyDescent="0.25">
      <c r="B469" s="5"/>
      <c r="C469" s="2"/>
      <c r="D469" s="2"/>
      <c r="E469" s="2"/>
      <c r="F469" s="29"/>
      <c r="G469" s="2"/>
      <c r="H469" s="2"/>
      <c r="I469" s="2"/>
      <c r="J469" s="29"/>
    </row>
    <row r="470" spans="2:10" x14ac:dyDescent="0.25">
      <c r="B470" s="5"/>
      <c r="C470" s="2"/>
      <c r="D470" s="2"/>
      <c r="E470" s="2"/>
      <c r="F470" s="29"/>
      <c r="G470" s="2"/>
      <c r="H470" s="2"/>
      <c r="I470" s="2"/>
      <c r="J470" s="29"/>
    </row>
    <row r="471" spans="2:10" x14ac:dyDescent="0.25">
      <c r="B471" s="5"/>
      <c r="C471" s="2"/>
      <c r="D471" s="2"/>
      <c r="E471" s="2"/>
      <c r="F471" s="29"/>
      <c r="G471" s="2"/>
      <c r="H471" s="2"/>
      <c r="I471" s="2"/>
      <c r="J471" s="29"/>
    </row>
    <row r="472" spans="2:10" x14ac:dyDescent="0.25">
      <c r="B472" s="5"/>
      <c r="C472" s="2"/>
      <c r="D472" s="2"/>
      <c r="E472" s="2"/>
      <c r="F472" s="29"/>
      <c r="G472" s="2"/>
      <c r="H472" s="2"/>
      <c r="I472" s="2"/>
      <c r="J472" s="29"/>
    </row>
    <row r="473" spans="2:10" x14ac:dyDescent="0.25">
      <c r="B473" s="5"/>
      <c r="C473" s="2"/>
      <c r="D473" s="2"/>
      <c r="E473" s="2"/>
      <c r="F473" s="29"/>
      <c r="G473" s="2"/>
      <c r="H473" s="2"/>
      <c r="I473" s="2"/>
      <c r="J473" s="29"/>
    </row>
    <row r="474" spans="2:10" x14ac:dyDescent="0.25">
      <c r="B474" s="5"/>
      <c r="C474" s="2"/>
      <c r="D474" s="2"/>
      <c r="E474" s="2"/>
      <c r="F474" s="29"/>
      <c r="G474" s="2"/>
      <c r="H474" s="2"/>
      <c r="I474" s="2"/>
      <c r="J474" s="29"/>
    </row>
    <row r="475" spans="2:10" x14ac:dyDescent="0.25">
      <c r="B475" s="5"/>
      <c r="C475" s="2"/>
      <c r="D475" s="2"/>
      <c r="E475" s="2"/>
      <c r="F475" s="29"/>
      <c r="G475" s="2"/>
      <c r="H475" s="2"/>
      <c r="I475" s="2"/>
      <c r="J475" s="29"/>
    </row>
    <row r="476" spans="2:10" x14ac:dyDescent="0.25">
      <c r="B476" s="5"/>
      <c r="C476" s="2"/>
      <c r="D476" s="2"/>
      <c r="E476" s="2"/>
      <c r="F476" s="29"/>
      <c r="G476" s="2"/>
      <c r="H476" s="2"/>
      <c r="I476" s="2"/>
      <c r="J476" s="29"/>
    </row>
    <row r="477" spans="2:10" x14ac:dyDescent="0.25">
      <c r="B477" s="5"/>
      <c r="C477" s="2"/>
      <c r="D477" s="2"/>
      <c r="E477" s="2"/>
      <c r="F477" s="29"/>
      <c r="G477" s="2"/>
      <c r="H477" s="2"/>
      <c r="I477" s="2"/>
      <c r="J477" s="29"/>
    </row>
    <row r="478" spans="2:10" x14ac:dyDescent="0.25">
      <c r="B478" s="5"/>
      <c r="C478" s="2"/>
      <c r="D478" s="2"/>
      <c r="E478" s="2"/>
      <c r="F478" s="29"/>
      <c r="G478" s="2"/>
      <c r="H478" s="2"/>
      <c r="I478" s="2"/>
      <c r="J478" s="29"/>
    </row>
    <row r="479" spans="2:10" x14ac:dyDescent="0.25">
      <c r="B479" s="5"/>
      <c r="C479" s="2"/>
      <c r="D479" s="2"/>
      <c r="E479" s="2"/>
      <c r="F479" s="29"/>
      <c r="G479" s="2"/>
      <c r="H479" s="2"/>
      <c r="I479" s="2"/>
      <c r="J479" s="29"/>
    </row>
    <row r="480" spans="2:10" x14ac:dyDescent="0.25">
      <c r="B480" s="5"/>
      <c r="C480" s="2"/>
      <c r="D480" s="2"/>
      <c r="E480" s="2"/>
      <c r="F480" s="29"/>
      <c r="G480" s="2"/>
      <c r="H480" s="2"/>
      <c r="I480" s="2"/>
      <c r="J480" s="29"/>
    </row>
    <row r="481" spans="2:10" x14ac:dyDescent="0.25">
      <c r="B481" s="5"/>
      <c r="C481" s="2"/>
      <c r="D481" s="2"/>
      <c r="E481" s="2"/>
      <c r="F481" s="29"/>
      <c r="G481" s="2"/>
      <c r="H481" s="2"/>
      <c r="I481" s="2"/>
      <c r="J481" s="29"/>
    </row>
    <row r="482" spans="2:10" x14ac:dyDescent="0.25">
      <c r="B482" s="5"/>
      <c r="C482" s="2"/>
      <c r="D482" s="2"/>
      <c r="E482" s="2"/>
      <c r="F482" s="29"/>
      <c r="G482" s="2"/>
      <c r="H482" s="2"/>
      <c r="I482" s="2"/>
      <c r="J482" s="29"/>
    </row>
    <row r="483" spans="2:10" x14ac:dyDescent="0.25">
      <c r="B483" s="5"/>
      <c r="C483" s="2"/>
      <c r="D483" s="2"/>
      <c r="E483" s="2"/>
      <c r="F483" s="29"/>
      <c r="G483" s="2"/>
      <c r="H483" s="2"/>
      <c r="I483" s="2"/>
      <c r="J483" s="29"/>
    </row>
    <row r="484" spans="2:10" x14ac:dyDescent="0.25">
      <c r="B484" s="5"/>
      <c r="C484" s="2"/>
      <c r="D484" s="2"/>
      <c r="E484" s="2"/>
      <c r="F484" s="29"/>
      <c r="G484" s="2"/>
      <c r="H484" s="2"/>
      <c r="I484" s="2"/>
      <c r="J484" s="29"/>
    </row>
    <row r="485" spans="2:10" x14ac:dyDescent="0.25">
      <c r="B485" s="5"/>
      <c r="C485" s="2"/>
      <c r="D485" s="2"/>
      <c r="E485" s="2"/>
      <c r="F485" s="29"/>
      <c r="G485" s="2"/>
      <c r="H485" s="2"/>
      <c r="I485" s="2"/>
      <c r="J485" s="29"/>
    </row>
    <row r="486" spans="2:10" x14ac:dyDescent="0.25">
      <c r="B486" s="5"/>
      <c r="C486" s="2"/>
      <c r="D486" s="2"/>
      <c r="E486" s="2"/>
      <c r="F486" s="29"/>
      <c r="G486" s="2"/>
      <c r="H486" s="2"/>
      <c r="I486" s="2"/>
      <c r="J486" s="29"/>
    </row>
    <row r="487" spans="2:10" x14ac:dyDescent="0.25">
      <c r="B487" s="5"/>
      <c r="C487" s="2"/>
      <c r="D487" s="2"/>
      <c r="E487" s="2"/>
      <c r="F487" s="29"/>
      <c r="G487" s="2"/>
      <c r="H487" s="2"/>
      <c r="I487" s="2"/>
      <c r="J487" s="29"/>
    </row>
    <row r="488" spans="2:10" x14ac:dyDescent="0.25">
      <c r="B488" s="5"/>
      <c r="C488" s="2"/>
      <c r="D488" s="2"/>
      <c r="E488" s="2"/>
      <c r="F488" s="29"/>
      <c r="G488" s="2"/>
      <c r="H488" s="2"/>
      <c r="I488" s="2"/>
      <c r="J488" s="29"/>
    </row>
    <row r="489" spans="2:10" x14ac:dyDescent="0.25">
      <c r="B489" s="5"/>
      <c r="C489" s="2"/>
      <c r="D489" s="2"/>
      <c r="E489" s="2"/>
      <c r="F489" s="29"/>
      <c r="G489" s="2"/>
      <c r="H489" s="2"/>
      <c r="I489" s="2"/>
      <c r="J489" s="29"/>
    </row>
    <row r="490" spans="2:10" x14ac:dyDescent="0.25">
      <c r="B490" s="5"/>
      <c r="C490" s="2"/>
      <c r="D490" s="2"/>
      <c r="E490" s="2"/>
      <c r="F490" s="29"/>
      <c r="G490" s="2"/>
      <c r="H490" s="2"/>
      <c r="I490" s="2"/>
      <c r="J490" s="29"/>
    </row>
    <row r="491" spans="2:10" x14ac:dyDescent="0.25">
      <c r="B491" s="5"/>
      <c r="C491" s="2"/>
      <c r="D491" s="2"/>
      <c r="E491" s="2"/>
      <c r="F491" s="29"/>
      <c r="G491" s="2"/>
      <c r="H491" s="2"/>
      <c r="I491" s="2"/>
      <c r="J491" s="29"/>
    </row>
    <row r="492" spans="2:10" x14ac:dyDescent="0.25">
      <c r="B492" s="5"/>
      <c r="C492" s="2"/>
      <c r="D492" s="2"/>
      <c r="E492" s="2"/>
      <c r="F492" s="29"/>
      <c r="G492" s="2"/>
      <c r="H492" s="2"/>
      <c r="I492" s="2"/>
      <c r="J492" s="29"/>
    </row>
    <row r="493" spans="2:10" x14ac:dyDescent="0.25">
      <c r="B493" s="5"/>
      <c r="C493" s="2"/>
      <c r="D493" s="2"/>
      <c r="E493" s="2"/>
      <c r="F493" s="29"/>
      <c r="G493" s="2"/>
      <c r="H493" s="2"/>
      <c r="I493" s="2"/>
      <c r="J493" s="29"/>
    </row>
    <row r="494" spans="2:10" x14ac:dyDescent="0.25">
      <c r="B494" s="5"/>
      <c r="C494" s="2"/>
      <c r="D494" s="2"/>
      <c r="E494" s="2"/>
      <c r="F494" s="29"/>
      <c r="G494" s="2"/>
      <c r="H494" s="2"/>
      <c r="I494" s="2"/>
      <c r="J494" s="29"/>
    </row>
    <row r="495" spans="2:10" x14ac:dyDescent="0.25">
      <c r="B495" s="5"/>
      <c r="C495" s="2"/>
      <c r="D495" s="2"/>
      <c r="E495" s="2"/>
      <c r="F495" s="29"/>
      <c r="G495" s="2"/>
      <c r="H495" s="2"/>
      <c r="I495" s="2"/>
      <c r="J495" s="29"/>
    </row>
    <row r="496" spans="2:10" x14ac:dyDescent="0.25">
      <c r="B496" s="5"/>
      <c r="C496" s="2"/>
      <c r="D496" s="2"/>
      <c r="E496" s="2"/>
      <c r="F496" s="29"/>
      <c r="G496" s="2"/>
      <c r="H496" s="2"/>
      <c r="I496" s="2"/>
      <c r="J496" s="29"/>
    </row>
    <row r="497" spans="2:10" x14ac:dyDescent="0.25">
      <c r="B497" s="5"/>
      <c r="C497" s="2"/>
      <c r="D497" s="2"/>
      <c r="E497" s="2"/>
      <c r="F497" s="29"/>
      <c r="G497" s="2"/>
      <c r="H497" s="2"/>
      <c r="I497" s="2"/>
      <c r="J497" s="29"/>
    </row>
    <row r="498" spans="2:10" x14ac:dyDescent="0.25">
      <c r="B498" s="5"/>
      <c r="C498" s="2"/>
      <c r="D498" s="2"/>
      <c r="E498" s="2"/>
      <c r="F498" s="29"/>
      <c r="G498" s="2"/>
      <c r="H498" s="2"/>
      <c r="I498" s="2"/>
      <c r="J498" s="29"/>
    </row>
    <row r="499" spans="2:10" x14ac:dyDescent="0.25">
      <c r="B499" s="5"/>
      <c r="C499" s="2"/>
      <c r="D499" s="2"/>
      <c r="E499" s="2"/>
      <c r="F499" s="29"/>
      <c r="G499" s="2"/>
      <c r="H499" s="2"/>
      <c r="I499" s="2"/>
      <c r="J499" s="29"/>
    </row>
    <row r="500" spans="2:10" x14ac:dyDescent="0.25">
      <c r="B500" s="5"/>
      <c r="C500" s="2"/>
      <c r="D500" s="2"/>
      <c r="E500" s="2"/>
      <c r="F500" s="29"/>
      <c r="G500" s="2"/>
      <c r="H500" s="2"/>
      <c r="I500" s="2"/>
      <c r="J500" s="29"/>
    </row>
    <row r="501" spans="2:10" x14ac:dyDescent="0.25">
      <c r="B501" s="5"/>
      <c r="C501" s="2"/>
      <c r="D501" s="2"/>
      <c r="E501" s="2"/>
      <c r="F501" s="29"/>
      <c r="G501" s="2"/>
      <c r="H501" s="2"/>
      <c r="I501" s="2"/>
      <c r="J501" s="29"/>
    </row>
    <row r="502" spans="2:10" x14ac:dyDescent="0.25">
      <c r="B502" s="5"/>
      <c r="C502" s="2"/>
      <c r="D502" s="2"/>
      <c r="E502" s="2"/>
      <c r="F502" s="29"/>
      <c r="G502" s="2"/>
      <c r="H502" s="2"/>
      <c r="I502" s="2"/>
      <c r="J502" s="29"/>
    </row>
    <row r="503" spans="2:10" x14ac:dyDescent="0.25">
      <c r="B503" s="5"/>
      <c r="C503" s="2"/>
      <c r="D503" s="2"/>
      <c r="E503" s="2"/>
      <c r="F503" s="29"/>
      <c r="G503" s="2"/>
      <c r="H503" s="2"/>
      <c r="I503" s="2"/>
      <c r="J503" s="29"/>
    </row>
    <row r="504" spans="2:10" x14ac:dyDescent="0.25">
      <c r="B504" s="5"/>
      <c r="C504" s="2"/>
      <c r="D504" s="2"/>
      <c r="E504" s="2"/>
      <c r="F504" s="29"/>
      <c r="G504" s="2"/>
      <c r="H504" s="2"/>
      <c r="I504" s="2"/>
      <c r="J504" s="29"/>
    </row>
    <row r="505" spans="2:10" x14ac:dyDescent="0.25">
      <c r="B505" s="5"/>
      <c r="C505" s="2"/>
      <c r="D505" s="2"/>
      <c r="E505" s="2"/>
      <c r="F505" s="29"/>
      <c r="G505" s="2"/>
      <c r="H505" s="2"/>
      <c r="I505" s="2"/>
      <c r="J505" s="29"/>
    </row>
    <row r="506" spans="2:10" x14ac:dyDescent="0.25">
      <c r="B506" s="5"/>
      <c r="C506" s="2"/>
      <c r="D506" s="2"/>
      <c r="E506" s="2"/>
      <c r="F506" s="29"/>
      <c r="G506" s="2"/>
      <c r="H506" s="2"/>
      <c r="I506" s="2"/>
      <c r="J506" s="29"/>
    </row>
    <row r="507" spans="2:10" x14ac:dyDescent="0.25">
      <c r="B507" s="5"/>
      <c r="C507" s="2"/>
      <c r="D507" s="2"/>
      <c r="E507" s="2"/>
      <c r="F507" s="29"/>
      <c r="G507" s="2"/>
      <c r="H507" s="2"/>
      <c r="I507" s="2"/>
      <c r="J507" s="29"/>
    </row>
    <row r="508" spans="2:10" x14ac:dyDescent="0.25">
      <c r="B508" s="5"/>
      <c r="C508" s="2"/>
      <c r="D508" s="2"/>
      <c r="E508" s="2"/>
      <c r="F508" s="29"/>
      <c r="G508" s="2"/>
      <c r="H508" s="2"/>
      <c r="I508" s="2"/>
      <c r="J508" s="29"/>
    </row>
    <row r="509" spans="2:10" x14ac:dyDescent="0.25">
      <c r="B509" s="5"/>
      <c r="C509" s="2"/>
      <c r="D509" s="2"/>
      <c r="E509" s="2"/>
      <c r="F509" s="29"/>
      <c r="G509" s="2"/>
      <c r="H509" s="2"/>
      <c r="I509" s="2"/>
      <c r="J509" s="29"/>
    </row>
    <row r="510" spans="2:10" x14ac:dyDescent="0.25">
      <c r="B510" s="5"/>
      <c r="C510" s="2"/>
      <c r="D510" s="2"/>
      <c r="E510" s="2"/>
      <c r="F510" s="29"/>
      <c r="G510" s="2"/>
      <c r="H510" s="2"/>
      <c r="I510" s="2"/>
      <c r="J510" s="29"/>
    </row>
    <row r="511" spans="2:10" x14ac:dyDescent="0.25">
      <c r="B511" s="5"/>
      <c r="C511" s="2"/>
      <c r="D511" s="2"/>
      <c r="E511" s="2"/>
      <c r="F511" s="29"/>
      <c r="G511" s="2"/>
      <c r="H511" s="2"/>
      <c r="I511" s="2"/>
      <c r="J511" s="29"/>
    </row>
    <row r="512" spans="2:10" x14ac:dyDescent="0.25">
      <c r="B512" s="5"/>
      <c r="C512" s="2"/>
      <c r="D512" s="2"/>
      <c r="E512" s="2"/>
      <c r="F512" s="29"/>
      <c r="G512" s="2"/>
      <c r="H512" s="2"/>
      <c r="I512" s="2"/>
      <c r="J512" s="29"/>
    </row>
    <row r="513" spans="2:10" x14ac:dyDescent="0.25">
      <c r="B513" s="5"/>
      <c r="C513" s="2"/>
      <c r="D513" s="2"/>
      <c r="E513" s="2"/>
      <c r="F513" s="29"/>
      <c r="G513" s="2"/>
      <c r="H513" s="2"/>
      <c r="I513" s="2"/>
      <c r="J513" s="29"/>
    </row>
    <row r="514" spans="2:10" x14ac:dyDescent="0.25">
      <c r="B514" s="5"/>
      <c r="C514" s="2"/>
      <c r="D514" s="2"/>
      <c r="E514" s="2"/>
      <c r="F514" s="29"/>
      <c r="G514" s="2"/>
      <c r="H514" s="2"/>
      <c r="I514" s="2"/>
      <c r="J514" s="29"/>
    </row>
    <row r="515" spans="2:10" x14ac:dyDescent="0.25">
      <c r="B515" s="5"/>
      <c r="C515" s="2"/>
      <c r="D515" s="2"/>
      <c r="E515" s="2"/>
      <c r="F515" s="29"/>
      <c r="G515" s="2"/>
      <c r="H515" s="2"/>
      <c r="I515" s="2"/>
      <c r="J515" s="29"/>
    </row>
    <row r="516" spans="2:10" x14ac:dyDescent="0.25">
      <c r="B516" s="5"/>
      <c r="C516" s="2"/>
      <c r="D516" s="2"/>
      <c r="E516" s="2"/>
      <c r="F516" s="29"/>
      <c r="G516" s="2"/>
      <c r="H516" s="2"/>
      <c r="I516" s="2"/>
      <c r="J516" s="29"/>
    </row>
    <row r="517" spans="2:10" x14ac:dyDescent="0.25">
      <c r="B517" s="5"/>
      <c r="C517" s="2"/>
      <c r="D517" s="2"/>
      <c r="E517" s="2"/>
      <c r="F517" s="29"/>
      <c r="G517" s="2"/>
      <c r="H517" s="2"/>
      <c r="I517" s="2"/>
      <c r="J517" s="29"/>
    </row>
    <row r="518" spans="2:10" x14ac:dyDescent="0.25">
      <c r="B518" s="5"/>
      <c r="C518" s="2"/>
      <c r="D518" s="2"/>
      <c r="E518" s="2"/>
      <c r="F518" s="29"/>
      <c r="G518" s="2"/>
      <c r="H518" s="2"/>
      <c r="I518" s="2"/>
      <c r="J518" s="29"/>
    </row>
    <row r="519" spans="2:10" x14ac:dyDescent="0.25">
      <c r="B519" s="5"/>
      <c r="C519" s="2"/>
      <c r="D519" s="2"/>
      <c r="E519" s="2"/>
      <c r="F519" s="29"/>
      <c r="G519" s="2"/>
      <c r="H519" s="2"/>
      <c r="I519" s="2"/>
      <c r="J519" s="29"/>
    </row>
    <row r="520" spans="2:10" x14ac:dyDescent="0.25">
      <c r="B520" s="5"/>
      <c r="C520" s="2"/>
      <c r="D520" s="2"/>
      <c r="E520" s="2"/>
      <c r="F520" s="29"/>
      <c r="G520" s="2"/>
      <c r="H520" s="2"/>
      <c r="I520" s="2"/>
      <c r="J520" s="29"/>
    </row>
    <row r="521" spans="2:10" x14ac:dyDescent="0.25">
      <c r="B521" s="5"/>
      <c r="C521" s="2"/>
      <c r="D521" s="2"/>
      <c r="E521" s="2"/>
      <c r="F521" s="29"/>
      <c r="G521" s="2"/>
      <c r="H521" s="2"/>
      <c r="I521" s="2"/>
      <c r="J521" s="29"/>
    </row>
    <row r="522" spans="2:10" x14ac:dyDescent="0.25">
      <c r="B522" s="5"/>
      <c r="C522" s="2"/>
      <c r="D522" s="2"/>
      <c r="E522" s="2"/>
      <c r="F522" s="29"/>
      <c r="G522" s="2"/>
      <c r="H522" s="2"/>
      <c r="I522" s="2"/>
      <c r="J522" s="29"/>
    </row>
    <row r="523" spans="2:10" x14ac:dyDescent="0.25">
      <c r="B523" s="5"/>
      <c r="C523" s="2"/>
      <c r="D523" s="2"/>
      <c r="E523" s="2"/>
      <c r="F523" s="29"/>
      <c r="G523" s="2"/>
      <c r="H523" s="2"/>
      <c r="I523" s="2"/>
      <c r="J523" s="29"/>
    </row>
    <row r="524" spans="2:10" x14ac:dyDescent="0.25">
      <c r="B524" s="5"/>
      <c r="C524" s="2"/>
      <c r="D524" s="2"/>
      <c r="E524" s="2"/>
      <c r="F524" s="29"/>
      <c r="G524" s="2"/>
      <c r="H524" s="2"/>
      <c r="I524" s="2"/>
      <c r="J524" s="29"/>
    </row>
    <row r="525" spans="2:10" x14ac:dyDescent="0.25">
      <c r="B525" s="5"/>
      <c r="C525" s="2"/>
      <c r="D525" s="2"/>
      <c r="E525" s="2"/>
      <c r="F525" s="29"/>
      <c r="G525" s="2"/>
      <c r="H525" s="2"/>
      <c r="I525" s="2"/>
      <c r="J525" s="29"/>
    </row>
    <row r="526" spans="2:10" x14ac:dyDescent="0.25">
      <c r="B526" s="5"/>
      <c r="C526" s="2"/>
      <c r="D526" s="2"/>
      <c r="E526" s="2"/>
      <c r="F526" s="29"/>
      <c r="G526" s="2"/>
      <c r="H526" s="2"/>
      <c r="I526" s="2"/>
      <c r="J526" s="29"/>
    </row>
    <row r="527" spans="2:10" x14ac:dyDescent="0.25">
      <c r="B527" s="5"/>
      <c r="C527" s="2"/>
      <c r="D527" s="2"/>
      <c r="E527" s="2"/>
      <c r="F527" s="29"/>
      <c r="G527" s="2"/>
      <c r="H527" s="2"/>
      <c r="I527" s="2"/>
      <c r="J527" s="29"/>
    </row>
    <row r="528" spans="2:10" x14ac:dyDescent="0.25">
      <c r="B528" s="5"/>
      <c r="C528" s="2"/>
      <c r="D528" s="2"/>
      <c r="E528" s="2"/>
      <c r="F528" s="29"/>
      <c r="G528" s="2"/>
      <c r="H528" s="2"/>
      <c r="I528" s="2"/>
      <c r="J528" s="29"/>
    </row>
    <row r="529" spans="2:10" x14ac:dyDescent="0.25">
      <c r="B529" s="5"/>
      <c r="C529" s="2"/>
      <c r="D529" s="2"/>
      <c r="E529" s="2"/>
      <c r="F529" s="29"/>
      <c r="G529" s="2"/>
      <c r="H529" s="2"/>
      <c r="I529" s="2"/>
      <c r="J529" s="29"/>
    </row>
    <row r="530" spans="2:10" x14ac:dyDescent="0.25">
      <c r="B530" s="5"/>
      <c r="C530" s="2"/>
      <c r="D530" s="2"/>
      <c r="E530" s="2"/>
      <c r="F530" s="29"/>
      <c r="G530" s="2"/>
      <c r="H530" s="2"/>
      <c r="I530" s="2"/>
      <c r="J530" s="29"/>
    </row>
    <row r="531" spans="2:10" x14ac:dyDescent="0.25">
      <c r="B531" s="5"/>
      <c r="C531" s="2"/>
      <c r="D531" s="2"/>
      <c r="E531" s="2"/>
      <c r="F531" s="29"/>
      <c r="G531" s="2"/>
      <c r="H531" s="2"/>
      <c r="I531" s="2"/>
      <c r="J531" s="29"/>
    </row>
    <row r="532" spans="2:10" x14ac:dyDescent="0.25">
      <c r="B532" s="5"/>
      <c r="C532" s="2"/>
      <c r="D532" s="2"/>
      <c r="E532" s="2"/>
      <c r="F532" s="29"/>
      <c r="G532" s="2"/>
      <c r="H532" s="2"/>
      <c r="I532" s="2"/>
      <c r="J532" s="29"/>
    </row>
    <row r="533" spans="2:10" x14ac:dyDescent="0.25">
      <c r="B533" s="5"/>
      <c r="C533" s="2"/>
      <c r="D533" s="2"/>
      <c r="E533" s="2"/>
      <c r="F533" s="29"/>
      <c r="G533" s="2"/>
      <c r="H533" s="2"/>
      <c r="I533" s="2"/>
      <c r="J533" s="29"/>
    </row>
    <row r="534" spans="2:10" x14ac:dyDescent="0.25">
      <c r="B534" s="5"/>
      <c r="C534" s="2"/>
      <c r="D534" s="2"/>
      <c r="E534" s="2"/>
      <c r="F534" s="29"/>
      <c r="G534" s="2"/>
      <c r="H534" s="2"/>
      <c r="I534" s="2"/>
      <c r="J534" s="29"/>
    </row>
    <row r="535" spans="2:10" x14ac:dyDescent="0.25">
      <c r="B535" s="5"/>
      <c r="C535" s="2"/>
      <c r="D535" s="2"/>
      <c r="E535" s="2"/>
      <c r="F535" s="29"/>
      <c r="G535" s="2"/>
      <c r="H535" s="2"/>
      <c r="I535" s="2"/>
      <c r="J535" s="29"/>
    </row>
    <row r="536" spans="2:10" x14ac:dyDescent="0.25">
      <c r="B536" s="5"/>
      <c r="C536" s="2"/>
      <c r="D536" s="2"/>
      <c r="E536" s="2"/>
      <c r="F536" s="29"/>
      <c r="G536" s="2"/>
      <c r="H536" s="2"/>
      <c r="I536" s="2"/>
      <c r="J536" s="29"/>
    </row>
    <row r="537" spans="2:10" x14ac:dyDescent="0.25">
      <c r="B537" s="5"/>
      <c r="C537" s="2"/>
      <c r="D537" s="2"/>
      <c r="E537" s="2"/>
      <c r="F537" s="29"/>
      <c r="G537" s="2"/>
      <c r="H537" s="2"/>
      <c r="I537" s="2"/>
      <c r="J537" s="29"/>
    </row>
    <row r="538" spans="2:10" x14ac:dyDescent="0.25">
      <c r="B538" s="5"/>
      <c r="C538" s="2"/>
      <c r="D538" s="2"/>
      <c r="E538" s="2"/>
      <c r="F538" s="29"/>
      <c r="G538" s="2"/>
      <c r="H538" s="2"/>
      <c r="I538" s="2"/>
      <c r="J538" s="29"/>
    </row>
    <row r="539" spans="2:10" x14ac:dyDescent="0.25">
      <c r="B539" s="5"/>
      <c r="C539" s="2"/>
      <c r="D539" s="2"/>
      <c r="E539" s="2"/>
      <c r="F539" s="29"/>
      <c r="G539" s="2"/>
      <c r="H539" s="2"/>
      <c r="I539" s="2"/>
      <c r="J539" s="29"/>
    </row>
    <row r="540" spans="2:10" x14ac:dyDescent="0.25">
      <c r="B540" s="5"/>
      <c r="C540" s="2"/>
      <c r="D540" s="2"/>
      <c r="E540" s="2"/>
      <c r="F540" s="29"/>
      <c r="G540" s="2"/>
      <c r="H540" s="2"/>
      <c r="I540" s="2"/>
      <c r="J540" s="29"/>
    </row>
    <row r="541" spans="2:10" x14ac:dyDescent="0.25">
      <c r="B541" s="5"/>
      <c r="C541" s="2"/>
      <c r="D541" s="2"/>
      <c r="E541" s="2"/>
      <c r="F541" s="29"/>
      <c r="G541" s="2"/>
      <c r="H541" s="2"/>
      <c r="I541" s="2"/>
      <c r="J541" s="29"/>
    </row>
    <row r="542" spans="2:10" x14ac:dyDescent="0.25">
      <c r="B542" s="5"/>
      <c r="C542" s="2"/>
      <c r="D542" s="2"/>
      <c r="E542" s="2"/>
      <c r="F542" s="29"/>
      <c r="G542" s="2"/>
      <c r="H542" s="2"/>
      <c r="I542" s="2"/>
      <c r="J542" s="29"/>
    </row>
    <row r="543" spans="2:10" x14ac:dyDescent="0.25">
      <c r="B543" s="5"/>
      <c r="C543" s="2"/>
      <c r="D543" s="2"/>
      <c r="E543" s="2"/>
      <c r="F543" s="29"/>
      <c r="G543" s="2"/>
      <c r="H543" s="2"/>
      <c r="I543" s="2"/>
      <c r="J543" s="29"/>
    </row>
    <row r="544" spans="2:10" x14ac:dyDescent="0.25">
      <c r="B544" s="5"/>
      <c r="C544" s="2"/>
      <c r="D544" s="2"/>
      <c r="E544" s="2"/>
      <c r="F544" s="29"/>
      <c r="G544" s="2"/>
      <c r="H544" s="2"/>
      <c r="I544" s="2"/>
      <c r="J544" s="29"/>
    </row>
    <row r="545" spans="2:10" x14ac:dyDescent="0.25">
      <c r="B545" s="5"/>
      <c r="C545" s="2"/>
      <c r="D545" s="2"/>
      <c r="E545" s="2"/>
      <c r="F545" s="29"/>
      <c r="G545" s="2"/>
      <c r="H545" s="2"/>
      <c r="I545" s="2"/>
      <c r="J545" s="29"/>
    </row>
    <row r="546" spans="2:10" x14ac:dyDescent="0.25">
      <c r="B546" s="5"/>
      <c r="C546" s="2"/>
      <c r="D546" s="2"/>
      <c r="E546" s="2"/>
      <c r="F546" s="29"/>
      <c r="G546" s="2"/>
      <c r="H546" s="2"/>
      <c r="I546" s="2"/>
      <c r="J546" s="29"/>
    </row>
    <row r="547" spans="2:10" x14ac:dyDescent="0.25">
      <c r="B547" s="5"/>
      <c r="C547" s="2"/>
      <c r="D547" s="2"/>
      <c r="E547" s="2"/>
      <c r="F547" s="29"/>
      <c r="G547" s="2"/>
      <c r="H547" s="2"/>
      <c r="I547" s="2"/>
      <c r="J547" s="29"/>
    </row>
    <row r="548" spans="2:10" x14ac:dyDescent="0.25">
      <c r="B548" s="5"/>
      <c r="C548" s="2"/>
      <c r="D548" s="2"/>
      <c r="E548" s="2"/>
      <c r="F548" s="29"/>
      <c r="G548" s="2"/>
      <c r="H548" s="2"/>
      <c r="I548" s="2"/>
      <c r="J548" s="29"/>
    </row>
    <row r="549" spans="2:10" x14ac:dyDescent="0.25">
      <c r="B549" s="5"/>
      <c r="C549" s="2"/>
      <c r="D549" s="2"/>
      <c r="E549" s="2"/>
      <c r="F549" s="29"/>
      <c r="G549" s="2"/>
      <c r="H549" s="2"/>
      <c r="I549" s="2"/>
      <c r="J549" s="29"/>
    </row>
    <row r="550" spans="2:10" x14ac:dyDescent="0.25">
      <c r="B550" s="5"/>
      <c r="C550" s="2"/>
      <c r="D550" s="2"/>
      <c r="E550" s="2"/>
      <c r="F550" s="29"/>
      <c r="G550" s="2"/>
      <c r="H550" s="2"/>
      <c r="I550" s="2"/>
      <c r="J550" s="29"/>
    </row>
    <row r="551" spans="2:10" x14ac:dyDescent="0.25">
      <c r="B551" s="5"/>
      <c r="C551" s="2"/>
      <c r="D551" s="2"/>
      <c r="E551" s="2"/>
      <c r="F551" s="29"/>
      <c r="G551" s="2"/>
      <c r="H551" s="2"/>
      <c r="I551" s="2"/>
      <c r="J551" s="29"/>
    </row>
    <row r="552" spans="2:10" x14ac:dyDescent="0.25">
      <c r="B552" s="5"/>
      <c r="C552" s="2"/>
      <c r="D552" s="2"/>
      <c r="E552" s="2"/>
      <c r="F552" s="29"/>
      <c r="G552" s="2"/>
      <c r="H552" s="2"/>
      <c r="I552" s="2"/>
      <c r="J552" s="29"/>
    </row>
    <row r="553" spans="2:10" x14ac:dyDescent="0.25">
      <c r="B553" s="5"/>
      <c r="C553" s="2"/>
      <c r="D553" s="2"/>
      <c r="E553" s="2"/>
      <c r="F553" s="29"/>
      <c r="G553" s="2"/>
      <c r="H553" s="2"/>
      <c r="I553" s="2"/>
      <c r="J553" s="29"/>
    </row>
    <row r="554" spans="2:10" x14ac:dyDescent="0.25">
      <c r="B554" s="5"/>
      <c r="C554" s="2"/>
      <c r="D554" s="2"/>
      <c r="E554" s="2"/>
      <c r="F554" s="29"/>
      <c r="G554" s="2"/>
      <c r="H554" s="2"/>
      <c r="I554" s="2"/>
      <c r="J554" s="29"/>
    </row>
    <row r="555" spans="2:10" x14ac:dyDescent="0.25">
      <c r="B555" s="5"/>
      <c r="C555" s="2"/>
      <c r="D555" s="2"/>
      <c r="E555" s="2"/>
      <c r="F555" s="29"/>
      <c r="G555" s="2"/>
      <c r="H555" s="2"/>
      <c r="I555" s="2"/>
      <c r="J555" s="29"/>
    </row>
    <row r="556" spans="2:10" x14ac:dyDescent="0.25">
      <c r="B556" s="5"/>
      <c r="C556" s="2"/>
      <c r="D556" s="2"/>
      <c r="E556" s="2"/>
      <c r="F556" s="29"/>
      <c r="G556" s="2"/>
      <c r="H556" s="2"/>
      <c r="I556" s="2"/>
      <c r="J556" s="29"/>
    </row>
    <row r="557" spans="2:10" x14ac:dyDescent="0.25">
      <c r="B557" s="5"/>
      <c r="C557" s="2"/>
      <c r="D557" s="2"/>
      <c r="E557" s="2"/>
      <c r="F557" s="29"/>
      <c r="G557" s="2"/>
      <c r="H557" s="2"/>
      <c r="I557" s="2"/>
      <c r="J557" s="29"/>
    </row>
    <row r="558" spans="2:10" x14ac:dyDescent="0.25">
      <c r="B558" s="5"/>
      <c r="C558" s="2"/>
      <c r="D558" s="2"/>
      <c r="E558" s="2"/>
      <c r="F558" s="29"/>
      <c r="G558" s="2"/>
      <c r="H558" s="2"/>
      <c r="I558" s="2"/>
      <c r="J558" s="29"/>
    </row>
    <row r="559" spans="2:10" x14ac:dyDescent="0.25">
      <c r="B559" s="5"/>
      <c r="C559" s="2"/>
      <c r="D559" s="2"/>
      <c r="E559" s="2"/>
      <c r="F559" s="29"/>
      <c r="G559" s="2"/>
      <c r="H559" s="2"/>
      <c r="I559" s="2"/>
      <c r="J559" s="29"/>
    </row>
    <row r="560" spans="2:10" x14ac:dyDescent="0.25">
      <c r="B560" s="5"/>
      <c r="C560" s="2"/>
      <c r="D560" s="2"/>
      <c r="E560" s="2"/>
      <c r="F560" s="29"/>
      <c r="G560" s="2"/>
      <c r="H560" s="2"/>
      <c r="I560" s="2"/>
      <c r="J560" s="29"/>
    </row>
    <row r="561" spans="2:10" x14ac:dyDescent="0.25">
      <c r="B561" s="5"/>
      <c r="C561" s="2"/>
      <c r="D561" s="2"/>
      <c r="E561" s="2"/>
      <c r="F561" s="29"/>
      <c r="G561" s="2"/>
      <c r="H561" s="2"/>
      <c r="I561" s="2"/>
      <c r="J561" s="29"/>
    </row>
    <row r="562" spans="2:10" x14ac:dyDescent="0.25">
      <c r="B562" s="5"/>
      <c r="C562" s="2"/>
      <c r="D562" s="2"/>
      <c r="E562" s="2"/>
      <c r="F562" s="29"/>
      <c r="G562" s="2"/>
      <c r="H562" s="2"/>
      <c r="I562" s="2"/>
      <c r="J562" s="29"/>
    </row>
    <row r="563" spans="2:10" x14ac:dyDescent="0.25">
      <c r="B563" s="5"/>
      <c r="C563" s="2"/>
      <c r="D563" s="2"/>
      <c r="E563" s="2"/>
      <c r="F563" s="29"/>
      <c r="G563" s="2"/>
      <c r="H563" s="2"/>
      <c r="I563" s="2"/>
      <c r="J563" s="29"/>
    </row>
    <row r="564" spans="2:10" x14ac:dyDescent="0.25">
      <c r="B564" s="5"/>
      <c r="C564" s="2"/>
      <c r="D564" s="2"/>
      <c r="E564" s="2"/>
      <c r="F564" s="29"/>
      <c r="G564" s="2"/>
      <c r="H564" s="2"/>
      <c r="I564" s="2"/>
      <c r="J564" s="29"/>
    </row>
    <row r="565" spans="2:10" x14ac:dyDescent="0.25">
      <c r="B565" s="5"/>
      <c r="C565" s="2"/>
      <c r="D565" s="2"/>
      <c r="E565" s="2"/>
      <c r="F565" s="29"/>
      <c r="G565" s="2"/>
      <c r="H565" s="2"/>
      <c r="I565" s="2"/>
      <c r="J565" s="29"/>
    </row>
    <row r="566" spans="2:10" x14ac:dyDescent="0.25">
      <c r="B566" s="5"/>
      <c r="C566" s="2"/>
      <c r="D566" s="2"/>
      <c r="E566" s="2"/>
      <c r="F566" s="29"/>
      <c r="G566" s="2"/>
      <c r="H566" s="2"/>
      <c r="I566" s="2"/>
      <c r="J566" s="29"/>
    </row>
    <row r="567" spans="2:10" x14ac:dyDescent="0.25">
      <c r="B567" s="5"/>
      <c r="C567" s="2"/>
      <c r="D567" s="2"/>
      <c r="E567" s="2"/>
      <c r="F567" s="29"/>
      <c r="G567" s="2"/>
      <c r="H567" s="2"/>
      <c r="I567" s="2"/>
      <c r="J567" s="29"/>
    </row>
    <row r="568" spans="2:10" x14ac:dyDescent="0.25">
      <c r="B568" s="5"/>
      <c r="C568" s="2"/>
      <c r="D568" s="2"/>
      <c r="E568" s="2"/>
      <c r="F568" s="29"/>
      <c r="G568" s="2"/>
      <c r="H568" s="2"/>
      <c r="I568" s="2"/>
      <c r="J568" s="29"/>
    </row>
    <row r="569" spans="2:10" x14ac:dyDescent="0.25">
      <c r="B569" s="5"/>
      <c r="C569" s="2"/>
      <c r="D569" s="2"/>
      <c r="E569" s="2"/>
      <c r="F569" s="29"/>
      <c r="G569" s="2"/>
      <c r="H569" s="2"/>
      <c r="I569" s="2"/>
      <c r="J569" s="29"/>
    </row>
    <row r="570" spans="2:10" x14ac:dyDescent="0.25">
      <c r="B570" s="5"/>
      <c r="C570" s="2"/>
      <c r="D570" s="2"/>
      <c r="E570" s="2"/>
      <c r="F570" s="29"/>
      <c r="G570" s="2"/>
      <c r="H570" s="2"/>
      <c r="I570" s="2"/>
      <c r="J570" s="29"/>
    </row>
    <row r="571" spans="2:10" x14ac:dyDescent="0.25">
      <c r="B571" s="5"/>
      <c r="C571" s="2"/>
      <c r="D571" s="2"/>
      <c r="E571" s="2"/>
      <c r="F571" s="29"/>
      <c r="G571" s="2"/>
      <c r="H571" s="2"/>
      <c r="I571" s="2"/>
      <c r="J571" s="29"/>
    </row>
    <row r="572" spans="2:10" x14ac:dyDescent="0.25">
      <c r="B572" s="5"/>
      <c r="C572" s="2"/>
      <c r="D572" s="2"/>
      <c r="E572" s="2"/>
      <c r="F572" s="29"/>
      <c r="G572" s="2"/>
      <c r="H572" s="2"/>
      <c r="I572" s="2"/>
      <c r="J572" s="29"/>
    </row>
    <row r="573" spans="2:10" x14ac:dyDescent="0.25">
      <c r="B573" s="5"/>
      <c r="C573" s="2"/>
      <c r="D573" s="2"/>
      <c r="E573" s="2"/>
      <c r="F573" s="29"/>
      <c r="G573" s="2"/>
      <c r="H573" s="2"/>
      <c r="I573" s="2"/>
      <c r="J573" s="29"/>
    </row>
    <row r="574" spans="2:10" x14ac:dyDescent="0.25">
      <c r="B574" s="5"/>
      <c r="C574" s="2"/>
      <c r="D574" s="2"/>
      <c r="E574" s="2"/>
      <c r="F574" s="29"/>
      <c r="G574" s="2"/>
      <c r="H574" s="2"/>
      <c r="I574" s="2"/>
      <c r="J574" s="29"/>
    </row>
    <row r="575" spans="2:10" x14ac:dyDescent="0.25">
      <c r="B575" s="5"/>
      <c r="C575" s="2"/>
      <c r="D575" s="2"/>
      <c r="E575" s="2"/>
      <c r="F575" s="29"/>
      <c r="G575" s="2"/>
      <c r="H575" s="2"/>
      <c r="I575" s="2"/>
      <c r="J575" s="29"/>
    </row>
    <row r="576" spans="2:10" x14ac:dyDescent="0.25">
      <c r="B576" s="5"/>
      <c r="C576" s="2"/>
      <c r="D576" s="2"/>
      <c r="E576" s="2"/>
      <c r="F576" s="29"/>
      <c r="G576" s="2"/>
      <c r="H576" s="2"/>
      <c r="I576" s="2"/>
      <c r="J576" s="29"/>
    </row>
    <row r="577" spans="2:10" x14ac:dyDescent="0.25">
      <c r="B577" s="5"/>
      <c r="C577" s="2"/>
      <c r="D577" s="2"/>
      <c r="E577" s="2"/>
      <c r="F577" s="29"/>
      <c r="G577" s="2"/>
      <c r="H577" s="2"/>
      <c r="I577" s="2"/>
      <c r="J577" s="29"/>
    </row>
    <row r="578" spans="2:10" x14ac:dyDescent="0.25">
      <c r="B578" s="5"/>
      <c r="C578" s="2"/>
      <c r="D578" s="2"/>
      <c r="E578" s="2"/>
      <c r="F578" s="29"/>
      <c r="G578" s="2"/>
      <c r="H578" s="2"/>
      <c r="I578" s="2"/>
      <c r="J578" s="29"/>
    </row>
    <row r="579" spans="2:10" x14ac:dyDescent="0.25">
      <c r="B579" s="5"/>
      <c r="C579" s="2"/>
      <c r="D579" s="2"/>
      <c r="E579" s="2"/>
      <c r="F579" s="29"/>
      <c r="G579" s="2"/>
      <c r="H579" s="2"/>
      <c r="I579" s="2"/>
      <c r="J579" s="29"/>
    </row>
    <row r="580" spans="2:10" x14ac:dyDescent="0.25">
      <c r="B580" s="5"/>
      <c r="C580" s="2"/>
      <c r="D580" s="2"/>
      <c r="E580" s="2"/>
      <c r="F580" s="29"/>
      <c r="G580" s="2"/>
      <c r="H580" s="2"/>
      <c r="I580" s="2"/>
      <c r="J580" s="29"/>
    </row>
    <row r="581" spans="2:10" x14ac:dyDescent="0.25">
      <c r="B581" s="5"/>
      <c r="C581" s="2"/>
      <c r="D581" s="2"/>
      <c r="E581" s="2"/>
      <c r="F581" s="29"/>
      <c r="G581" s="2"/>
      <c r="H581" s="2"/>
      <c r="I581" s="2"/>
      <c r="J581" s="29"/>
    </row>
    <row r="582" spans="2:10" x14ac:dyDescent="0.25">
      <c r="B582" s="5"/>
      <c r="C582" s="2"/>
      <c r="D582" s="2"/>
      <c r="E582" s="2"/>
      <c r="F582" s="29"/>
      <c r="G582" s="2"/>
      <c r="H582" s="2"/>
      <c r="I582" s="2"/>
      <c r="J582" s="29"/>
    </row>
    <row r="583" spans="2:10" x14ac:dyDescent="0.25">
      <c r="B583" s="5"/>
      <c r="C583" s="2"/>
      <c r="D583" s="2"/>
      <c r="E583" s="2"/>
      <c r="F583" s="29"/>
      <c r="G583" s="2"/>
      <c r="H583" s="2"/>
      <c r="I583" s="2"/>
      <c r="J583" s="29"/>
    </row>
    <row r="584" spans="2:10" x14ac:dyDescent="0.25">
      <c r="B584" s="5"/>
      <c r="C584" s="2"/>
      <c r="D584" s="2"/>
      <c r="E584" s="2"/>
      <c r="F584" s="29"/>
      <c r="G584" s="2"/>
      <c r="H584" s="2"/>
      <c r="I584" s="2"/>
      <c r="J584" s="29"/>
    </row>
    <row r="585" spans="2:10" x14ac:dyDescent="0.25">
      <c r="B585" s="5"/>
      <c r="C585" s="2"/>
      <c r="D585" s="2"/>
      <c r="E585" s="2"/>
      <c r="F585" s="29"/>
      <c r="G585" s="2"/>
      <c r="H585" s="2"/>
      <c r="I585" s="2"/>
      <c r="J585" s="29"/>
    </row>
    <row r="586" spans="2:10" x14ac:dyDescent="0.25">
      <c r="B586" s="5"/>
      <c r="C586" s="2"/>
      <c r="D586" s="2"/>
      <c r="E586" s="2"/>
      <c r="F586" s="29"/>
      <c r="G586" s="2"/>
      <c r="H586" s="2"/>
      <c r="I586" s="2"/>
      <c r="J586" s="29"/>
    </row>
    <row r="587" spans="2:10" x14ac:dyDescent="0.25">
      <c r="B587" s="5"/>
      <c r="C587" s="2"/>
      <c r="D587" s="2"/>
      <c r="E587" s="2"/>
      <c r="F587" s="29"/>
      <c r="G587" s="2"/>
      <c r="H587" s="2"/>
      <c r="I587" s="2"/>
      <c r="J587" s="29"/>
    </row>
    <row r="588" spans="2:10" x14ac:dyDescent="0.25">
      <c r="B588" s="5"/>
      <c r="C588" s="2"/>
      <c r="D588" s="2"/>
      <c r="E588" s="2"/>
      <c r="F588" s="29"/>
      <c r="G588" s="2"/>
      <c r="H588" s="2"/>
      <c r="I588" s="2"/>
      <c r="J588" s="29"/>
    </row>
    <row r="589" spans="2:10" x14ac:dyDescent="0.25">
      <c r="B589" s="5"/>
      <c r="C589" s="2"/>
      <c r="D589" s="2"/>
      <c r="E589" s="2"/>
      <c r="F589" s="29"/>
      <c r="G589" s="2"/>
      <c r="H589" s="2"/>
      <c r="I589" s="2"/>
      <c r="J589" s="29"/>
    </row>
    <row r="590" spans="2:10" x14ac:dyDescent="0.25">
      <c r="B590" s="5"/>
      <c r="C590" s="2"/>
      <c r="D590" s="2"/>
      <c r="E590" s="2"/>
      <c r="F590" s="29"/>
      <c r="G590" s="2"/>
      <c r="H590" s="2"/>
      <c r="I590" s="2"/>
      <c r="J590" s="29"/>
    </row>
    <row r="591" spans="2:10" x14ac:dyDescent="0.25">
      <c r="B591" s="5"/>
      <c r="C591" s="2"/>
      <c r="D591" s="2"/>
      <c r="E591" s="2"/>
      <c r="F591" s="29"/>
      <c r="G591" s="2"/>
      <c r="H591" s="2"/>
      <c r="I591" s="2"/>
      <c r="J591" s="29"/>
    </row>
    <row r="592" spans="2:10" x14ac:dyDescent="0.25">
      <c r="B592" s="5"/>
      <c r="C592" s="2"/>
      <c r="D592" s="2"/>
      <c r="E592" s="2"/>
      <c r="F592" s="29"/>
      <c r="G592" s="2"/>
      <c r="H592" s="2"/>
      <c r="I592" s="2"/>
      <c r="J592" s="29"/>
    </row>
    <row r="593" spans="2:10" x14ac:dyDescent="0.25">
      <c r="B593" s="5"/>
      <c r="C593" s="2"/>
      <c r="D593" s="2"/>
      <c r="E593" s="2"/>
      <c r="F593" s="29"/>
      <c r="G593" s="2"/>
      <c r="H593" s="2"/>
      <c r="I593" s="2"/>
      <c r="J593" s="29"/>
    </row>
    <row r="594" spans="2:10" x14ac:dyDescent="0.25">
      <c r="B594" s="5"/>
      <c r="C594" s="2"/>
      <c r="D594" s="2"/>
      <c r="E594" s="2"/>
      <c r="F594" s="29"/>
      <c r="G594" s="2"/>
      <c r="H594" s="2"/>
      <c r="I594" s="2"/>
      <c r="J594" s="29"/>
    </row>
    <row r="595" spans="2:10" x14ac:dyDescent="0.25">
      <c r="B595" s="5"/>
      <c r="C595" s="2"/>
      <c r="D595" s="2"/>
      <c r="E595" s="2"/>
      <c r="F595" s="29"/>
      <c r="G595" s="2"/>
      <c r="H595" s="2"/>
      <c r="I595" s="2"/>
      <c r="J595" s="29"/>
    </row>
    <row r="596" spans="2:10" x14ac:dyDescent="0.25">
      <c r="B596" s="5"/>
      <c r="C596" s="2"/>
      <c r="D596" s="2"/>
      <c r="E596" s="2"/>
      <c r="F596" s="29"/>
      <c r="G596" s="2"/>
      <c r="H596" s="2"/>
      <c r="I596" s="2"/>
      <c r="J596" s="29"/>
    </row>
    <row r="597" spans="2:10" x14ac:dyDescent="0.25">
      <c r="B597" s="5"/>
      <c r="C597" s="2"/>
      <c r="D597" s="2"/>
      <c r="E597" s="2"/>
      <c r="F597" s="29"/>
      <c r="G597" s="2"/>
      <c r="H597" s="2"/>
      <c r="I597" s="2"/>
      <c r="J597" s="29"/>
    </row>
    <row r="598" spans="2:10" x14ac:dyDescent="0.25">
      <c r="B598" s="5"/>
      <c r="C598" s="2"/>
      <c r="D598" s="2"/>
      <c r="E598" s="2"/>
      <c r="F598" s="29"/>
      <c r="G598" s="2"/>
      <c r="H598" s="2"/>
      <c r="I598" s="2"/>
      <c r="J598" s="29"/>
    </row>
    <row r="599" spans="2:10" x14ac:dyDescent="0.25">
      <c r="B599" s="5"/>
      <c r="C599" s="2"/>
      <c r="D599" s="2"/>
      <c r="E599" s="2"/>
      <c r="F599" s="29"/>
      <c r="G599" s="2"/>
      <c r="H599" s="2"/>
      <c r="I599" s="2"/>
      <c r="J599" s="29"/>
    </row>
    <row r="600" spans="2:10" x14ac:dyDescent="0.25">
      <c r="B600" s="5"/>
      <c r="C600" s="2"/>
      <c r="D600" s="2"/>
      <c r="E600" s="2"/>
      <c r="F600" s="29"/>
      <c r="G600" s="2"/>
      <c r="H600" s="2"/>
      <c r="I600" s="2"/>
      <c r="J600" s="29"/>
    </row>
    <row r="601" spans="2:10" x14ac:dyDescent="0.25">
      <c r="B601" s="5"/>
      <c r="C601" s="2"/>
      <c r="D601" s="2"/>
      <c r="E601" s="2"/>
      <c r="F601" s="29"/>
      <c r="G601" s="2"/>
      <c r="H601" s="2"/>
      <c r="I601" s="2"/>
      <c r="J601" s="29"/>
    </row>
    <row r="602" spans="2:10" x14ac:dyDescent="0.25">
      <c r="B602" s="5"/>
      <c r="C602" s="2"/>
      <c r="D602" s="2"/>
      <c r="E602" s="2"/>
      <c r="F602" s="29"/>
      <c r="G602" s="2"/>
      <c r="H602" s="2"/>
      <c r="I602" s="2"/>
      <c r="J602" s="29"/>
    </row>
    <row r="603" spans="2:10" x14ac:dyDescent="0.25">
      <c r="B603" s="5"/>
      <c r="C603" s="2"/>
      <c r="D603" s="2"/>
      <c r="E603" s="2"/>
      <c r="F603" s="29"/>
      <c r="G603" s="2"/>
      <c r="H603" s="2"/>
      <c r="I603" s="2"/>
      <c r="J603" s="29"/>
    </row>
    <row r="604" spans="2:10" x14ac:dyDescent="0.25">
      <c r="B604" s="5"/>
      <c r="C604" s="2"/>
      <c r="D604" s="2"/>
      <c r="E604" s="2"/>
      <c r="F604" s="29"/>
      <c r="G604" s="2"/>
      <c r="H604" s="2"/>
      <c r="I604" s="2"/>
      <c r="J604" s="29"/>
    </row>
    <row r="605" spans="2:10" x14ac:dyDescent="0.25">
      <c r="B605" s="5"/>
      <c r="C605" s="2"/>
      <c r="D605" s="2"/>
      <c r="E605" s="2"/>
      <c r="F605" s="29"/>
      <c r="G605" s="2"/>
      <c r="H605" s="2"/>
      <c r="I605" s="2"/>
      <c r="J605" s="29"/>
    </row>
    <row r="606" spans="2:10" x14ac:dyDescent="0.25">
      <c r="B606" s="5"/>
      <c r="C606" s="2"/>
      <c r="D606" s="2"/>
      <c r="E606" s="2"/>
      <c r="F606" s="29"/>
      <c r="G606" s="2"/>
      <c r="H606" s="2"/>
      <c r="I606" s="2"/>
      <c r="J606" s="29"/>
    </row>
    <row r="607" spans="2:10" x14ac:dyDescent="0.25">
      <c r="B607" s="5"/>
      <c r="C607" s="2"/>
      <c r="D607" s="2"/>
      <c r="E607" s="2"/>
      <c r="F607" s="29"/>
      <c r="G607" s="2"/>
      <c r="H607" s="2"/>
      <c r="I607" s="2"/>
      <c r="J607" s="29"/>
    </row>
    <row r="608" spans="2:10" x14ac:dyDescent="0.25">
      <c r="B608" s="5"/>
      <c r="C608" s="2"/>
      <c r="D608" s="2"/>
      <c r="E608" s="2"/>
      <c r="F608" s="29"/>
      <c r="G608" s="2"/>
      <c r="H608" s="2"/>
      <c r="I608" s="2"/>
      <c r="J608" s="29"/>
    </row>
    <row r="609" spans="2:10" x14ac:dyDescent="0.25">
      <c r="B609" s="5"/>
      <c r="C609" s="2"/>
      <c r="D609" s="2"/>
      <c r="E609" s="2"/>
      <c r="F609" s="29"/>
      <c r="G609" s="2"/>
      <c r="H609" s="2"/>
      <c r="I609" s="2"/>
      <c r="J609" s="29"/>
    </row>
    <row r="610" spans="2:10" x14ac:dyDescent="0.25">
      <c r="B610" s="5"/>
      <c r="C610" s="2"/>
      <c r="D610" s="2"/>
      <c r="E610" s="2"/>
      <c r="F610" s="29"/>
      <c r="G610" s="2"/>
      <c r="H610" s="2"/>
      <c r="I610" s="2"/>
      <c r="J610" s="29"/>
    </row>
    <row r="611" spans="2:10" x14ac:dyDescent="0.25">
      <c r="B611" s="5"/>
      <c r="C611" s="2"/>
      <c r="D611" s="2"/>
      <c r="E611" s="2"/>
      <c r="F611" s="29"/>
      <c r="G611" s="2"/>
      <c r="H611" s="2"/>
      <c r="I611" s="2"/>
      <c r="J611" s="29"/>
    </row>
    <row r="612" spans="2:10" x14ac:dyDescent="0.25">
      <c r="B612" s="5"/>
      <c r="C612" s="2"/>
      <c r="D612" s="2"/>
      <c r="E612" s="2"/>
      <c r="F612" s="29"/>
      <c r="G612" s="2"/>
      <c r="H612" s="2"/>
      <c r="I612" s="2"/>
      <c r="J612" s="29"/>
    </row>
    <row r="613" spans="2:10" x14ac:dyDescent="0.25">
      <c r="B613" s="5"/>
      <c r="C613" s="2"/>
      <c r="D613" s="2"/>
      <c r="E613" s="2"/>
      <c r="F613" s="29"/>
      <c r="G613" s="2"/>
      <c r="H613" s="2"/>
      <c r="I613" s="2"/>
      <c r="J613" s="29"/>
    </row>
    <row r="614" spans="2:10" x14ac:dyDescent="0.25">
      <c r="B614" s="5"/>
      <c r="C614" s="2"/>
      <c r="D614" s="2"/>
      <c r="E614" s="2"/>
      <c r="F614" s="29"/>
      <c r="G614" s="2"/>
      <c r="H614" s="2"/>
      <c r="I614" s="2"/>
      <c r="J614" s="29"/>
    </row>
    <row r="615" spans="2:10" x14ac:dyDescent="0.25">
      <c r="B615" s="5"/>
      <c r="C615" s="2"/>
      <c r="D615" s="2"/>
      <c r="E615" s="2"/>
      <c r="F615" s="29"/>
      <c r="G615" s="2"/>
      <c r="H615" s="2"/>
      <c r="I615" s="2"/>
      <c r="J615" s="29"/>
    </row>
    <row r="616" spans="2:10" x14ac:dyDescent="0.25">
      <c r="B616" s="5"/>
      <c r="C616" s="2"/>
      <c r="D616" s="2"/>
      <c r="E616" s="2"/>
      <c r="F616" s="29"/>
      <c r="G616" s="2"/>
      <c r="H616" s="2"/>
      <c r="I616" s="2"/>
      <c r="J616" s="29"/>
    </row>
    <row r="617" spans="2:10" x14ac:dyDescent="0.25">
      <c r="B617" s="5"/>
      <c r="C617" s="2"/>
      <c r="D617" s="2"/>
      <c r="E617" s="2"/>
      <c r="F617" s="29"/>
      <c r="G617" s="2"/>
      <c r="H617" s="2"/>
      <c r="I617" s="2"/>
      <c r="J617" s="29"/>
    </row>
    <row r="618" spans="2:10" x14ac:dyDescent="0.25">
      <c r="B618" s="5"/>
      <c r="C618" s="2"/>
      <c r="D618" s="2"/>
      <c r="E618" s="2"/>
      <c r="F618" s="29"/>
      <c r="G618" s="2"/>
      <c r="H618" s="2"/>
      <c r="I618" s="2"/>
      <c r="J618" s="29"/>
    </row>
    <row r="619" spans="2:10" x14ac:dyDescent="0.25">
      <c r="B619" s="5"/>
      <c r="C619" s="2"/>
      <c r="D619" s="2"/>
      <c r="E619" s="2"/>
      <c r="F619" s="29"/>
      <c r="G619" s="2"/>
      <c r="H619" s="2"/>
      <c r="I619" s="2"/>
      <c r="J619" s="29"/>
    </row>
    <row r="620" spans="2:10" x14ac:dyDescent="0.25">
      <c r="B620" s="5"/>
      <c r="C620" s="2"/>
      <c r="D620" s="2"/>
      <c r="E620" s="2"/>
      <c r="F620" s="29"/>
      <c r="G620" s="2"/>
      <c r="H620" s="2"/>
      <c r="I620" s="2"/>
      <c r="J620" s="29"/>
    </row>
    <row r="621" spans="2:10" x14ac:dyDescent="0.25">
      <c r="B621" s="5"/>
      <c r="C621" s="2"/>
      <c r="D621" s="2"/>
      <c r="E621" s="2"/>
      <c r="F621" s="29"/>
      <c r="G621" s="2"/>
      <c r="H621" s="2"/>
      <c r="I621" s="2"/>
      <c r="J621" s="29"/>
    </row>
    <row r="622" spans="2:10" x14ac:dyDescent="0.25">
      <c r="B622" s="5"/>
      <c r="C622" s="2"/>
      <c r="D622" s="2"/>
      <c r="E622" s="2"/>
      <c r="F622" s="29"/>
      <c r="G622" s="2"/>
      <c r="H622" s="2"/>
      <c r="I622" s="2"/>
      <c r="J622" s="29"/>
    </row>
    <row r="623" spans="2:10" x14ac:dyDescent="0.25">
      <c r="B623" s="5"/>
      <c r="C623" s="2"/>
      <c r="D623" s="2"/>
      <c r="E623" s="2"/>
      <c r="F623" s="29"/>
      <c r="G623" s="2"/>
      <c r="H623" s="2"/>
      <c r="I623" s="2"/>
      <c r="J623" s="29"/>
    </row>
    <row r="624" spans="2:10" x14ac:dyDescent="0.25">
      <c r="B624" s="5"/>
      <c r="C624" s="2"/>
      <c r="D624" s="2"/>
      <c r="E624" s="2"/>
      <c r="F624" s="29"/>
      <c r="G624" s="2"/>
      <c r="H624" s="2"/>
      <c r="I624" s="2"/>
      <c r="J624" s="29"/>
    </row>
    <row r="625" spans="2:10" x14ac:dyDescent="0.25">
      <c r="B625" s="5"/>
      <c r="C625" s="2"/>
      <c r="D625" s="2"/>
      <c r="E625" s="2"/>
      <c r="F625" s="29"/>
      <c r="G625" s="2"/>
      <c r="H625" s="2"/>
      <c r="I625" s="2"/>
      <c r="J625" s="29"/>
    </row>
    <row r="626" spans="2:10" x14ac:dyDescent="0.25">
      <c r="B626" s="5"/>
      <c r="C626" s="2"/>
      <c r="D626" s="2"/>
      <c r="E626" s="2"/>
      <c r="F626" s="29"/>
      <c r="G626" s="2"/>
      <c r="H626" s="2"/>
      <c r="I626" s="2"/>
      <c r="J626" s="29"/>
    </row>
    <row r="627" spans="2:10" x14ac:dyDescent="0.25">
      <c r="B627" s="5"/>
      <c r="C627" s="2"/>
      <c r="D627" s="2"/>
      <c r="E627" s="2"/>
      <c r="F627" s="29"/>
      <c r="G627" s="2"/>
      <c r="H627" s="2"/>
      <c r="I627" s="2"/>
      <c r="J627" s="29"/>
    </row>
    <row r="628" spans="2:10" x14ac:dyDescent="0.25">
      <c r="B628" s="5"/>
      <c r="C628" s="2"/>
      <c r="D628" s="2"/>
      <c r="E628" s="2"/>
      <c r="F628" s="29"/>
      <c r="G628" s="2"/>
      <c r="H628" s="2"/>
      <c r="I628" s="2"/>
      <c r="J628" s="29"/>
    </row>
    <row r="629" spans="2:10" x14ac:dyDescent="0.25">
      <c r="B629" s="5"/>
      <c r="C629" s="2"/>
      <c r="D629" s="2"/>
      <c r="E629" s="2"/>
      <c r="F629" s="29"/>
      <c r="G629" s="2"/>
      <c r="H629" s="2"/>
      <c r="I629" s="2"/>
      <c r="J629" s="29"/>
    </row>
    <row r="630" spans="2:10" x14ac:dyDescent="0.25">
      <c r="B630" s="5"/>
      <c r="C630" s="2"/>
      <c r="D630" s="2"/>
      <c r="E630" s="2"/>
      <c r="F630" s="29"/>
      <c r="G630" s="2"/>
      <c r="H630" s="2"/>
      <c r="I630" s="2"/>
      <c r="J630" s="29"/>
    </row>
    <row r="631" spans="2:10" x14ac:dyDescent="0.25">
      <c r="B631" s="5"/>
      <c r="C631" s="2"/>
      <c r="D631" s="2"/>
      <c r="E631" s="2"/>
      <c r="F631" s="29"/>
      <c r="G631" s="2"/>
      <c r="H631" s="2"/>
      <c r="I631" s="2"/>
      <c r="J631" s="29"/>
    </row>
    <row r="632" spans="2:10" x14ac:dyDescent="0.25">
      <c r="B632" s="5"/>
      <c r="C632" s="2"/>
      <c r="D632" s="2"/>
      <c r="E632" s="2"/>
      <c r="F632" s="29"/>
      <c r="G632" s="2"/>
      <c r="H632" s="2"/>
      <c r="I632" s="2"/>
      <c r="J632" s="29"/>
    </row>
    <row r="633" spans="2:10" x14ac:dyDescent="0.25">
      <c r="B633" s="5"/>
      <c r="C633" s="2"/>
      <c r="D633" s="2"/>
      <c r="E633" s="2"/>
      <c r="F633" s="29"/>
      <c r="G633" s="2"/>
      <c r="H633" s="2"/>
      <c r="I633" s="2"/>
      <c r="J633" s="29"/>
    </row>
    <row r="634" spans="2:10" x14ac:dyDescent="0.25">
      <c r="B634" s="5"/>
      <c r="C634" s="2"/>
      <c r="D634" s="2"/>
      <c r="E634" s="2"/>
      <c r="F634" s="29"/>
      <c r="G634" s="2"/>
      <c r="H634" s="2"/>
      <c r="I634" s="2"/>
      <c r="J634" s="29"/>
    </row>
    <row r="635" spans="2:10" x14ac:dyDescent="0.25">
      <c r="B635" s="5"/>
      <c r="C635" s="2"/>
      <c r="D635" s="2"/>
      <c r="E635" s="2"/>
      <c r="F635" s="29"/>
      <c r="G635" s="2"/>
      <c r="H635" s="2"/>
      <c r="I635" s="2"/>
      <c r="J635" s="29"/>
    </row>
    <row r="636" spans="2:10" x14ac:dyDescent="0.25">
      <c r="B636" s="5"/>
      <c r="C636" s="2"/>
      <c r="D636" s="2"/>
      <c r="E636" s="2"/>
      <c r="F636" s="29"/>
      <c r="G636" s="2"/>
      <c r="H636" s="2"/>
      <c r="I636" s="2"/>
      <c r="J636" s="29"/>
    </row>
    <row r="637" spans="2:10" x14ac:dyDescent="0.25">
      <c r="B637" s="5"/>
      <c r="C637" s="2"/>
      <c r="D637" s="2"/>
      <c r="E637" s="2"/>
      <c r="F637" s="29"/>
      <c r="G637" s="2"/>
      <c r="H637" s="2"/>
      <c r="I637" s="2"/>
      <c r="J637" s="29"/>
    </row>
    <row r="638" spans="2:10" x14ac:dyDescent="0.25">
      <c r="B638" s="5"/>
      <c r="C638" s="2"/>
      <c r="D638" s="2"/>
      <c r="E638" s="2"/>
      <c r="F638" s="29"/>
      <c r="G638" s="2"/>
      <c r="H638" s="2"/>
      <c r="I638" s="2"/>
      <c r="J638" s="29"/>
    </row>
    <row r="639" spans="2:10" x14ac:dyDescent="0.25">
      <c r="B639" s="5"/>
      <c r="C639" s="2"/>
      <c r="D639" s="2"/>
      <c r="E639" s="2"/>
      <c r="F639" s="29"/>
      <c r="G639" s="2"/>
      <c r="H639" s="2"/>
      <c r="I639" s="2"/>
      <c r="J639" s="29"/>
    </row>
    <row r="640" spans="2:10" x14ac:dyDescent="0.25">
      <c r="B640" s="5"/>
      <c r="C640" s="2"/>
      <c r="D640" s="2"/>
      <c r="E640" s="2"/>
      <c r="F640" s="29"/>
      <c r="G640" s="2"/>
      <c r="H640" s="2"/>
      <c r="I640" s="2"/>
      <c r="J640" s="29"/>
    </row>
    <row r="641" spans="2:10" x14ac:dyDescent="0.25">
      <c r="B641" s="5"/>
      <c r="C641" s="2"/>
      <c r="D641" s="2"/>
      <c r="E641" s="2"/>
      <c r="F641" s="29"/>
      <c r="G641" s="2"/>
      <c r="H641" s="2"/>
      <c r="I641" s="2"/>
      <c r="J641" s="29"/>
    </row>
    <row r="642" spans="2:10" x14ac:dyDescent="0.25">
      <c r="B642" s="5"/>
      <c r="C642" s="2"/>
      <c r="D642" s="2"/>
      <c r="E642" s="2"/>
      <c r="F642" s="29"/>
      <c r="G642" s="2"/>
      <c r="H642" s="2"/>
      <c r="I642" s="2"/>
      <c r="J642" s="29"/>
    </row>
    <row r="643" spans="2:10" x14ac:dyDescent="0.25">
      <c r="B643" s="5"/>
      <c r="C643" s="2"/>
      <c r="D643" s="2"/>
      <c r="E643" s="2"/>
      <c r="F643" s="29"/>
      <c r="G643" s="2"/>
      <c r="H643" s="2"/>
      <c r="I643" s="2"/>
      <c r="J643" s="29"/>
    </row>
    <row r="644" spans="2:10" x14ac:dyDescent="0.25">
      <c r="B644" s="5"/>
      <c r="C644" s="2"/>
      <c r="D644" s="2"/>
      <c r="E644" s="2"/>
      <c r="F644" s="29"/>
      <c r="G644" s="2"/>
      <c r="H644" s="2"/>
      <c r="I644" s="2"/>
      <c r="J644" s="29"/>
    </row>
    <row r="645" spans="2:10" x14ac:dyDescent="0.25">
      <c r="B645" s="5"/>
      <c r="C645" s="2"/>
      <c r="D645" s="2"/>
      <c r="E645" s="2"/>
      <c r="F645" s="29"/>
      <c r="G645" s="2"/>
      <c r="H645" s="2"/>
      <c r="I645" s="2"/>
      <c r="J645" s="29"/>
    </row>
    <row r="646" spans="2:10" x14ac:dyDescent="0.25">
      <c r="B646" s="5"/>
      <c r="C646" s="2"/>
      <c r="D646" s="2"/>
      <c r="E646" s="2"/>
      <c r="F646" s="29"/>
      <c r="G646" s="2"/>
      <c r="H646" s="2"/>
      <c r="I646" s="2"/>
      <c r="J646" s="29"/>
    </row>
    <row r="647" spans="2:10" x14ac:dyDescent="0.25">
      <c r="B647" s="5"/>
      <c r="C647" s="2"/>
      <c r="D647" s="2"/>
      <c r="E647" s="2"/>
      <c r="F647" s="29"/>
      <c r="G647" s="2"/>
      <c r="H647" s="2"/>
      <c r="I647" s="2"/>
      <c r="J647" s="29"/>
    </row>
    <row r="648" spans="2:10" x14ac:dyDescent="0.25">
      <c r="B648" s="5"/>
      <c r="C648" s="2"/>
      <c r="D648" s="2"/>
      <c r="E648" s="2"/>
      <c r="F648" s="29"/>
      <c r="G648" s="2"/>
      <c r="H648" s="2"/>
      <c r="I648" s="2"/>
      <c r="J648" s="29"/>
    </row>
    <row r="649" spans="2:10" x14ac:dyDescent="0.25">
      <c r="B649" s="5"/>
      <c r="C649" s="2"/>
      <c r="D649" s="2"/>
      <c r="E649" s="2"/>
      <c r="F649" s="29"/>
      <c r="G649" s="2"/>
      <c r="H649" s="2"/>
      <c r="I649" s="2"/>
      <c r="J649" s="29"/>
    </row>
    <row r="650" spans="2:10" x14ac:dyDescent="0.25">
      <c r="B650" s="5"/>
      <c r="C650" s="2"/>
      <c r="D650" s="2"/>
      <c r="E650" s="2"/>
      <c r="F650" s="29"/>
      <c r="G650" s="2"/>
      <c r="H650" s="2"/>
      <c r="I650" s="2"/>
      <c r="J650" s="29"/>
    </row>
    <row r="651" spans="2:10" x14ac:dyDescent="0.25">
      <c r="B651" s="5"/>
      <c r="C651" s="2"/>
      <c r="D651" s="2"/>
      <c r="E651" s="2"/>
      <c r="F651" s="29"/>
      <c r="G651" s="2"/>
      <c r="H651" s="2"/>
      <c r="I651" s="2"/>
      <c r="J651" s="29"/>
    </row>
    <row r="652" spans="2:10" x14ac:dyDescent="0.25">
      <c r="B652" s="5"/>
      <c r="C652" s="2"/>
      <c r="D652" s="2"/>
      <c r="E652" s="2"/>
      <c r="F652" s="29"/>
      <c r="G652" s="2"/>
      <c r="H652" s="2"/>
      <c r="I652" s="2"/>
      <c r="J652" s="29"/>
    </row>
    <row r="653" spans="2:10" x14ac:dyDescent="0.25">
      <c r="B653" s="5"/>
      <c r="C653" s="2"/>
      <c r="D653" s="2"/>
      <c r="E653" s="2"/>
      <c r="F653" s="29"/>
      <c r="G653" s="2"/>
      <c r="H653" s="2"/>
      <c r="I653" s="2"/>
      <c r="J653" s="29"/>
    </row>
    <row r="654" spans="2:10" x14ac:dyDescent="0.25">
      <c r="B654" s="5"/>
      <c r="C654" s="2"/>
      <c r="D654" s="2"/>
      <c r="E654" s="2"/>
      <c r="F654" s="29"/>
      <c r="G654" s="2"/>
      <c r="H654" s="2"/>
      <c r="I654" s="2"/>
      <c r="J654" s="29"/>
    </row>
    <row r="655" spans="2:10" x14ac:dyDescent="0.25">
      <c r="B655" s="5"/>
      <c r="C655" s="2"/>
      <c r="D655" s="2"/>
      <c r="E655" s="2"/>
      <c r="F655" s="29"/>
      <c r="G655" s="2"/>
      <c r="H655" s="2"/>
      <c r="I655" s="2"/>
      <c r="J655" s="29"/>
    </row>
    <row r="656" spans="2:10" x14ac:dyDescent="0.25">
      <c r="B656" s="5"/>
      <c r="C656" s="2"/>
      <c r="D656" s="2"/>
      <c r="E656" s="2"/>
      <c r="F656" s="29"/>
      <c r="G656" s="2"/>
      <c r="H656" s="2"/>
      <c r="I656" s="2"/>
      <c r="J656" s="29"/>
    </row>
    <row r="657" spans="2:10" x14ac:dyDescent="0.25">
      <c r="B657" s="5"/>
      <c r="C657" s="2"/>
      <c r="D657" s="2"/>
      <c r="E657" s="2"/>
      <c r="F657" s="29"/>
      <c r="G657" s="2"/>
      <c r="H657" s="2"/>
      <c r="I657" s="2"/>
      <c r="J657" s="29"/>
    </row>
    <row r="658" spans="2:10" x14ac:dyDescent="0.25">
      <c r="B658" s="5"/>
      <c r="C658" s="2"/>
      <c r="D658" s="2"/>
      <c r="E658" s="2"/>
      <c r="F658" s="29"/>
      <c r="G658" s="2"/>
      <c r="H658" s="2"/>
      <c r="I658" s="2"/>
      <c r="J658" s="29"/>
    </row>
    <row r="659" spans="2:10" x14ac:dyDescent="0.25">
      <c r="B659" s="5"/>
      <c r="C659" s="2"/>
      <c r="D659" s="2"/>
      <c r="E659" s="2"/>
      <c r="F659" s="29"/>
      <c r="G659" s="2"/>
      <c r="H659" s="2"/>
      <c r="I659" s="2"/>
      <c r="J659" s="29"/>
    </row>
    <row r="660" spans="2:10" x14ac:dyDescent="0.25">
      <c r="B660" s="5"/>
      <c r="C660" s="2"/>
      <c r="D660" s="2"/>
      <c r="E660" s="2"/>
      <c r="F660" s="29"/>
      <c r="G660" s="2"/>
      <c r="H660" s="2"/>
      <c r="I660" s="2"/>
      <c r="J660" s="29"/>
    </row>
    <row r="661" spans="2:10" x14ac:dyDescent="0.25">
      <c r="B661" s="5"/>
      <c r="C661" s="2"/>
      <c r="D661" s="2"/>
      <c r="E661" s="2"/>
      <c r="F661" s="29"/>
      <c r="G661" s="2"/>
      <c r="H661" s="2"/>
      <c r="I661" s="2"/>
      <c r="J661" s="29"/>
    </row>
    <row r="662" spans="2:10" x14ac:dyDescent="0.25">
      <c r="B662" s="5"/>
      <c r="C662" s="2"/>
      <c r="D662" s="2"/>
      <c r="E662" s="2"/>
      <c r="F662" s="29"/>
      <c r="G662" s="2"/>
      <c r="H662" s="2"/>
      <c r="I662" s="2"/>
      <c r="J662" s="29"/>
    </row>
    <row r="663" spans="2:10" x14ac:dyDescent="0.25">
      <c r="B663" s="5"/>
      <c r="C663" s="2"/>
      <c r="D663" s="2"/>
      <c r="E663" s="2"/>
      <c r="F663" s="29"/>
      <c r="G663" s="2"/>
      <c r="H663" s="2"/>
      <c r="I663" s="2"/>
      <c r="J663" s="29"/>
    </row>
    <row r="664" spans="2:10" x14ac:dyDescent="0.25">
      <c r="B664" s="5"/>
      <c r="C664" s="2"/>
      <c r="D664" s="2"/>
      <c r="E664" s="2"/>
      <c r="F664" s="29"/>
      <c r="G664" s="2"/>
      <c r="H664" s="2"/>
      <c r="I664" s="2"/>
      <c r="J664" s="29"/>
    </row>
    <row r="665" spans="2:10" x14ac:dyDescent="0.25">
      <c r="B665" s="5"/>
      <c r="C665" s="2"/>
      <c r="D665" s="2"/>
      <c r="E665" s="2"/>
      <c r="F665" s="29"/>
      <c r="G665" s="2"/>
      <c r="H665" s="2"/>
      <c r="I665" s="2"/>
      <c r="J665" s="29"/>
    </row>
    <row r="666" spans="2:10" x14ac:dyDescent="0.25">
      <c r="B666" s="5"/>
      <c r="C666" s="2"/>
      <c r="D666" s="2"/>
      <c r="E666" s="2"/>
      <c r="F666" s="29"/>
      <c r="G666" s="2"/>
      <c r="H666" s="2"/>
      <c r="I666" s="2"/>
      <c r="J666" s="29"/>
    </row>
    <row r="667" spans="2:10" x14ac:dyDescent="0.25">
      <c r="B667" s="5"/>
      <c r="C667" s="2"/>
      <c r="D667" s="2"/>
      <c r="E667" s="2"/>
      <c r="F667" s="29"/>
      <c r="G667" s="2"/>
      <c r="H667" s="2"/>
      <c r="I667" s="2"/>
      <c r="J667" s="29"/>
    </row>
    <row r="668" spans="2:10" x14ac:dyDescent="0.25">
      <c r="B668" s="5"/>
      <c r="C668" s="2"/>
      <c r="D668" s="2"/>
      <c r="E668" s="2"/>
      <c r="F668" s="29"/>
      <c r="G668" s="2"/>
      <c r="H668" s="2"/>
      <c r="I668" s="2"/>
      <c r="J668" s="29"/>
    </row>
    <row r="669" spans="2:10" x14ac:dyDescent="0.25">
      <c r="B669" s="5"/>
      <c r="C669" s="2"/>
      <c r="D669" s="2"/>
      <c r="E669" s="2"/>
      <c r="F669" s="29"/>
      <c r="G669" s="2"/>
      <c r="H669" s="2"/>
      <c r="I669" s="2"/>
      <c r="J669" s="29"/>
    </row>
    <row r="670" spans="2:10" x14ac:dyDescent="0.25">
      <c r="B670" s="5"/>
      <c r="C670" s="2"/>
      <c r="D670" s="2"/>
      <c r="E670" s="2"/>
      <c r="F670" s="29"/>
      <c r="G670" s="2"/>
      <c r="H670" s="2"/>
      <c r="I670" s="2"/>
      <c r="J670" s="29"/>
    </row>
    <row r="671" spans="2:10" x14ac:dyDescent="0.25">
      <c r="B671" s="5"/>
      <c r="C671" s="2"/>
      <c r="D671" s="2"/>
      <c r="E671" s="2"/>
      <c r="F671" s="29"/>
      <c r="G671" s="2"/>
      <c r="H671" s="2"/>
      <c r="I671" s="2"/>
      <c r="J671" s="29"/>
    </row>
    <row r="672" spans="2:10" x14ac:dyDescent="0.25">
      <c r="B672" s="5"/>
      <c r="C672" s="2"/>
      <c r="D672" s="2"/>
      <c r="E672" s="2"/>
      <c r="F672" s="29"/>
      <c r="G672" s="2"/>
      <c r="H672" s="2"/>
      <c r="I672" s="2"/>
      <c r="J672" s="29"/>
    </row>
    <row r="673" spans="2:10" x14ac:dyDescent="0.25">
      <c r="B673" s="5"/>
      <c r="C673" s="2"/>
      <c r="D673" s="2"/>
      <c r="E673" s="2"/>
      <c r="F673" s="29"/>
      <c r="G673" s="2"/>
      <c r="H673" s="2"/>
      <c r="I673" s="2"/>
      <c r="J673" s="29"/>
    </row>
    <row r="674" spans="2:10" x14ac:dyDescent="0.25">
      <c r="B674" s="5"/>
      <c r="C674" s="2"/>
      <c r="D674" s="2"/>
      <c r="E674" s="2"/>
      <c r="F674" s="29"/>
      <c r="G674" s="2"/>
      <c r="H674" s="2"/>
      <c r="I674" s="2"/>
      <c r="J674" s="29"/>
    </row>
    <row r="675" spans="2:10" x14ac:dyDescent="0.25">
      <c r="B675" s="5"/>
      <c r="C675" s="2"/>
      <c r="D675" s="2"/>
      <c r="E675" s="2"/>
      <c r="F675" s="29"/>
      <c r="G675" s="2"/>
      <c r="H675" s="2"/>
      <c r="I675" s="2"/>
      <c r="J675" s="29"/>
    </row>
    <row r="676" spans="2:10" x14ac:dyDescent="0.25">
      <c r="B676" s="5"/>
      <c r="C676" s="2"/>
      <c r="D676" s="2"/>
      <c r="E676" s="2"/>
      <c r="F676" s="29"/>
      <c r="G676" s="2"/>
      <c r="H676" s="2"/>
      <c r="I676" s="2"/>
      <c r="J676" s="29"/>
    </row>
    <row r="677" spans="2:10" x14ac:dyDescent="0.25">
      <c r="B677" s="5"/>
      <c r="C677" s="2"/>
      <c r="D677" s="2"/>
      <c r="E677" s="2"/>
      <c r="F677" s="29"/>
      <c r="G677" s="2"/>
      <c r="H677" s="2"/>
      <c r="I677" s="2"/>
      <c r="J677" s="29"/>
    </row>
    <row r="678" spans="2:10" x14ac:dyDescent="0.25">
      <c r="B678" s="5"/>
      <c r="C678" s="2"/>
      <c r="D678" s="2"/>
      <c r="E678" s="2"/>
      <c r="F678" s="29"/>
      <c r="G678" s="2"/>
      <c r="H678" s="2"/>
      <c r="I678" s="2"/>
      <c r="J678" s="29"/>
    </row>
    <row r="679" spans="2:10" x14ac:dyDescent="0.25">
      <c r="B679" s="5"/>
      <c r="C679" s="2"/>
      <c r="D679" s="2"/>
      <c r="E679" s="2"/>
      <c r="F679" s="29"/>
      <c r="G679" s="2"/>
      <c r="H679" s="2"/>
      <c r="I679" s="2"/>
      <c r="J679" s="29"/>
    </row>
    <row r="680" spans="2:10" x14ac:dyDescent="0.25">
      <c r="B680" s="5"/>
      <c r="C680" s="2"/>
      <c r="D680" s="2"/>
      <c r="E680" s="2"/>
      <c r="F680" s="29"/>
      <c r="G680" s="2"/>
      <c r="H680" s="2"/>
      <c r="I680" s="2"/>
      <c r="J680" s="29"/>
    </row>
    <row r="681" spans="2:10" x14ac:dyDescent="0.25">
      <c r="B681" s="5"/>
      <c r="C681" s="2"/>
      <c r="D681" s="2"/>
      <c r="E681" s="2"/>
      <c r="F681" s="29"/>
      <c r="G681" s="2"/>
      <c r="H681" s="2"/>
      <c r="I681" s="2"/>
      <c r="J681" s="29"/>
    </row>
    <row r="682" spans="2:10" x14ac:dyDescent="0.25">
      <c r="B682" s="5"/>
      <c r="C682" s="2"/>
      <c r="D682" s="2"/>
      <c r="E682" s="2"/>
      <c r="F682" s="29"/>
      <c r="G682" s="2"/>
      <c r="H682" s="2"/>
      <c r="I682" s="2"/>
      <c r="J682" s="29"/>
    </row>
    <row r="683" spans="2:10" x14ac:dyDescent="0.25">
      <c r="B683" s="5"/>
      <c r="C683" s="2"/>
      <c r="D683" s="2"/>
      <c r="E683" s="2"/>
      <c r="F683" s="29"/>
      <c r="G683" s="2"/>
      <c r="H683" s="2"/>
      <c r="I683" s="2"/>
      <c r="J683" s="29"/>
    </row>
    <row r="684" spans="2:10" x14ac:dyDescent="0.25">
      <c r="B684" s="5"/>
      <c r="C684" s="2"/>
      <c r="D684" s="2"/>
      <c r="E684" s="2"/>
      <c r="F684" s="29"/>
      <c r="G684" s="2"/>
      <c r="H684" s="2"/>
      <c r="I684" s="2"/>
      <c r="J684" s="29"/>
    </row>
    <row r="685" spans="2:10" x14ac:dyDescent="0.25">
      <c r="B685" s="5"/>
      <c r="C685" s="2"/>
      <c r="D685" s="2"/>
      <c r="E685" s="2"/>
      <c r="F685" s="29"/>
      <c r="G685" s="2"/>
      <c r="H685" s="2"/>
      <c r="I685" s="2"/>
      <c r="J685" s="29"/>
    </row>
    <row r="686" spans="2:10" x14ac:dyDescent="0.25">
      <c r="B686" s="5"/>
      <c r="C686" s="2"/>
      <c r="D686" s="2"/>
      <c r="E686" s="2"/>
      <c r="F686" s="29"/>
      <c r="G686" s="2"/>
      <c r="H686" s="2"/>
      <c r="I686" s="2"/>
      <c r="J686" s="29"/>
    </row>
    <row r="687" spans="2:10" x14ac:dyDescent="0.25">
      <c r="B687" s="5"/>
      <c r="C687" s="2"/>
      <c r="D687" s="2"/>
      <c r="E687" s="2"/>
      <c r="F687" s="29"/>
      <c r="G687" s="2"/>
      <c r="H687" s="2"/>
      <c r="I687" s="2"/>
      <c r="J687" s="29"/>
    </row>
    <row r="688" spans="2:10" x14ac:dyDescent="0.25">
      <c r="B688" s="5"/>
      <c r="C688" s="2"/>
      <c r="D688" s="2"/>
      <c r="E688" s="2"/>
      <c r="F688" s="29"/>
      <c r="G688" s="2"/>
      <c r="H688" s="2"/>
      <c r="I688" s="2"/>
      <c r="J688" s="29"/>
    </row>
    <row r="689" spans="2:10" x14ac:dyDescent="0.25">
      <c r="B689" s="5"/>
      <c r="C689" s="2"/>
      <c r="D689" s="2"/>
      <c r="E689" s="2"/>
      <c r="F689" s="29"/>
      <c r="G689" s="2"/>
      <c r="H689" s="2"/>
      <c r="I689" s="2"/>
      <c r="J689" s="29"/>
    </row>
    <row r="690" spans="2:10" x14ac:dyDescent="0.25">
      <c r="B690" s="5"/>
      <c r="C690" s="2"/>
      <c r="D690" s="2"/>
      <c r="E690" s="2"/>
      <c r="F690" s="29"/>
      <c r="G690" s="2"/>
      <c r="H690" s="2"/>
      <c r="I690" s="2"/>
      <c r="J690" s="29"/>
    </row>
    <row r="691" spans="2:10" x14ac:dyDescent="0.25">
      <c r="B691" s="5"/>
      <c r="C691" s="2"/>
      <c r="D691" s="2"/>
      <c r="E691" s="2"/>
      <c r="F691" s="29"/>
      <c r="G691" s="2"/>
      <c r="H691" s="2"/>
      <c r="I691" s="2"/>
      <c r="J691" s="29"/>
    </row>
    <row r="692" spans="2:10" x14ac:dyDescent="0.25">
      <c r="B692" s="5"/>
      <c r="C692" s="2"/>
      <c r="D692" s="2"/>
      <c r="E692" s="2"/>
      <c r="F692" s="29"/>
      <c r="G692" s="2"/>
      <c r="H692" s="2"/>
      <c r="I692" s="2"/>
      <c r="J692" s="29"/>
    </row>
    <row r="693" spans="2:10" x14ac:dyDescent="0.25">
      <c r="B693" s="5"/>
      <c r="C693" s="2"/>
      <c r="D693" s="2"/>
      <c r="E693" s="2"/>
      <c r="F693" s="29"/>
      <c r="G693" s="2"/>
      <c r="H693" s="2"/>
      <c r="I693" s="2"/>
      <c r="J693" s="29"/>
    </row>
    <row r="694" spans="2:10" x14ac:dyDescent="0.25">
      <c r="B694" s="5"/>
      <c r="C694" s="2"/>
      <c r="D694" s="2"/>
      <c r="E694" s="2"/>
      <c r="F694" s="29"/>
      <c r="G694" s="2"/>
      <c r="H694" s="2"/>
      <c r="I694" s="2"/>
      <c r="J694" s="29"/>
    </row>
    <row r="695" spans="2:10" x14ac:dyDescent="0.25">
      <c r="B695" s="5"/>
      <c r="C695" s="2"/>
      <c r="D695" s="2"/>
      <c r="E695" s="2"/>
      <c r="F695" s="29"/>
      <c r="G695" s="2"/>
      <c r="H695" s="2"/>
      <c r="I695" s="2"/>
      <c r="J695" s="29"/>
    </row>
    <row r="696" spans="2:10" x14ac:dyDescent="0.25">
      <c r="B696" s="5"/>
      <c r="C696" s="2"/>
      <c r="D696" s="2"/>
      <c r="E696" s="2"/>
      <c r="F696" s="29"/>
      <c r="G696" s="2"/>
      <c r="H696" s="2"/>
      <c r="I696" s="2"/>
      <c r="J696" s="29"/>
    </row>
    <row r="697" spans="2:10" x14ac:dyDescent="0.25">
      <c r="B697" s="5"/>
      <c r="C697" s="2"/>
      <c r="D697" s="2"/>
      <c r="E697" s="2"/>
      <c r="F697" s="29"/>
      <c r="G697" s="2"/>
      <c r="H697" s="2"/>
      <c r="I697" s="2"/>
      <c r="J697" s="29"/>
    </row>
    <row r="698" spans="2:10" x14ac:dyDescent="0.25">
      <c r="B698" s="5"/>
      <c r="C698" s="2"/>
      <c r="D698" s="2"/>
      <c r="E698" s="2"/>
      <c r="F698" s="29"/>
      <c r="G698" s="2"/>
      <c r="H698" s="2"/>
      <c r="I698" s="2"/>
      <c r="J698" s="29"/>
    </row>
    <row r="699" spans="2:10" x14ac:dyDescent="0.25">
      <c r="B699" s="5"/>
      <c r="C699" s="2"/>
      <c r="D699" s="2"/>
      <c r="E699" s="2"/>
      <c r="F699" s="29"/>
      <c r="G699" s="2"/>
      <c r="H699" s="2"/>
      <c r="I699" s="2"/>
      <c r="J699" s="29"/>
    </row>
    <row r="700" spans="2:10" x14ac:dyDescent="0.25">
      <c r="B700" s="5"/>
      <c r="C700" s="2"/>
      <c r="D700" s="2"/>
      <c r="E700" s="2"/>
      <c r="F700" s="29"/>
      <c r="G700" s="2"/>
      <c r="H700" s="2"/>
      <c r="I700" s="2"/>
      <c r="J700" s="29"/>
    </row>
    <row r="701" spans="2:10" x14ac:dyDescent="0.25">
      <c r="B701" s="5"/>
      <c r="C701" s="2"/>
      <c r="D701" s="2"/>
      <c r="E701" s="2"/>
      <c r="F701" s="29"/>
      <c r="G701" s="2"/>
      <c r="H701" s="2"/>
      <c r="I701" s="2"/>
      <c r="J701" s="29"/>
    </row>
    <row r="702" spans="2:10" x14ac:dyDescent="0.25">
      <c r="B702" s="5"/>
      <c r="C702" s="2"/>
      <c r="D702" s="2"/>
      <c r="E702" s="2"/>
      <c r="F702" s="29"/>
      <c r="G702" s="2"/>
      <c r="H702" s="2"/>
      <c r="I702" s="2"/>
      <c r="J702" s="29"/>
    </row>
    <row r="703" spans="2:10" x14ac:dyDescent="0.25">
      <c r="B703" s="5"/>
      <c r="C703" s="2"/>
      <c r="D703" s="2"/>
      <c r="E703" s="2"/>
      <c r="F703" s="29"/>
      <c r="G703" s="2"/>
      <c r="H703" s="2"/>
      <c r="I703" s="2"/>
      <c r="J703" s="29"/>
    </row>
    <row r="704" spans="2:10" x14ac:dyDescent="0.25">
      <c r="B704" s="5"/>
      <c r="C704" s="2"/>
      <c r="D704" s="2"/>
      <c r="E704" s="2"/>
      <c r="F704" s="29"/>
      <c r="G704" s="2"/>
      <c r="H704" s="2"/>
      <c r="I704" s="2"/>
      <c r="J704" s="29"/>
    </row>
    <row r="705" spans="2:10" x14ac:dyDescent="0.25">
      <c r="B705" s="5"/>
      <c r="C705" s="2"/>
      <c r="D705" s="2"/>
      <c r="E705" s="2"/>
      <c r="F705" s="29"/>
      <c r="G705" s="2"/>
      <c r="H705" s="2"/>
      <c r="I705" s="2"/>
      <c r="J705" s="29"/>
    </row>
    <row r="706" spans="2:10" x14ac:dyDescent="0.25">
      <c r="B706" s="5"/>
      <c r="C706" s="2"/>
      <c r="D706" s="2"/>
      <c r="E706" s="2"/>
      <c r="F706" s="29"/>
      <c r="G706" s="2"/>
      <c r="H706" s="2"/>
      <c r="I706" s="2"/>
      <c r="J706" s="29"/>
    </row>
    <row r="707" spans="2:10" x14ac:dyDescent="0.25">
      <c r="B707" s="5"/>
      <c r="C707" s="2"/>
      <c r="D707" s="2"/>
      <c r="E707" s="2"/>
      <c r="F707" s="29"/>
      <c r="G707" s="2"/>
      <c r="H707" s="2"/>
      <c r="I707" s="2"/>
      <c r="J707" s="29"/>
    </row>
    <row r="708" spans="2:10" x14ac:dyDescent="0.25">
      <c r="B708" s="5"/>
      <c r="C708" s="2"/>
      <c r="D708" s="2"/>
      <c r="E708" s="2"/>
      <c r="F708" s="29"/>
      <c r="G708" s="2"/>
      <c r="H708" s="2"/>
      <c r="I708" s="2"/>
      <c r="J708" s="29"/>
    </row>
    <row r="709" spans="2:10" x14ac:dyDescent="0.25">
      <c r="B709" s="5"/>
      <c r="C709" s="2"/>
      <c r="D709" s="2"/>
      <c r="E709" s="2"/>
      <c r="F709" s="29"/>
      <c r="G709" s="2"/>
      <c r="H709" s="2"/>
      <c r="I709" s="2"/>
      <c r="J709" s="29"/>
    </row>
    <row r="710" spans="2:10" x14ac:dyDescent="0.25">
      <c r="B710" s="5"/>
      <c r="C710" s="2"/>
      <c r="D710" s="2"/>
      <c r="E710" s="2"/>
      <c r="F710" s="29"/>
      <c r="G710" s="2"/>
      <c r="H710" s="2"/>
      <c r="I710" s="2"/>
      <c r="J710" s="29"/>
    </row>
    <row r="711" spans="2:10" x14ac:dyDescent="0.25">
      <c r="B711" s="5"/>
      <c r="C711" s="2"/>
      <c r="D711" s="2"/>
      <c r="E711" s="2"/>
      <c r="F711" s="29"/>
      <c r="G711" s="2"/>
      <c r="H711" s="2"/>
      <c r="I711" s="2"/>
      <c r="J711" s="29"/>
    </row>
    <row r="712" spans="2:10" x14ac:dyDescent="0.25">
      <c r="B712" s="5"/>
      <c r="C712" s="2"/>
      <c r="D712" s="2"/>
      <c r="E712" s="2"/>
      <c r="F712" s="29"/>
      <c r="G712" s="2"/>
      <c r="H712" s="2"/>
      <c r="I712" s="2"/>
      <c r="J712" s="29"/>
    </row>
    <row r="713" spans="2:10" x14ac:dyDescent="0.25">
      <c r="B713" s="5"/>
      <c r="C713" s="2"/>
      <c r="D713" s="2"/>
      <c r="E713" s="2"/>
      <c r="F713" s="29"/>
      <c r="G713" s="2"/>
      <c r="H713" s="2"/>
      <c r="I713" s="2"/>
      <c r="J713" s="29"/>
    </row>
    <row r="714" spans="2:10" x14ac:dyDescent="0.25">
      <c r="B714" s="5"/>
      <c r="C714" s="2"/>
      <c r="D714" s="2"/>
      <c r="E714" s="2"/>
      <c r="F714" s="29"/>
      <c r="G714" s="2"/>
      <c r="H714" s="2"/>
      <c r="I714" s="2"/>
      <c r="J714" s="29"/>
    </row>
    <row r="715" spans="2:10" x14ac:dyDescent="0.25">
      <c r="B715" s="5"/>
      <c r="C715" s="2"/>
      <c r="D715" s="2"/>
      <c r="E715" s="2"/>
      <c r="F715" s="29"/>
      <c r="G715" s="2"/>
      <c r="H715" s="2"/>
      <c r="I715" s="2"/>
      <c r="J715" s="29"/>
    </row>
    <row r="716" spans="2:10" x14ac:dyDescent="0.25">
      <c r="B716" s="5"/>
      <c r="C716" s="2"/>
      <c r="D716" s="2"/>
      <c r="E716" s="2"/>
      <c r="F716" s="29"/>
      <c r="G716" s="2"/>
      <c r="H716" s="2"/>
      <c r="I716" s="2"/>
      <c r="J716" s="29"/>
    </row>
    <row r="717" spans="2:10" x14ac:dyDescent="0.25">
      <c r="B717" s="5"/>
      <c r="C717" s="2"/>
      <c r="D717" s="2"/>
      <c r="E717" s="2"/>
      <c r="F717" s="29"/>
      <c r="G717" s="2"/>
      <c r="H717" s="2"/>
      <c r="I717" s="2"/>
      <c r="J717" s="29"/>
    </row>
    <row r="718" spans="2:10" x14ac:dyDescent="0.25">
      <c r="B718" s="5"/>
      <c r="C718" s="2"/>
      <c r="D718" s="2"/>
      <c r="E718" s="2"/>
      <c r="F718" s="29"/>
      <c r="G718" s="2"/>
      <c r="H718" s="2"/>
      <c r="I718" s="2"/>
      <c r="J718" s="29"/>
    </row>
    <row r="719" spans="2:10" x14ac:dyDescent="0.25">
      <c r="B719" s="5"/>
      <c r="C719" s="2"/>
      <c r="D719" s="2"/>
      <c r="E719" s="2"/>
      <c r="F719" s="29"/>
      <c r="G719" s="2"/>
      <c r="H719" s="2"/>
      <c r="I719" s="2"/>
      <c r="J719" s="29"/>
    </row>
    <row r="720" spans="2:10" x14ac:dyDescent="0.25">
      <c r="B720" s="5"/>
      <c r="C720" s="2"/>
      <c r="D720" s="2"/>
      <c r="E720" s="2"/>
      <c r="F720" s="29"/>
      <c r="G720" s="2"/>
      <c r="H720" s="2"/>
      <c r="I720" s="2"/>
      <c r="J720" s="29"/>
    </row>
    <row r="721" spans="2:10" x14ac:dyDescent="0.25">
      <c r="B721" s="5"/>
      <c r="C721" s="2"/>
      <c r="D721" s="2"/>
      <c r="E721" s="2"/>
      <c r="F721" s="29"/>
      <c r="G721" s="2"/>
      <c r="H721" s="2"/>
      <c r="I721" s="2"/>
      <c r="J721" s="29"/>
    </row>
    <row r="722" spans="2:10" x14ac:dyDescent="0.25">
      <c r="B722" s="5"/>
      <c r="C722" s="2"/>
      <c r="D722" s="2"/>
      <c r="E722" s="2"/>
      <c r="F722" s="29"/>
      <c r="G722" s="2"/>
      <c r="H722" s="2"/>
      <c r="I722" s="2"/>
      <c r="J722" s="29"/>
    </row>
    <row r="723" spans="2:10" x14ac:dyDescent="0.25">
      <c r="B723" s="5"/>
      <c r="C723" s="2"/>
      <c r="D723" s="2"/>
      <c r="E723" s="2"/>
      <c r="F723" s="29"/>
      <c r="G723" s="2"/>
      <c r="H723" s="2"/>
      <c r="I723" s="2"/>
      <c r="J723" s="29"/>
    </row>
    <row r="724" spans="2:10" x14ac:dyDescent="0.25">
      <c r="B724" s="5"/>
      <c r="C724" s="2"/>
      <c r="D724" s="2"/>
      <c r="E724" s="2"/>
      <c r="F724" s="29"/>
      <c r="G724" s="2"/>
      <c r="H724" s="2"/>
      <c r="I724" s="2"/>
      <c r="J724" s="29"/>
    </row>
    <row r="725" spans="2:10" x14ac:dyDescent="0.25">
      <c r="B725" s="5"/>
      <c r="C725" s="2"/>
      <c r="D725" s="2"/>
      <c r="E725" s="2"/>
      <c r="F725" s="29"/>
      <c r="G725" s="2"/>
      <c r="H725" s="2"/>
      <c r="I725" s="2"/>
      <c r="J725" s="29"/>
    </row>
    <row r="726" spans="2:10" x14ac:dyDescent="0.25">
      <c r="B726" s="5"/>
      <c r="C726" s="2"/>
      <c r="D726" s="2"/>
      <c r="E726" s="2"/>
      <c r="F726" s="29"/>
      <c r="G726" s="2"/>
      <c r="H726" s="2"/>
      <c r="I726" s="2"/>
      <c r="J726" s="29"/>
    </row>
    <row r="727" spans="2:10" x14ac:dyDescent="0.25">
      <c r="B727" s="5"/>
      <c r="C727" s="2"/>
      <c r="D727" s="2"/>
      <c r="E727" s="2"/>
      <c r="F727" s="29"/>
      <c r="G727" s="2"/>
      <c r="H727" s="2"/>
      <c r="I727" s="2"/>
      <c r="J727" s="29"/>
    </row>
    <row r="728" spans="2:10" x14ac:dyDescent="0.25">
      <c r="B728" s="5"/>
      <c r="C728" s="2"/>
      <c r="D728" s="2"/>
      <c r="E728" s="2"/>
      <c r="F728" s="29"/>
      <c r="G728" s="2"/>
      <c r="H728" s="2"/>
      <c r="I728" s="2"/>
      <c r="J728" s="29"/>
    </row>
    <row r="729" spans="2:10" x14ac:dyDescent="0.25">
      <c r="B729" s="5"/>
      <c r="C729" s="2"/>
      <c r="D729" s="2"/>
      <c r="E729" s="2"/>
      <c r="F729" s="29"/>
      <c r="G729" s="2"/>
      <c r="H729" s="2"/>
      <c r="I729" s="2"/>
      <c r="J729" s="29"/>
    </row>
    <row r="730" spans="2:10" x14ac:dyDescent="0.25">
      <c r="B730" s="5"/>
      <c r="C730" s="2"/>
      <c r="D730" s="2"/>
      <c r="E730" s="2"/>
      <c r="F730" s="29"/>
      <c r="G730" s="2"/>
      <c r="H730" s="2"/>
      <c r="I730" s="2"/>
      <c r="J730" s="29"/>
    </row>
    <row r="731" spans="2:10" x14ac:dyDescent="0.25">
      <c r="B731" s="5"/>
      <c r="C731" s="2"/>
      <c r="D731" s="2"/>
      <c r="E731" s="2"/>
      <c r="F731" s="29"/>
      <c r="G731" s="2"/>
      <c r="H731" s="2"/>
      <c r="I731" s="2"/>
      <c r="J731" s="29"/>
    </row>
    <row r="732" spans="2:10" x14ac:dyDescent="0.25">
      <c r="B732" s="5"/>
      <c r="C732" s="2"/>
      <c r="D732" s="2"/>
      <c r="E732" s="2"/>
      <c r="F732" s="29"/>
      <c r="G732" s="2"/>
      <c r="H732" s="2"/>
      <c r="I732" s="2"/>
      <c r="J732" s="29"/>
    </row>
    <row r="733" spans="2:10" x14ac:dyDescent="0.25">
      <c r="B733" s="5"/>
      <c r="C733" s="2"/>
      <c r="D733" s="2"/>
      <c r="E733" s="2"/>
      <c r="F733" s="29"/>
      <c r="G733" s="2"/>
      <c r="H733" s="2"/>
      <c r="I733" s="2"/>
      <c r="J733" s="29"/>
    </row>
    <row r="734" spans="2:10" x14ac:dyDescent="0.25">
      <c r="B734" s="5"/>
      <c r="C734" s="2"/>
      <c r="D734" s="2"/>
      <c r="E734" s="2"/>
      <c r="F734" s="29"/>
      <c r="G734" s="2"/>
      <c r="H734" s="2"/>
      <c r="I734" s="2"/>
      <c r="J734" s="29"/>
    </row>
    <row r="735" spans="2:10" x14ac:dyDescent="0.25">
      <c r="B735" s="5"/>
      <c r="C735" s="2"/>
      <c r="D735" s="2"/>
      <c r="E735" s="2"/>
      <c r="F735" s="29"/>
      <c r="G735" s="2"/>
      <c r="H735" s="2"/>
      <c r="I735" s="2"/>
      <c r="J735" s="29"/>
    </row>
    <row r="736" spans="2:10" x14ac:dyDescent="0.25">
      <c r="B736" s="5"/>
      <c r="C736" s="2"/>
      <c r="D736" s="2"/>
      <c r="E736" s="2"/>
      <c r="F736" s="29"/>
      <c r="G736" s="2"/>
      <c r="H736" s="2"/>
      <c r="I736" s="2"/>
      <c r="J736" s="29"/>
    </row>
    <row r="737" spans="2:10" x14ac:dyDescent="0.25">
      <c r="B737" s="5"/>
      <c r="C737" s="2"/>
      <c r="D737" s="2"/>
      <c r="E737" s="2"/>
      <c r="F737" s="29"/>
      <c r="G737" s="2"/>
      <c r="H737" s="2"/>
      <c r="I737" s="2"/>
      <c r="J737" s="29"/>
    </row>
    <row r="738" spans="2:10" x14ac:dyDescent="0.25">
      <c r="B738" s="5"/>
      <c r="C738" s="2"/>
      <c r="D738" s="2"/>
      <c r="E738" s="2"/>
      <c r="F738" s="29"/>
      <c r="G738" s="2"/>
      <c r="H738" s="2"/>
      <c r="I738" s="2"/>
      <c r="J738" s="29"/>
    </row>
    <row r="739" spans="2:10" x14ac:dyDescent="0.25">
      <c r="B739" s="5"/>
      <c r="C739" s="2"/>
      <c r="D739" s="2"/>
      <c r="E739" s="2"/>
      <c r="F739" s="29"/>
      <c r="G739" s="2"/>
      <c r="H739" s="2"/>
      <c r="I739" s="2"/>
      <c r="J739" s="29"/>
    </row>
    <row r="740" spans="2:10" x14ac:dyDescent="0.25">
      <c r="B740" s="5"/>
      <c r="C740" s="2"/>
      <c r="D740" s="2"/>
      <c r="E740" s="2"/>
      <c r="F740" s="29"/>
      <c r="G740" s="2"/>
      <c r="H740" s="2"/>
      <c r="I740" s="2"/>
      <c r="J740" s="29"/>
    </row>
    <row r="741" spans="2:10" x14ac:dyDescent="0.25">
      <c r="B741" s="5"/>
      <c r="C741" s="2"/>
      <c r="D741" s="2"/>
      <c r="E741" s="2"/>
      <c r="F741" s="29"/>
      <c r="G741" s="2"/>
      <c r="H741" s="2"/>
      <c r="I741" s="2"/>
      <c r="J741" s="29"/>
    </row>
    <row r="742" spans="2:10" x14ac:dyDescent="0.25">
      <c r="B742" s="5"/>
      <c r="C742" s="2"/>
      <c r="D742" s="2"/>
      <c r="E742" s="2"/>
      <c r="F742" s="29"/>
      <c r="G742" s="2"/>
      <c r="H742" s="2"/>
      <c r="I742" s="2"/>
      <c r="J742" s="29"/>
    </row>
    <row r="743" spans="2:10" x14ac:dyDescent="0.25">
      <c r="B743" s="5"/>
      <c r="C743" s="2"/>
      <c r="D743" s="2"/>
      <c r="E743" s="2"/>
      <c r="F743" s="29"/>
      <c r="G743" s="2"/>
      <c r="H743" s="2"/>
      <c r="I743" s="2"/>
      <c r="J743" s="29"/>
    </row>
    <row r="744" spans="2:10" x14ac:dyDescent="0.25">
      <c r="B744" s="5"/>
      <c r="C744" s="2"/>
      <c r="D744" s="2"/>
      <c r="E744" s="2"/>
      <c r="F744" s="29"/>
      <c r="G744" s="2"/>
      <c r="H744" s="2"/>
      <c r="I744" s="2"/>
      <c r="J744" s="29"/>
    </row>
    <row r="745" spans="2:10" x14ac:dyDescent="0.25">
      <c r="B745" s="5"/>
      <c r="C745" s="2"/>
      <c r="D745" s="2"/>
      <c r="E745" s="2"/>
      <c r="F745" s="29"/>
      <c r="G745" s="2"/>
      <c r="H745" s="2"/>
      <c r="I745" s="2"/>
      <c r="J745" s="29"/>
    </row>
    <row r="746" spans="2:10" x14ac:dyDescent="0.25">
      <c r="B746" s="5"/>
      <c r="C746" s="2"/>
      <c r="D746" s="2"/>
      <c r="E746" s="2"/>
      <c r="F746" s="29"/>
      <c r="G746" s="2"/>
      <c r="H746" s="2"/>
      <c r="I746" s="2"/>
      <c r="J746" s="29"/>
    </row>
    <row r="747" spans="2:10" x14ac:dyDescent="0.25">
      <c r="B747" s="5"/>
      <c r="C747" s="2"/>
      <c r="D747" s="2"/>
      <c r="E747" s="2"/>
      <c r="F747" s="29"/>
      <c r="G747" s="2"/>
      <c r="H747" s="2"/>
      <c r="I747" s="2"/>
      <c r="J747" s="29"/>
    </row>
    <row r="748" spans="2:10" x14ac:dyDescent="0.25">
      <c r="B748" s="5"/>
      <c r="C748" s="2"/>
      <c r="D748" s="2"/>
      <c r="E748" s="2"/>
      <c r="F748" s="29"/>
      <c r="G748" s="2"/>
      <c r="H748" s="2"/>
      <c r="I748" s="2"/>
      <c r="J748" s="29"/>
    </row>
    <row r="749" spans="2:10" x14ac:dyDescent="0.25">
      <c r="B749" s="5"/>
      <c r="C749" s="2"/>
      <c r="D749" s="2"/>
      <c r="E749" s="2"/>
      <c r="F749" s="29"/>
      <c r="G749" s="2"/>
      <c r="H749" s="2"/>
      <c r="I749" s="2"/>
      <c r="J749" s="29"/>
    </row>
    <row r="750" spans="2:10" x14ac:dyDescent="0.25">
      <c r="B750" s="5"/>
      <c r="C750" s="2"/>
      <c r="D750" s="2"/>
      <c r="E750" s="2"/>
      <c r="F750" s="29"/>
      <c r="G750" s="2"/>
      <c r="H750" s="2"/>
      <c r="I750" s="2"/>
      <c r="J750" s="29"/>
    </row>
    <row r="751" spans="2:10" x14ac:dyDescent="0.25">
      <c r="B751" s="5"/>
      <c r="C751" s="2"/>
      <c r="D751" s="2"/>
      <c r="E751" s="2"/>
      <c r="F751" s="29"/>
      <c r="G751" s="2"/>
      <c r="H751" s="2"/>
      <c r="I751" s="2"/>
      <c r="J751" s="29"/>
    </row>
    <row r="752" spans="2:10" x14ac:dyDescent="0.25">
      <c r="B752" s="5"/>
      <c r="C752" s="2"/>
      <c r="D752" s="2"/>
      <c r="E752" s="2"/>
      <c r="F752" s="29"/>
      <c r="G752" s="2"/>
      <c r="H752" s="2"/>
      <c r="I752" s="2"/>
      <c r="J752" s="29"/>
    </row>
    <row r="753" spans="2:10" x14ac:dyDescent="0.25">
      <c r="B753" s="5"/>
      <c r="C753" s="2"/>
      <c r="D753" s="2"/>
      <c r="E753" s="2"/>
      <c r="F753" s="29"/>
      <c r="G753" s="2"/>
      <c r="H753" s="2"/>
      <c r="I753" s="2"/>
      <c r="J753" s="29"/>
    </row>
    <row r="754" spans="2:10" x14ac:dyDescent="0.25">
      <c r="B754" s="5"/>
      <c r="C754" s="2"/>
      <c r="D754" s="2"/>
      <c r="E754" s="2"/>
      <c r="F754" s="29"/>
      <c r="G754" s="2"/>
      <c r="H754" s="2"/>
      <c r="I754" s="2"/>
      <c r="J754" s="29"/>
    </row>
    <row r="755" spans="2:10" x14ac:dyDescent="0.25">
      <c r="B755" s="5"/>
      <c r="C755" s="2"/>
      <c r="D755" s="2"/>
      <c r="E755" s="2"/>
      <c r="F755" s="29"/>
      <c r="G755" s="2"/>
      <c r="H755" s="2"/>
      <c r="I755" s="2"/>
      <c r="J755" s="29"/>
    </row>
    <row r="756" spans="2:10" x14ac:dyDescent="0.25">
      <c r="B756" s="5"/>
      <c r="C756" s="2"/>
      <c r="D756" s="2"/>
      <c r="E756" s="2"/>
      <c r="F756" s="29"/>
      <c r="G756" s="2"/>
      <c r="H756" s="2"/>
      <c r="I756" s="2"/>
      <c r="J756" s="29"/>
    </row>
    <row r="757" spans="2:10" x14ac:dyDescent="0.25">
      <c r="B757" s="5"/>
      <c r="C757" s="2"/>
      <c r="D757" s="2"/>
      <c r="E757" s="2"/>
      <c r="F757" s="29"/>
      <c r="G757" s="2"/>
      <c r="H757" s="2"/>
      <c r="I757" s="2"/>
      <c r="J757" s="29"/>
    </row>
    <row r="758" spans="2:10" x14ac:dyDescent="0.25">
      <c r="B758" s="5"/>
      <c r="C758" s="2"/>
      <c r="D758" s="2"/>
      <c r="E758" s="2"/>
      <c r="F758" s="29"/>
      <c r="G758" s="2"/>
      <c r="H758" s="2"/>
      <c r="I758" s="2"/>
      <c r="J758" s="29"/>
    </row>
    <row r="759" spans="2:10" x14ac:dyDescent="0.25">
      <c r="B759" s="5"/>
      <c r="C759" s="2"/>
      <c r="D759" s="2"/>
      <c r="E759" s="2"/>
      <c r="F759" s="29"/>
      <c r="G759" s="2"/>
      <c r="H759" s="2"/>
      <c r="I759" s="2"/>
      <c r="J759" s="29"/>
    </row>
    <row r="760" spans="2:10" x14ac:dyDescent="0.25">
      <c r="B760" s="5"/>
      <c r="C760" s="2"/>
      <c r="D760" s="2"/>
      <c r="E760" s="2"/>
      <c r="F760" s="29"/>
      <c r="G760" s="2"/>
      <c r="H760" s="2"/>
      <c r="I760" s="2"/>
      <c r="J760" s="29"/>
    </row>
    <row r="761" spans="2:10" x14ac:dyDescent="0.25">
      <c r="B761" s="5"/>
      <c r="C761" s="2"/>
      <c r="D761" s="2"/>
      <c r="E761" s="2"/>
      <c r="F761" s="29"/>
      <c r="G761" s="2"/>
      <c r="H761" s="2"/>
      <c r="I761" s="2"/>
      <c r="J761" s="29"/>
    </row>
    <row r="762" spans="2:10" x14ac:dyDescent="0.25">
      <c r="B762" s="5"/>
      <c r="C762" s="2"/>
      <c r="D762" s="2"/>
      <c r="E762" s="2"/>
      <c r="F762" s="29"/>
      <c r="G762" s="2"/>
      <c r="H762" s="2"/>
      <c r="I762" s="2"/>
      <c r="J762" s="29"/>
    </row>
    <row r="763" spans="2:10" x14ac:dyDescent="0.25">
      <c r="B763" s="5"/>
      <c r="C763" s="2"/>
      <c r="D763" s="2"/>
      <c r="E763" s="2"/>
      <c r="F763" s="29"/>
      <c r="G763" s="2"/>
      <c r="H763" s="2"/>
      <c r="I763" s="2"/>
      <c r="J763" s="29"/>
    </row>
    <row r="764" spans="2:10" x14ac:dyDescent="0.25">
      <c r="B764" s="5"/>
      <c r="C764" s="2"/>
      <c r="D764" s="2"/>
      <c r="E764" s="2"/>
      <c r="F764" s="29"/>
      <c r="G764" s="2"/>
      <c r="H764" s="2"/>
      <c r="I764" s="2"/>
      <c r="J764" s="29"/>
    </row>
    <row r="765" spans="2:10" x14ac:dyDescent="0.25">
      <c r="B765" s="5"/>
      <c r="C765" s="2"/>
      <c r="D765" s="2"/>
      <c r="E765" s="2"/>
      <c r="F765" s="29"/>
      <c r="G765" s="2"/>
      <c r="H765" s="2"/>
      <c r="I765" s="2"/>
      <c r="J765" s="29"/>
    </row>
    <row r="766" spans="2:10" x14ac:dyDescent="0.25">
      <c r="B766" s="5"/>
      <c r="C766" s="2"/>
      <c r="D766" s="2"/>
      <c r="E766" s="2"/>
      <c r="F766" s="29"/>
      <c r="G766" s="2"/>
      <c r="H766" s="2"/>
      <c r="I766" s="2"/>
      <c r="J766" s="29"/>
    </row>
    <row r="767" spans="2:10" x14ac:dyDescent="0.25">
      <c r="B767" s="5"/>
      <c r="C767" s="2"/>
      <c r="D767" s="2"/>
      <c r="E767" s="2"/>
      <c r="F767" s="29"/>
      <c r="G767" s="2"/>
      <c r="H767" s="2"/>
      <c r="I767" s="2"/>
      <c r="J767" s="29"/>
    </row>
    <row r="768" spans="2:10" x14ac:dyDescent="0.25">
      <c r="B768" s="5"/>
      <c r="C768" s="2"/>
      <c r="D768" s="2"/>
      <c r="E768" s="2"/>
      <c r="F768" s="29"/>
      <c r="G768" s="2"/>
      <c r="H768" s="2"/>
      <c r="I768" s="2"/>
      <c r="J768" s="29"/>
    </row>
    <row r="769" spans="2:10" x14ac:dyDescent="0.25">
      <c r="B769" s="5"/>
      <c r="C769" s="2"/>
      <c r="D769" s="2"/>
      <c r="E769" s="2"/>
      <c r="F769" s="29"/>
      <c r="G769" s="2"/>
      <c r="H769" s="2"/>
      <c r="I769" s="2"/>
      <c r="J769" s="29"/>
    </row>
    <row r="770" spans="2:10" x14ac:dyDescent="0.25">
      <c r="B770" s="5"/>
      <c r="C770" s="2"/>
      <c r="D770" s="2"/>
      <c r="E770" s="2"/>
      <c r="F770" s="29"/>
      <c r="G770" s="2"/>
      <c r="H770" s="2"/>
      <c r="I770" s="2"/>
      <c r="J770" s="29"/>
    </row>
    <row r="771" spans="2:10" x14ac:dyDescent="0.25">
      <c r="B771" s="5"/>
      <c r="C771" s="2"/>
      <c r="D771" s="2"/>
      <c r="E771" s="2"/>
      <c r="F771" s="29"/>
      <c r="G771" s="2"/>
      <c r="H771" s="2"/>
      <c r="I771" s="2"/>
      <c r="J771" s="29"/>
    </row>
    <row r="772" spans="2:10" x14ac:dyDescent="0.25">
      <c r="B772" s="5"/>
      <c r="C772" s="2"/>
      <c r="D772" s="2"/>
      <c r="E772" s="2"/>
      <c r="F772" s="29"/>
      <c r="G772" s="2"/>
      <c r="H772" s="2"/>
      <c r="I772" s="2"/>
      <c r="J772" s="29"/>
    </row>
    <row r="773" spans="2:10" x14ac:dyDescent="0.25">
      <c r="B773" s="5"/>
      <c r="C773" s="2"/>
      <c r="D773" s="2"/>
      <c r="E773" s="2"/>
      <c r="F773" s="29"/>
      <c r="G773" s="2"/>
      <c r="H773" s="2"/>
      <c r="I773" s="2"/>
      <c r="J773" s="29"/>
    </row>
    <row r="774" spans="2:10" x14ac:dyDescent="0.25">
      <c r="B774" s="5"/>
      <c r="C774" s="2"/>
      <c r="D774" s="2"/>
      <c r="E774" s="2"/>
      <c r="F774" s="29"/>
      <c r="G774" s="2"/>
      <c r="H774" s="2"/>
      <c r="I774" s="2"/>
      <c r="J774" s="29"/>
    </row>
    <row r="775" spans="2:10" x14ac:dyDescent="0.25">
      <c r="B775" s="5"/>
      <c r="C775" s="2"/>
      <c r="D775" s="2"/>
      <c r="E775" s="2"/>
      <c r="F775" s="29"/>
      <c r="G775" s="2"/>
      <c r="H775" s="2"/>
      <c r="I775" s="2"/>
      <c r="J775" s="29"/>
    </row>
    <row r="776" spans="2:10" x14ac:dyDescent="0.25">
      <c r="B776" s="5"/>
      <c r="C776" s="2"/>
      <c r="D776" s="2"/>
      <c r="E776" s="2"/>
      <c r="F776" s="29"/>
      <c r="G776" s="2"/>
      <c r="H776" s="2"/>
      <c r="I776" s="2"/>
      <c r="J776" s="29"/>
    </row>
    <row r="777" spans="2:10" x14ac:dyDescent="0.25">
      <c r="B777" s="5"/>
      <c r="C777" s="2"/>
      <c r="D777" s="2"/>
      <c r="E777" s="2"/>
      <c r="F777" s="29"/>
      <c r="G777" s="2"/>
      <c r="H777" s="2"/>
      <c r="I777" s="2"/>
      <c r="J777" s="29"/>
    </row>
    <row r="778" spans="2:10" x14ac:dyDescent="0.25">
      <c r="B778" s="5"/>
      <c r="C778" s="2"/>
      <c r="D778" s="2"/>
      <c r="E778" s="2"/>
      <c r="F778" s="29"/>
      <c r="G778" s="2"/>
      <c r="H778" s="2"/>
      <c r="I778" s="2"/>
      <c r="J778" s="29"/>
    </row>
    <row r="779" spans="2:10" x14ac:dyDescent="0.25">
      <c r="B779" s="5"/>
      <c r="C779" s="2"/>
      <c r="D779" s="2"/>
      <c r="E779" s="2"/>
      <c r="F779" s="29"/>
      <c r="G779" s="2"/>
      <c r="H779" s="2"/>
      <c r="I779" s="2"/>
      <c r="J779" s="29"/>
    </row>
    <row r="780" spans="2:10" x14ac:dyDescent="0.25">
      <c r="B780" s="5"/>
      <c r="C780" s="2"/>
      <c r="D780" s="2"/>
      <c r="E780" s="2"/>
      <c r="F780" s="29"/>
      <c r="G780" s="2"/>
      <c r="H780" s="2"/>
      <c r="I780" s="2"/>
      <c r="J780" s="29"/>
    </row>
    <row r="781" spans="2:10" x14ac:dyDescent="0.25">
      <c r="B781" s="5"/>
      <c r="C781" s="2"/>
      <c r="D781" s="2"/>
      <c r="E781" s="2"/>
      <c r="F781" s="29"/>
      <c r="G781" s="2"/>
      <c r="H781" s="2"/>
      <c r="I781" s="2"/>
      <c r="J781" s="29"/>
    </row>
    <row r="782" spans="2:10" x14ac:dyDescent="0.25">
      <c r="B782" s="5"/>
      <c r="C782" s="2"/>
      <c r="D782" s="2"/>
      <c r="E782" s="2"/>
      <c r="F782" s="29"/>
      <c r="G782" s="2"/>
      <c r="H782" s="2"/>
      <c r="I782" s="2"/>
      <c r="J782" s="29"/>
    </row>
    <row r="783" spans="2:10" x14ac:dyDescent="0.25">
      <c r="B783" s="5"/>
      <c r="C783" s="2"/>
      <c r="D783" s="2"/>
      <c r="E783" s="2"/>
      <c r="F783" s="29"/>
      <c r="G783" s="2"/>
      <c r="H783" s="2"/>
      <c r="I783" s="2"/>
      <c r="J783" s="29"/>
    </row>
    <row r="784" spans="2:10" x14ac:dyDescent="0.25">
      <c r="B784" s="5"/>
      <c r="C784" s="2"/>
      <c r="D784" s="2"/>
      <c r="E784" s="2"/>
      <c r="F784" s="29"/>
      <c r="G784" s="2"/>
      <c r="H784" s="2"/>
      <c r="I784" s="2"/>
      <c r="J784" s="29"/>
    </row>
    <row r="785" spans="2:10" x14ac:dyDescent="0.25">
      <c r="B785" s="5"/>
      <c r="C785" s="2"/>
      <c r="D785" s="2"/>
      <c r="E785" s="2"/>
      <c r="F785" s="29"/>
      <c r="G785" s="2"/>
      <c r="H785" s="2"/>
      <c r="I785" s="2"/>
      <c r="J785" s="29"/>
    </row>
    <row r="786" spans="2:10" x14ac:dyDescent="0.25">
      <c r="B786" s="5"/>
      <c r="C786" s="2"/>
      <c r="D786" s="2"/>
      <c r="E786" s="2"/>
      <c r="F786" s="29"/>
      <c r="G786" s="2"/>
      <c r="H786" s="2"/>
      <c r="I786" s="2"/>
      <c r="J786" s="29"/>
    </row>
    <row r="787" spans="2:10" x14ac:dyDescent="0.25">
      <c r="B787" s="5"/>
      <c r="C787" s="2"/>
      <c r="D787" s="2"/>
      <c r="E787" s="2"/>
      <c r="F787" s="29"/>
      <c r="G787" s="2"/>
      <c r="H787" s="2"/>
      <c r="I787" s="2"/>
      <c r="J787" s="29"/>
    </row>
    <row r="788" spans="2:10" x14ac:dyDescent="0.25">
      <c r="B788" s="5"/>
      <c r="C788" s="2"/>
      <c r="D788" s="2"/>
      <c r="E788" s="2"/>
      <c r="F788" s="29"/>
      <c r="G788" s="2"/>
      <c r="H788" s="2"/>
      <c r="I788" s="2"/>
      <c r="J788" s="29"/>
    </row>
    <row r="789" spans="2:10" x14ac:dyDescent="0.25">
      <c r="B789" s="5"/>
      <c r="C789" s="2"/>
      <c r="D789" s="2"/>
      <c r="E789" s="2"/>
      <c r="F789" s="29"/>
      <c r="G789" s="2"/>
      <c r="H789" s="2"/>
      <c r="I789" s="2"/>
      <c r="J789" s="29"/>
    </row>
    <row r="790" spans="2:10" x14ac:dyDescent="0.25">
      <c r="B790" s="5"/>
      <c r="C790" s="2"/>
      <c r="D790" s="2"/>
      <c r="E790" s="2"/>
      <c r="F790" s="29"/>
      <c r="G790" s="2"/>
      <c r="H790" s="2"/>
      <c r="I790" s="2"/>
      <c r="J790" s="29"/>
    </row>
    <row r="791" spans="2:10" x14ac:dyDescent="0.25">
      <c r="B791" s="5"/>
      <c r="C791" s="2"/>
      <c r="D791" s="2"/>
      <c r="E791" s="2"/>
      <c r="F791" s="29"/>
      <c r="G791" s="2"/>
      <c r="H791" s="2"/>
      <c r="I791" s="2"/>
      <c r="J791" s="29"/>
    </row>
    <row r="792" spans="2:10" x14ac:dyDescent="0.25">
      <c r="B792" s="5"/>
      <c r="C792" s="2"/>
      <c r="D792" s="2"/>
      <c r="E792" s="2"/>
      <c r="F792" s="29"/>
      <c r="G792" s="2"/>
      <c r="H792" s="2"/>
      <c r="I792" s="2"/>
      <c r="J792" s="29"/>
    </row>
    <row r="793" spans="2:10" x14ac:dyDescent="0.25">
      <c r="B793" s="5"/>
      <c r="C793" s="2"/>
      <c r="D793" s="2"/>
      <c r="E793" s="2"/>
      <c r="F793" s="29"/>
      <c r="G793" s="2"/>
      <c r="H793" s="2"/>
      <c r="I793" s="2"/>
      <c r="J793" s="29"/>
    </row>
    <row r="794" spans="2:10" x14ac:dyDescent="0.25">
      <c r="B794" s="5"/>
      <c r="C794" s="2"/>
      <c r="D794" s="2"/>
      <c r="E794" s="2"/>
      <c r="F794" s="29"/>
      <c r="G794" s="2"/>
      <c r="H794" s="2"/>
      <c r="I794" s="2"/>
      <c r="J794" s="29"/>
    </row>
    <row r="795" spans="2:10" x14ac:dyDescent="0.25">
      <c r="B795" s="5"/>
      <c r="C795" s="2"/>
      <c r="D795" s="2"/>
      <c r="E795" s="2"/>
      <c r="F795" s="29"/>
      <c r="G795" s="2"/>
      <c r="H795" s="2"/>
      <c r="I795" s="2"/>
      <c r="J795" s="29"/>
    </row>
    <row r="796" spans="2:10" x14ac:dyDescent="0.25">
      <c r="B796" s="5"/>
      <c r="C796" s="2"/>
      <c r="D796" s="2"/>
      <c r="E796" s="2"/>
      <c r="F796" s="29"/>
      <c r="G796" s="2"/>
      <c r="H796" s="2"/>
      <c r="I796" s="2"/>
      <c r="J796" s="29"/>
    </row>
    <row r="797" spans="2:10" x14ac:dyDescent="0.25">
      <c r="B797" s="5"/>
      <c r="C797" s="2"/>
      <c r="D797" s="2"/>
      <c r="E797" s="2"/>
      <c r="F797" s="29"/>
      <c r="G797" s="2"/>
      <c r="H797" s="2"/>
      <c r="I797" s="2"/>
      <c r="J797" s="29"/>
    </row>
    <row r="798" spans="2:10" x14ac:dyDescent="0.25">
      <c r="B798" s="5"/>
      <c r="C798" s="2"/>
      <c r="D798" s="2"/>
      <c r="E798" s="2"/>
      <c r="F798" s="29"/>
      <c r="G798" s="2"/>
      <c r="H798" s="2"/>
      <c r="I798" s="2"/>
      <c r="J798" s="29"/>
    </row>
    <row r="799" spans="2:10" x14ac:dyDescent="0.25">
      <c r="B799" s="5"/>
      <c r="C799" s="2"/>
      <c r="D799" s="2"/>
      <c r="E799" s="2"/>
      <c r="F799" s="29"/>
      <c r="G799" s="2"/>
      <c r="H799" s="2"/>
      <c r="I799" s="2"/>
      <c r="J799" s="29"/>
    </row>
    <row r="800" spans="2:10" x14ac:dyDescent="0.25">
      <c r="B800" s="5"/>
      <c r="C800" s="2"/>
      <c r="D800" s="2"/>
      <c r="E800" s="2"/>
      <c r="F800" s="29"/>
      <c r="G800" s="2"/>
      <c r="H800" s="2"/>
      <c r="I800" s="2"/>
      <c r="J800" s="29"/>
    </row>
    <row r="801" spans="2:10" x14ac:dyDescent="0.25">
      <c r="B801" s="5"/>
      <c r="C801" s="2"/>
      <c r="D801" s="2"/>
      <c r="E801" s="2"/>
      <c r="F801" s="29"/>
      <c r="G801" s="2"/>
      <c r="H801" s="2"/>
      <c r="I801" s="2"/>
      <c r="J801" s="29"/>
    </row>
    <row r="802" spans="2:10" x14ac:dyDescent="0.25">
      <c r="B802" s="5"/>
      <c r="C802" s="2"/>
      <c r="D802" s="2"/>
      <c r="E802" s="2"/>
      <c r="F802" s="29"/>
      <c r="G802" s="2"/>
      <c r="H802" s="2"/>
      <c r="I802" s="2"/>
      <c r="J802" s="29"/>
    </row>
    <row r="803" spans="2:10" x14ac:dyDescent="0.25">
      <c r="B803" s="5"/>
      <c r="C803" s="2"/>
      <c r="D803" s="2"/>
      <c r="E803" s="2"/>
      <c r="F803" s="29"/>
      <c r="G803" s="2"/>
      <c r="H803" s="2"/>
      <c r="I803" s="2"/>
      <c r="J803" s="29"/>
    </row>
    <row r="804" spans="2:10" x14ac:dyDescent="0.25">
      <c r="B804" s="5"/>
      <c r="C804" s="2"/>
      <c r="D804" s="2"/>
      <c r="E804" s="2"/>
      <c r="F804" s="29"/>
      <c r="G804" s="2"/>
      <c r="H804" s="2"/>
      <c r="I804" s="2"/>
      <c r="J804" s="29"/>
    </row>
    <row r="805" spans="2:10" x14ac:dyDescent="0.25">
      <c r="B805" s="5"/>
      <c r="C805" s="2"/>
      <c r="D805" s="2"/>
      <c r="E805" s="2"/>
      <c r="F805" s="29"/>
      <c r="G805" s="2"/>
      <c r="H805" s="2"/>
      <c r="I805" s="2"/>
      <c r="J805" s="29"/>
    </row>
    <row r="806" spans="2:10" x14ac:dyDescent="0.25">
      <c r="B806" s="5"/>
      <c r="C806" s="2"/>
      <c r="D806" s="2"/>
      <c r="E806" s="2"/>
      <c r="F806" s="29"/>
      <c r="G806" s="2"/>
      <c r="H806" s="2"/>
      <c r="I806" s="2"/>
      <c r="J806" s="29"/>
    </row>
    <row r="807" spans="2:10" x14ac:dyDescent="0.25">
      <c r="B807" s="5"/>
      <c r="C807" s="2"/>
      <c r="D807" s="2"/>
      <c r="E807" s="2"/>
      <c r="F807" s="29"/>
      <c r="G807" s="2"/>
      <c r="H807" s="2"/>
      <c r="I807" s="2"/>
      <c r="J807" s="29"/>
    </row>
    <row r="808" spans="2:10" x14ac:dyDescent="0.25">
      <c r="B808" s="5"/>
      <c r="C808" s="2"/>
      <c r="D808" s="2"/>
      <c r="E808" s="2"/>
      <c r="F808" s="29"/>
      <c r="G808" s="2"/>
      <c r="H808" s="2"/>
      <c r="I808" s="2"/>
      <c r="J808" s="29"/>
    </row>
    <row r="809" spans="2:10" x14ac:dyDescent="0.25">
      <c r="B809" s="5"/>
      <c r="C809" s="2"/>
      <c r="D809" s="2"/>
      <c r="E809" s="2"/>
      <c r="F809" s="29"/>
      <c r="G809" s="2"/>
      <c r="H809" s="2"/>
      <c r="I809" s="2"/>
      <c r="J809" s="29"/>
    </row>
    <row r="810" spans="2:10" x14ac:dyDescent="0.25">
      <c r="B810" s="5"/>
      <c r="C810" s="2"/>
      <c r="D810" s="2"/>
      <c r="E810" s="2"/>
      <c r="F810" s="29"/>
      <c r="G810" s="2"/>
      <c r="H810" s="2"/>
      <c r="I810" s="2"/>
      <c r="J810" s="29"/>
    </row>
    <row r="811" spans="2:10" x14ac:dyDescent="0.25">
      <c r="B811" s="5"/>
      <c r="C811" s="2"/>
      <c r="D811" s="2"/>
      <c r="E811" s="2"/>
      <c r="F811" s="29"/>
      <c r="G811" s="2"/>
      <c r="H811" s="2"/>
      <c r="I811" s="2"/>
      <c r="J811" s="29"/>
    </row>
    <row r="812" spans="2:10" x14ac:dyDescent="0.25">
      <c r="B812" s="5"/>
      <c r="C812" s="2"/>
      <c r="D812" s="2"/>
      <c r="E812" s="2"/>
      <c r="F812" s="29"/>
      <c r="G812" s="2"/>
      <c r="H812" s="2"/>
      <c r="I812" s="2"/>
      <c r="J812" s="29"/>
    </row>
    <row r="813" spans="2:10" x14ac:dyDescent="0.25">
      <c r="B813" s="5"/>
      <c r="C813" s="2"/>
      <c r="D813" s="2"/>
      <c r="E813" s="2"/>
      <c r="F813" s="29"/>
      <c r="G813" s="2"/>
      <c r="H813" s="2"/>
      <c r="I813" s="2"/>
      <c r="J813" s="29"/>
    </row>
    <row r="814" spans="2:10" x14ac:dyDescent="0.25">
      <c r="B814" s="5"/>
      <c r="C814" s="2"/>
      <c r="D814" s="2"/>
      <c r="E814" s="2"/>
      <c r="F814" s="29"/>
      <c r="G814" s="2"/>
      <c r="H814" s="2"/>
      <c r="I814" s="2"/>
      <c r="J814" s="29"/>
    </row>
    <row r="815" spans="2:10" x14ac:dyDescent="0.25">
      <c r="B815" s="5"/>
      <c r="C815" s="2"/>
      <c r="D815" s="2"/>
      <c r="E815" s="2"/>
      <c r="F815" s="29"/>
      <c r="G815" s="2"/>
      <c r="H815" s="2"/>
      <c r="I815" s="2"/>
      <c r="J815" s="29"/>
    </row>
    <row r="816" spans="2:10" x14ac:dyDescent="0.25">
      <c r="B816" s="5"/>
      <c r="C816" s="2"/>
      <c r="D816" s="2"/>
      <c r="E816" s="2"/>
      <c r="F816" s="29"/>
      <c r="G816" s="2"/>
      <c r="H816" s="2"/>
      <c r="I816" s="2"/>
      <c r="J816" s="29"/>
    </row>
    <row r="817" spans="2:10" x14ac:dyDescent="0.25">
      <c r="B817" s="5"/>
      <c r="C817" s="2"/>
      <c r="D817" s="2"/>
      <c r="E817" s="2"/>
      <c r="F817" s="29"/>
      <c r="G817" s="2"/>
      <c r="H817" s="2"/>
      <c r="I817" s="2"/>
      <c r="J817" s="29"/>
    </row>
    <row r="818" spans="2:10" x14ac:dyDescent="0.25">
      <c r="B818" s="5"/>
      <c r="C818" s="2"/>
      <c r="D818" s="2"/>
      <c r="E818" s="2"/>
      <c r="F818" s="29"/>
      <c r="G818" s="2"/>
      <c r="H818" s="2"/>
      <c r="I818" s="2"/>
      <c r="J818" s="29"/>
    </row>
    <row r="819" spans="2:10" x14ac:dyDescent="0.25">
      <c r="B819" s="5"/>
      <c r="C819" s="2"/>
      <c r="D819" s="2"/>
      <c r="E819" s="2"/>
      <c r="F819" s="29"/>
      <c r="G819" s="2"/>
      <c r="H819" s="2"/>
      <c r="I819" s="2"/>
      <c r="J819" s="29"/>
    </row>
    <row r="820" spans="2:10" x14ac:dyDescent="0.25">
      <c r="B820" s="5"/>
      <c r="C820" s="2"/>
      <c r="D820" s="2"/>
      <c r="E820" s="2"/>
      <c r="F820" s="29"/>
      <c r="G820" s="2"/>
      <c r="H820" s="2"/>
      <c r="I820" s="2"/>
      <c r="J820" s="29"/>
    </row>
    <row r="821" spans="2:10" x14ac:dyDescent="0.25">
      <c r="B821" s="5"/>
      <c r="C821" s="2"/>
      <c r="D821" s="2"/>
      <c r="E821" s="2"/>
      <c r="F821" s="29"/>
      <c r="G821" s="2"/>
      <c r="H821" s="2"/>
      <c r="I821" s="2"/>
      <c r="J821" s="29"/>
    </row>
    <row r="822" spans="2:10" x14ac:dyDescent="0.25">
      <c r="B822" s="5"/>
      <c r="C822" s="2"/>
      <c r="D822" s="2"/>
      <c r="E822" s="2"/>
      <c r="F822" s="29"/>
      <c r="G822" s="2"/>
      <c r="H822" s="2"/>
      <c r="I822" s="2"/>
      <c r="J822" s="29"/>
    </row>
    <row r="823" spans="2:10" x14ac:dyDescent="0.25">
      <c r="B823" s="5"/>
      <c r="C823" s="2"/>
      <c r="D823" s="2"/>
      <c r="E823" s="2"/>
      <c r="F823" s="29"/>
      <c r="G823" s="2"/>
      <c r="H823" s="2"/>
      <c r="I823" s="2"/>
      <c r="J823" s="29"/>
    </row>
    <row r="824" spans="2:10" x14ac:dyDescent="0.25">
      <c r="B824" s="5"/>
      <c r="C824" s="2"/>
      <c r="D824" s="2"/>
      <c r="E824" s="2"/>
      <c r="F824" s="29"/>
      <c r="G824" s="2"/>
      <c r="H824" s="2"/>
      <c r="I824" s="2"/>
      <c r="J824" s="29"/>
    </row>
    <row r="825" spans="2:10" x14ac:dyDescent="0.25">
      <c r="B825" s="5"/>
      <c r="C825" s="2"/>
      <c r="D825" s="2"/>
      <c r="E825" s="2"/>
      <c r="F825" s="29"/>
      <c r="G825" s="2"/>
      <c r="H825" s="2"/>
      <c r="I825" s="2"/>
      <c r="J825" s="29"/>
    </row>
    <row r="826" spans="2:10" x14ac:dyDescent="0.25">
      <c r="B826" s="5"/>
      <c r="C826" s="2"/>
      <c r="D826" s="2"/>
      <c r="E826" s="2"/>
      <c r="F826" s="29"/>
      <c r="G826" s="2"/>
      <c r="H826" s="2"/>
      <c r="I826" s="2"/>
      <c r="J826" s="29"/>
    </row>
    <row r="827" spans="2:10" x14ac:dyDescent="0.25">
      <c r="B827" s="5"/>
      <c r="C827" s="2"/>
      <c r="D827" s="2"/>
      <c r="E827" s="2"/>
      <c r="F827" s="29"/>
      <c r="G827" s="2"/>
      <c r="H827" s="2"/>
      <c r="I827" s="2"/>
      <c r="J827" s="29"/>
    </row>
    <row r="828" spans="2:10" x14ac:dyDescent="0.25">
      <c r="B828" s="5"/>
      <c r="C828" s="2"/>
      <c r="D828" s="2"/>
      <c r="E828" s="2"/>
      <c r="F828" s="29"/>
      <c r="G828" s="2"/>
      <c r="H828" s="2"/>
      <c r="I828" s="2"/>
      <c r="J828" s="29"/>
    </row>
    <row r="829" spans="2:10" x14ac:dyDescent="0.25">
      <c r="B829" s="5"/>
      <c r="C829" s="2"/>
      <c r="D829" s="2"/>
      <c r="E829" s="2"/>
      <c r="F829" s="29"/>
      <c r="G829" s="2"/>
      <c r="H829" s="2"/>
      <c r="I829" s="2"/>
      <c r="J829" s="29"/>
    </row>
    <row r="830" spans="2:10" x14ac:dyDescent="0.25">
      <c r="B830" s="5"/>
      <c r="C830" s="2"/>
      <c r="D830" s="2"/>
      <c r="E830" s="2"/>
      <c r="F830" s="29"/>
      <c r="G830" s="2"/>
      <c r="H830" s="2"/>
      <c r="I830" s="2"/>
      <c r="J830" s="29"/>
    </row>
    <row r="831" spans="2:10" x14ac:dyDescent="0.25">
      <c r="B831" s="5"/>
      <c r="C831" s="2"/>
      <c r="D831" s="2"/>
      <c r="E831" s="2"/>
      <c r="F831" s="29"/>
      <c r="G831" s="2"/>
      <c r="H831" s="2"/>
      <c r="I831" s="2"/>
      <c r="J831" s="29"/>
    </row>
    <row r="832" spans="2:10" x14ac:dyDescent="0.25">
      <c r="B832" s="5"/>
      <c r="C832" s="2"/>
      <c r="D832" s="2"/>
      <c r="E832" s="2"/>
      <c r="F832" s="29"/>
      <c r="G832" s="2"/>
      <c r="H832" s="2"/>
      <c r="I832" s="2"/>
      <c r="J832" s="29"/>
    </row>
    <row r="833" spans="2:10" x14ac:dyDescent="0.25">
      <c r="B833" s="5"/>
      <c r="C833" s="2"/>
      <c r="D833" s="2"/>
      <c r="E833" s="2"/>
      <c r="F833" s="29"/>
      <c r="G833" s="2"/>
      <c r="H833" s="2"/>
      <c r="I833" s="2"/>
      <c r="J833" s="29"/>
    </row>
    <row r="834" spans="2:10" x14ac:dyDescent="0.25">
      <c r="B834" s="5"/>
      <c r="C834" s="2"/>
      <c r="D834" s="2"/>
      <c r="E834" s="2"/>
      <c r="F834" s="29"/>
      <c r="G834" s="2"/>
      <c r="H834" s="2"/>
      <c r="I834" s="2"/>
      <c r="J834" s="29"/>
    </row>
    <row r="835" spans="2:10" x14ac:dyDescent="0.25">
      <c r="B835" s="5"/>
      <c r="C835" s="2"/>
      <c r="D835" s="2"/>
      <c r="E835" s="2"/>
      <c r="F835" s="29"/>
      <c r="G835" s="2"/>
      <c r="H835" s="2"/>
      <c r="I835" s="2"/>
      <c r="J835" s="29"/>
    </row>
    <row r="836" spans="2:10" x14ac:dyDescent="0.25">
      <c r="B836" s="5"/>
      <c r="C836" s="2"/>
      <c r="D836" s="2"/>
      <c r="E836" s="2"/>
      <c r="F836" s="29"/>
      <c r="G836" s="2"/>
      <c r="H836" s="2"/>
      <c r="I836" s="2"/>
      <c r="J836" s="29"/>
    </row>
    <row r="837" spans="2:10" x14ac:dyDescent="0.25">
      <c r="B837" s="5"/>
      <c r="C837" s="2"/>
      <c r="D837" s="2"/>
      <c r="E837" s="2"/>
      <c r="F837" s="29"/>
      <c r="G837" s="2"/>
      <c r="H837" s="2"/>
      <c r="I837" s="2"/>
      <c r="J837" s="29"/>
    </row>
    <row r="838" spans="2:10" x14ac:dyDescent="0.25">
      <c r="B838" s="5"/>
      <c r="C838" s="2"/>
      <c r="D838" s="2"/>
      <c r="E838" s="2"/>
      <c r="F838" s="29"/>
      <c r="G838" s="2"/>
      <c r="H838" s="2"/>
      <c r="I838" s="2"/>
      <c r="J838" s="29"/>
    </row>
    <row r="839" spans="2:10" x14ac:dyDescent="0.25">
      <c r="B839" s="5"/>
      <c r="C839" s="2"/>
      <c r="D839" s="2"/>
      <c r="E839" s="2"/>
      <c r="F839" s="29"/>
      <c r="G839" s="2"/>
      <c r="H839" s="2"/>
      <c r="I839" s="2"/>
      <c r="J839" s="29"/>
    </row>
    <row r="840" spans="2:10" x14ac:dyDescent="0.25">
      <c r="B840" s="5"/>
      <c r="C840" s="2"/>
      <c r="D840" s="2"/>
      <c r="E840" s="2"/>
      <c r="F840" s="29"/>
      <c r="G840" s="2"/>
      <c r="H840" s="2"/>
      <c r="I840" s="2"/>
      <c r="J840" s="29"/>
    </row>
    <row r="841" spans="2:10" x14ac:dyDescent="0.25">
      <c r="B841" s="5"/>
      <c r="C841" s="2"/>
      <c r="D841" s="2"/>
      <c r="E841" s="2"/>
      <c r="F841" s="29"/>
      <c r="G841" s="2"/>
      <c r="H841" s="2"/>
      <c r="I841" s="2"/>
      <c r="J841" s="29"/>
    </row>
    <row r="842" spans="2:10" x14ac:dyDescent="0.25">
      <c r="B842" s="5"/>
      <c r="C842" s="2"/>
      <c r="D842" s="2"/>
      <c r="E842" s="2"/>
      <c r="F842" s="29"/>
      <c r="G842" s="2"/>
      <c r="H842" s="2"/>
      <c r="I842" s="2"/>
      <c r="J842" s="29"/>
    </row>
    <row r="843" spans="2:10" x14ac:dyDescent="0.25">
      <c r="B843" s="5"/>
      <c r="C843" s="2"/>
      <c r="D843" s="2"/>
      <c r="E843" s="2"/>
      <c r="F843" s="29"/>
      <c r="G843" s="2"/>
      <c r="H843" s="2"/>
      <c r="I843" s="2"/>
      <c r="J843" s="29"/>
    </row>
    <row r="844" spans="2:10" x14ac:dyDescent="0.25">
      <c r="B844" s="5"/>
      <c r="C844" s="2"/>
      <c r="D844" s="2"/>
      <c r="E844" s="2"/>
      <c r="F844" s="29"/>
      <c r="G844" s="2"/>
      <c r="H844" s="2"/>
      <c r="I844" s="2"/>
      <c r="J844" s="29"/>
    </row>
    <row r="845" spans="2:10" x14ac:dyDescent="0.25">
      <c r="B845" s="5"/>
      <c r="C845" s="2"/>
      <c r="D845" s="2"/>
      <c r="E845" s="2"/>
      <c r="F845" s="29"/>
      <c r="G845" s="2"/>
      <c r="H845" s="2"/>
      <c r="I845" s="2"/>
      <c r="J845" s="29"/>
    </row>
    <row r="846" spans="2:10" x14ac:dyDescent="0.25">
      <c r="B846" s="5"/>
      <c r="C846" s="2"/>
      <c r="D846" s="2"/>
      <c r="E846" s="2"/>
      <c r="F846" s="29"/>
      <c r="G846" s="2"/>
      <c r="H846" s="2"/>
      <c r="I846" s="2"/>
      <c r="J846" s="29"/>
    </row>
    <row r="847" spans="2:10" x14ac:dyDescent="0.25">
      <c r="B847" s="5"/>
      <c r="C847" s="2"/>
      <c r="D847" s="2"/>
      <c r="E847" s="2"/>
      <c r="F847" s="29"/>
      <c r="G847" s="2"/>
      <c r="H847" s="2"/>
      <c r="I847" s="2"/>
      <c r="J847" s="29"/>
    </row>
    <row r="848" spans="2:10" x14ac:dyDescent="0.25">
      <c r="B848" s="5"/>
      <c r="C848" s="2"/>
      <c r="D848" s="2"/>
      <c r="E848" s="2"/>
      <c r="F848" s="29"/>
      <c r="G848" s="2"/>
      <c r="H848" s="2"/>
      <c r="I848" s="2"/>
      <c r="J848" s="29"/>
    </row>
    <row r="849" spans="2:10" x14ac:dyDescent="0.25">
      <c r="B849" s="5"/>
      <c r="C849" s="2"/>
      <c r="D849" s="2"/>
      <c r="E849" s="2"/>
      <c r="F849" s="29"/>
      <c r="G849" s="2"/>
      <c r="H849" s="2"/>
      <c r="I849" s="2"/>
      <c r="J849" s="29"/>
    </row>
    <row r="850" spans="2:10" x14ac:dyDescent="0.25">
      <c r="B850" s="5"/>
      <c r="C850" s="2"/>
      <c r="D850" s="2"/>
      <c r="E850" s="2"/>
      <c r="F850" s="29"/>
      <c r="G850" s="2"/>
      <c r="H850" s="2"/>
      <c r="I850" s="2"/>
      <c r="J850" s="29"/>
    </row>
    <row r="851" spans="2:10" x14ac:dyDescent="0.25">
      <c r="B851" s="5"/>
      <c r="C851" s="2"/>
      <c r="D851" s="2"/>
      <c r="E851" s="2"/>
      <c r="F851" s="29"/>
      <c r="G851" s="2"/>
      <c r="H851" s="2"/>
      <c r="I851" s="2"/>
      <c r="J851" s="29"/>
    </row>
    <row r="852" spans="2:10" x14ac:dyDescent="0.25">
      <c r="B852" s="5"/>
      <c r="C852" s="2"/>
      <c r="D852" s="2"/>
      <c r="E852" s="2"/>
      <c r="F852" s="29"/>
      <c r="G852" s="2"/>
      <c r="H852" s="2"/>
      <c r="I852" s="2"/>
      <c r="J852" s="29"/>
    </row>
    <row r="853" spans="2:10" x14ac:dyDescent="0.25">
      <c r="B853" s="5"/>
      <c r="C853" s="2"/>
      <c r="D853" s="2"/>
      <c r="E853" s="2"/>
      <c r="F853" s="29"/>
      <c r="G853" s="2"/>
      <c r="H853" s="2"/>
      <c r="I853" s="2"/>
      <c r="J853" s="29"/>
    </row>
    <row r="854" spans="2:10" x14ac:dyDescent="0.25">
      <c r="B854" s="5"/>
      <c r="C854" s="2"/>
      <c r="D854" s="2"/>
      <c r="E854" s="2"/>
      <c r="F854" s="29"/>
      <c r="G854" s="2"/>
      <c r="H854" s="2"/>
      <c r="I854" s="2"/>
      <c r="J854" s="29"/>
    </row>
    <row r="855" spans="2:10" x14ac:dyDescent="0.25">
      <c r="B855" s="5"/>
      <c r="C855" s="2"/>
      <c r="D855" s="2"/>
      <c r="E855" s="2"/>
      <c r="F855" s="29"/>
      <c r="G855" s="2"/>
      <c r="H855" s="2"/>
      <c r="I855" s="2"/>
      <c r="J855" s="29"/>
    </row>
    <row r="856" spans="2:10" x14ac:dyDescent="0.25">
      <c r="B856" s="5"/>
      <c r="C856" s="2"/>
      <c r="D856" s="2"/>
      <c r="E856" s="2"/>
      <c r="F856" s="29"/>
      <c r="G856" s="2"/>
      <c r="H856" s="2"/>
      <c r="I856" s="2"/>
      <c r="J856" s="29"/>
    </row>
    <row r="857" spans="2:10" x14ac:dyDescent="0.25">
      <c r="B857" s="5"/>
      <c r="C857" s="2"/>
      <c r="D857" s="2"/>
      <c r="E857" s="2"/>
      <c r="F857" s="29"/>
      <c r="G857" s="2"/>
      <c r="H857" s="2"/>
      <c r="I857" s="2"/>
      <c r="J857" s="29"/>
    </row>
    <row r="858" spans="2:10" x14ac:dyDescent="0.25">
      <c r="B858" s="5"/>
      <c r="C858" s="2"/>
      <c r="D858" s="2"/>
      <c r="E858" s="2"/>
      <c r="F858" s="29"/>
      <c r="G858" s="2"/>
      <c r="H858" s="2"/>
      <c r="I858" s="2"/>
      <c r="J858" s="29"/>
    </row>
    <row r="859" spans="2:10" x14ac:dyDescent="0.25">
      <c r="B859" s="5"/>
      <c r="C859" s="2"/>
      <c r="D859" s="2"/>
      <c r="E859" s="2"/>
      <c r="F859" s="29"/>
      <c r="G859" s="2"/>
      <c r="H859" s="2"/>
      <c r="I859" s="2"/>
      <c r="J859" s="29"/>
    </row>
    <row r="860" spans="2:10" x14ac:dyDescent="0.25">
      <c r="B860" s="5"/>
      <c r="C860" s="2"/>
      <c r="D860" s="2"/>
      <c r="E860" s="2"/>
      <c r="F860" s="29"/>
      <c r="G860" s="2"/>
      <c r="H860" s="2"/>
      <c r="I860" s="2"/>
      <c r="J860" s="29"/>
    </row>
    <row r="861" spans="2:10" x14ac:dyDescent="0.25">
      <c r="B861" s="5"/>
      <c r="C861" s="2"/>
      <c r="D861" s="2"/>
      <c r="E861" s="2"/>
      <c r="F861" s="29"/>
      <c r="G861" s="2"/>
      <c r="H861" s="2"/>
      <c r="I861" s="2"/>
      <c r="J861" s="29"/>
    </row>
    <row r="862" spans="2:10" x14ac:dyDescent="0.25">
      <c r="B862" s="5"/>
      <c r="C862" s="2"/>
      <c r="D862" s="2"/>
      <c r="E862" s="2"/>
      <c r="F862" s="29"/>
      <c r="G862" s="2"/>
      <c r="H862" s="2"/>
      <c r="I862" s="2"/>
      <c r="J862" s="29"/>
    </row>
    <row r="863" spans="2:10" x14ac:dyDescent="0.25">
      <c r="B863" s="5"/>
      <c r="C863" s="2"/>
      <c r="D863" s="2"/>
      <c r="E863" s="2"/>
      <c r="F863" s="29"/>
      <c r="G863" s="2"/>
      <c r="H863" s="2"/>
      <c r="I863" s="2"/>
      <c r="J863" s="29"/>
    </row>
    <row r="864" spans="2:10" x14ac:dyDescent="0.25">
      <c r="B864" s="5"/>
      <c r="C864" s="2"/>
      <c r="D864" s="2"/>
      <c r="E864" s="2"/>
      <c r="F864" s="29"/>
      <c r="G864" s="2"/>
      <c r="H864" s="2"/>
      <c r="I864" s="2"/>
      <c r="J864" s="29"/>
    </row>
    <row r="865" spans="2:10" x14ac:dyDescent="0.25">
      <c r="B865" s="5"/>
      <c r="C865" s="2"/>
      <c r="D865" s="2"/>
      <c r="E865" s="2"/>
      <c r="F865" s="29"/>
      <c r="G865" s="2"/>
      <c r="H865" s="2"/>
      <c r="I865" s="2"/>
      <c r="J865" s="29"/>
    </row>
    <row r="866" spans="2:10" x14ac:dyDescent="0.25">
      <c r="B866" s="5"/>
      <c r="C866" s="2"/>
      <c r="D866" s="2"/>
      <c r="E866" s="2"/>
      <c r="F866" s="29"/>
      <c r="G866" s="2"/>
      <c r="H866" s="2"/>
      <c r="I866" s="2"/>
      <c r="J866" s="29"/>
    </row>
    <row r="867" spans="2:10" x14ac:dyDescent="0.25">
      <c r="B867" s="5"/>
      <c r="C867" s="2"/>
      <c r="D867" s="2"/>
      <c r="E867" s="2"/>
      <c r="F867" s="29"/>
      <c r="G867" s="2"/>
      <c r="H867" s="2"/>
      <c r="I867" s="2"/>
      <c r="J867" s="29"/>
    </row>
    <row r="868" spans="2:10" x14ac:dyDescent="0.25">
      <c r="B868" s="5"/>
      <c r="C868" s="2"/>
      <c r="D868" s="2"/>
      <c r="E868" s="2"/>
      <c r="F868" s="29"/>
      <c r="G868" s="2"/>
      <c r="H868" s="2"/>
      <c r="I868" s="2"/>
      <c r="J868" s="29"/>
    </row>
    <row r="869" spans="2:10" x14ac:dyDescent="0.25">
      <c r="B869" s="5"/>
      <c r="C869" s="2"/>
      <c r="D869" s="2"/>
      <c r="E869" s="2"/>
      <c r="F869" s="29"/>
      <c r="G869" s="2"/>
      <c r="H869" s="2"/>
      <c r="I869" s="2"/>
      <c r="J869" s="29"/>
    </row>
    <row r="870" spans="2:10" x14ac:dyDescent="0.25">
      <c r="B870" s="5"/>
      <c r="C870" s="2"/>
      <c r="D870" s="2"/>
      <c r="E870" s="2"/>
      <c r="F870" s="29"/>
      <c r="G870" s="2"/>
      <c r="H870" s="2"/>
      <c r="I870" s="2"/>
      <c r="J870" s="29"/>
    </row>
    <row r="871" spans="2:10" x14ac:dyDescent="0.25">
      <c r="B871" s="5"/>
      <c r="C871" s="2"/>
      <c r="D871" s="2"/>
      <c r="E871" s="2"/>
      <c r="F871" s="29"/>
      <c r="G871" s="2"/>
      <c r="H871" s="2"/>
      <c r="I871" s="2"/>
      <c r="J871" s="29"/>
    </row>
    <row r="872" spans="2:10" x14ac:dyDescent="0.25">
      <c r="B872" s="5"/>
      <c r="C872" s="2"/>
      <c r="D872" s="2"/>
      <c r="E872" s="2"/>
      <c r="F872" s="29"/>
      <c r="G872" s="2"/>
      <c r="H872" s="2"/>
      <c r="I872" s="2"/>
      <c r="J872" s="29"/>
    </row>
    <row r="873" spans="2:10" x14ac:dyDescent="0.25">
      <c r="B873" s="5"/>
      <c r="C873" s="2"/>
      <c r="D873" s="2"/>
      <c r="E873" s="2"/>
      <c r="F873" s="29"/>
      <c r="G873" s="2"/>
      <c r="H873" s="2"/>
      <c r="I873" s="2"/>
      <c r="J873" s="29"/>
    </row>
    <row r="874" spans="2:10" x14ac:dyDescent="0.25">
      <c r="B874" s="5"/>
      <c r="C874" s="2"/>
      <c r="D874" s="2"/>
      <c r="E874" s="2"/>
      <c r="F874" s="29"/>
      <c r="G874" s="2"/>
      <c r="H874" s="2"/>
      <c r="I874" s="2"/>
      <c r="J874" s="29"/>
    </row>
    <row r="875" spans="2:10" x14ac:dyDescent="0.25">
      <c r="B875" s="5"/>
      <c r="C875" s="2"/>
      <c r="D875" s="2"/>
      <c r="E875" s="2"/>
      <c r="F875" s="29"/>
      <c r="G875" s="2"/>
      <c r="H875" s="2"/>
      <c r="I875" s="2"/>
      <c r="J875" s="29"/>
    </row>
    <row r="876" spans="2:10" x14ac:dyDescent="0.25">
      <c r="B876" s="5"/>
      <c r="C876" s="2"/>
      <c r="D876" s="2"/>
      <c r="E876" s="2"/>
      <c r="F876" s="29"/>
      <c r="G876" s="2"/>
      <c r="H876" s="2"/>
      <c r="I876" s="2"/>
      <c r="J876" s="29"/>
    </row>
    <row r="877" spans="2:10" x14ac:dyDescent="0.25">
      <c r="B877" s="5"/>
      <c r="C877" s="2"/>
      <c r="D877" s="2"/>
      <c r="E877" s="2"/>
      <c r="F877" s="29"/>
      <c r="G877" s="2"/>
      <c r="H877" s="2"/>
      <c r="I877" s="2"/>
      <c r="J877" s="29"/>
    </row>
    <row r="878" spans="2:10" x14ac:dyDescent="0.25">
      <c r="B878" s="5"/>
      <c r="C878" s="2"/>
      <c r="D878" s="2"/>
      <c r="E878" s="2"/>
      <c r="F878" s="29"/>
      <c r="G878" s="2"/>
      <c r="H878" s="2"/>
      <c r="I878" s="2"/>
      <c r="J878" s="29"/>
    </row>
    <row r="879" spans="2:10" x14ac:dyDescent="0.25">
      <c r="B879" s="5"/>
      <c r="C879" s="2"/>
      <c r="D879" s="2"/>
      <c r="E879" s="2"/>
      <c r="F879" s="29"/>
      <c r="G879" s="2"/>
      <c r="H879" s="2"/>
      <c r="I879" s="2"/>
      <c r="J879" s="29"/>
    </row>
    <row r="880" spans="2:10" x14ac:dyDescent="0.25">
      <c r="B880" s="5"/>
      <c r="C880" s="2"/>
      <c r="D880" s="2"/>
      <c r="E880" s="2"/>
      <c r="F880" s="29"/>
      <c r="G880" s="2"/>
      <c r="H880" s="2"/>
      <c r="I880" s="2"/>
      <c r="J880" s="29"/>
    </row>
    <row r="881" spans="2:10" x14ac:dyDescent="0.25">
      <c r="B881" s="5"/>
      <c r="C881" s="2"/>
      <c r="D881" s="2"/>
      <c r="E881" s="2"/>
      <c r="F881" s="29"/>
      <c r="G881" s="2"/>
      <c r="H881" s="2"/>
      <c r="I881" s="2"/>
      <c r="J881" s="29"/>
    </row>
    <row r="882" spans="2:10" x14ac:dyDescent="0.25">
      <c r="B882" s="5"/>
      <c r="C882" s="2"/>
      <c r="D882" s="2"/>
      <c r="E882" s="2"/>
      <c r="F882" s="29"/>
      <c r="G882" s="2"/>
      <c r="H882" s="2"/>
      <c r="I882" s="2"/>
      <c r="J882" s="29"/>
    </row>
    <row r="883" spans="2:10" x14ac:dyDescent="0.25">
      <c r="B883" s="5"/>
      <c r="C883" s="2"/>
      <c r="D883" s="2"/>
      <c r="E883" s="2"/>
      <c r="F883" s="29"/>
      <c r="G883" s="2"/>
      <c r="H883" s="2"/>
      <c r="I883" s="2"/>
      <c r="J883" s="29"/>
    </row>
    <row r="884" spans="2:10" x14ac:dyDescent="0.25">
      <c r="B884" s="5"/>
      <c r="C884" s="2"/>
      <c r="D884" s="2"/>
      <c r="E884" s="2"/>
      <c r="F884" s="29"/>
      <c r="G884" s="2"/>
      <c r="H884" s="2"/>
      <c r="I884" s="2"/>
      <c r="J884" s="29"/>
    </row>
    <row r="885" spans="2:10" x14ac:dyDescent="0.25">
      <c r="B885" s="5"/>
      <c r="C885" s="2"/>
      <c r="D885" s="2"/>
      <c r="E885" s="2"/>
      <c r="F885" s="29"/>
      <c r="G885" s="2"/>
      <c r="H885" s="2"/>
      <c r="I885" s="2"/>
      <c r="J885" s="29"/>
    </row>
    <row r="886" spans="2:10" x14ac:dyDescent="0.25">
      <c r="B886" s="5"/>
      <c r="C886" s="2"/>
      <c r="D886" s="2"/>
      <c r="E886" s="2"/>
      <c r="F886" s="29"/>
      <c r="G886" s="2"/>
      <c r="H886" s="2"/>
      <c r="I886" s="2"/>
      <c r="J886" s="29"/>
    </row>
    <row r="887" spans="2:10" x14ac:dyDescent="0.25">
      <c r="B887" s="5"/>
      <c r="C887" s="2"/>
      <c r="D887" s="2"/>
      <c r="E887" s="2"/>
      <c r="F887" s="29"/>
      <c r="G887" s="2"/>
      <c r="H887" s="2"/>
      <c r="I887" s="2"/>
      <c r="J887" s="29"/>
    </row>
    <row r="888" spans="2:10" x14ac:dyDescent="0.25">
      <c r="B888" s="5"/>
      <c r="C888" s="2"/>
      <c r="D888" s="2"/>
      <c r="E888" s="2"/>
      <c r="F888" s="29"/>
      <c r="G888" s="2"/>
      <c r="H888" s="2"/>
      <c r="I888" s="2"/>
      <c r="J888" s="29"/>
    </row>
    <row r="889" spans="2:10" x14ac:dyDescent="0.25">
      <c r="B889" s="5"/>
      <c r="C889" s="2"/>
      <c r="D889" s="2"/>
      <c r="E889" s="2"/>
      <c r="F889" s="29"/>
      <c r="G889" s="2"/>
      <c r="H889" s="2"/>
      <c r="I889" s="2"/>
      <c r="J889" s="29"/>
    </row>
    <row r="890" spans="2:10" x14ac:dyDescent="0.25">
      <c r="B890" s="5"/>
      <c r="C890" s="2"/>
      <c r="D890" s="2"/>
      <c r="E890" s="2"/>
      <c r="F890" s="29"/>
      <c r="G890" s="2"/>
      <c r="H890" s="2"/>
      <c r="I890" s="2"/>
      <c r="J890" s="29"/>
    </row>
    <row r="891" spans="2:10" x14ac:dyDescent="0.25">
      <c r="B891" s="5"/>
      <c r="C891" s="2"/>
      <c r="D891" s="2"/>
      <c r="E891" s="2"/>
      <c r="F891" s="29"/>
      <c r="G891" s="2"/>
      <c r="H891" s="2"/>
      <c r="I891" s="2"/>
      <c r="J891" s="29"/>
    </row>
    <row r="892" spans="2:10" x14ac:dyDescent="0.25">
      <c r="B892" s="5"/>
      <c r="C892" s="2"/>
      <c r="D892" s="2"/>
      <c r="E892" s="2"/>
      <c r="F892" s="29"/>
      <c r="G892" s="2"/>
      <c r="H892" s="2"/>
      <c r="I892" s="2"/>
      <c r="J892" s="29"/>
    </row>
    <row r="893" spans="2:10" x14ac:dyDescent="0.25">
      <c r="B893" s="5"/>
      <c r="C893" s="2"/>
      <c r="D893" s="2"/>
      <c r="E893" s="2"/>
      <c r="F893" s="29"/>
      <c r="G893" s="2"/>
      <c r="H893" s="2"/>
      <c r="I893" s="2"/>
      <c r="J893" s="29"/>
    </row>
    <row r="894" spans="2:10" x14ac:dyDescent="0.25">
      <c r="B894" s="5"/>
      <c r="C894" s="2"/>
      <c r="D894" s="2"/>
      <c r="E894" s="2"/>
      <c r="F894" s="29"/>
      <c r="G894" s="2"/>
      <c r="H894" s="2"/>
      <c r="I894" s="2"/>
      <c r="J894" s="29"/>
    </row>
    <row r="895" spans="2:10" x14ac:dyDescent="0.25">
      <c r="B895" s="5"/>
      <c r="C895" s="2"/>
      <c r="D895" s="2"/>
      <c r="E895" s="2"/>
      <c r="F895" s="29"/>
      <c r="G895" s="2"/>
      <c r="H895" s="2"/>
      <c r="I895" s="2"/>
      <c r="J895" s="29"/>
    </row>
    <row r="896" spans="2:10" x14ac:dyDescent="0.25">
      <c r="B896" s="5"/>
      <c r="C896" s="2"/>
      <c r="D896" s="2"/>
      <c r="E896" s="2"/>
      <c r="F896" s="29"/>
      <c r="G896" s="2"/>
      <c r="H896" s="2"/>
      <c r="I896" s="2"/>
      <c r="J896" s="29"/>
    </row>
    <row r="897" spans="2:10" x14ac:dyDescent="0.25">
      <c r="B897" s="5"/>
      <c r="C897" s="2"/>
      <c r="D897" s="2"/>
      <c r="E897" s="2"/>
      <c r="F897" s="29"/>
      <c r="G897" s="2"/>
      <c r="H897" s="2"/>
      <c r="I897" s="2"/>
      <c r="J897" s="29"/>
    </row>
    <row r="898" spans="2:10" x14ac:dyDescent="0.25">
      <c r="B898" s="5"/>
      <c r="C898" s="2"/>
      <c r="D898" s="2"/>
      <c r="E898" s="2"/>
      <c r="F898" s="29"/>
      <c r="G898" s="2"/>
      <c r="H898" s="2"/>
      <c r="I898" s="2"/>
      <c r="J898" s="29"/>
    </row>
    <row r="899" spans="2:10" x14ac:dyDescent="0.25">
      <c r="B899" s="5"/>
      <c r="C899" s="2"/>
      <c r="D899" s="2"/>
      <c r="E899" s="2"/>
      <c r="F899" s="29"/>
      <c r="G899" s="2"/>
      <c r="H899" s="2"/>
      <c r="I899" s="2"/>
      <c r="J899" s="29"/>
    </row>
    <row r="900" spans="2:10" x14ac:dyDescent="0.25">
      <c r="B900" s="5"/>
      <c r="C900" s="2"/>
      <c r="D900" s="2"/>
      <c r="E900" s="2"/>
      <c r="F900" s="29"/>
      <c r="G900" s="2"/>
      <c r="H900" s="2"/>
      <c r="I900" s="2"/>
      <c r="J900" s="29"/>
    </row>
    <row r="901" spans="2:10" x14ac:dyDescent="0.25">
      <c r="B901" s="5"/>
      <c r="C901" s="2"/>
      <c r="D901" s="2"/>
      <c r="E901" s="2"/>
      <c r="F901" s="29"/>
      <c r="G901" s="2"/>
      <c r="H901" s="2"/>
      <c r="I901" s="2"/>
      <c r="J901" s="29"/>
    </row>
    <row r="902" spans="2:10" x14ac:dyDescent="0.25">
      <c r="B902" s="5"/>
      <c r="C902" s="2"/>
      <c r="D902" s="2"/>
      <c r="E902" s="2"/>
      <c r="F902" s="29"/>
      <c r="G902" s="2"/>
      <c r="H902" s="2"/>
      <c r="I902" s="2"/>
      <c r="J902" s="29"/>
    </row>
    <row r="903" spans="2:10" x14ac:dyDescent="0.25">
      <c r="B903" s="5"/>
      <c r="C903" s="2"/>
      <c r="D903" s="2"/>
      <c r="E903" s="2"/>
      <c r="F903" s="29"/>
      <c r="G903" s="2"/>
      <c r="H903" s="2"/>
      <c r="I903" s="2"/>
      <c r="J903" s="29"/>
    </row>
    <row r="904" spans="2:10" x14ac:dyDescent="0.25">
      <c r="B904" s="5"/>
      <c r="C904" s="2"/>
      <c r="D904" s="2"/>
      <c r="E904" s="2"/>
      <c r="F904" s="29"/>
      <c r="G904" s="2"/>
      <c r="H904" s="2"/>
      <c r="I904" s="2"/>
      <c r="J904" s="29"/>
    </row>
    <row r="905" spans="2:10" x14ac:dyDescent="0.25">
      <c r="B905" s="5"/>
      <c r="C905" s="2"/>
      <c r="D905" s="2"/>
      <c r="E905" s="2"/>
      <c r="F905" s="29"/>
      <c r="G905" s="2"/>
      <c r="H905" s="2"/>
      <c r="I905" s="2"/>
      <c r="J905" s="29"/>
    </row>
    <row r="906" spans="2:10" x14ac:dyDescent="0.25">
      <c r="B906" s="5"/>
      <c r="C906" s="2"/>
      <c r="D906" s="2"/>
      <c r="E906" s="2"/>
      <c r="F906" s="29"/>
      <c r="G906" s="2"/>
      <c r="H906" s="2"/>
      <c r="I906" s="2"/>
      <c r="J906" s="29"/>
    </row>
    <row r="907" spans="2:10" x14ac:dyDescent="0.25">
      <c r="B907" s="5"/>
      <c r="C907" s="2"/>
      <c r="D907" s="2"/>
      <c r="E907" s="2"/>
      <c r="F907" s="29"/>
      <c r="G907" s="2"/>
      <c r="H907" s="2"/>
      <c r="I907" s="2"/>
      <c r="J907" s="29"/>
    </row>
    <row r="908" spans="2:10" x14ac:dyDescent="0.25">
      <c r="B908" s="5"/>
      <c r="C908" s="2"/>
      <c r="D908" s="2"/>
      <c r="E908" s="2"/>
      <c r="F908" s="29"/>
      <c r="G908" s="2"/>
      <c r="H908" s="2"/>
      <c r="I908" s="2"/>
      <c r="J908" s="29"/>
    </row>
    <row r="909" spans="2:10" x14ac:dyDescent="0.25">
      <c r="B909" s="5"/>
      <c r="C909" s="2"/>
      <c r="D909" s="2"/>
      <c r="E909" s="2"/>
      <c r="F909" s="29"/>
      <c r="G909" s="2"/>
      <c r="H909" s="2"/>
      <c r="I909" s="2"/>
      <c r="J909" s="29"/>
    </row>
    <row r="910" spans="2:10" x14ac:dyDescent="0.25">
      <c r="B910" s="5"/>
      <c r="C910" s="2"/>
      <c r="D910" s="2"/>
      <c r="E910" s="2"/>
      <c r="F910" s="29"/>
      <c r="G910" s="2"/>
      <c r="H910" s="2"/>
      <c r="I910" s="2"/>
      <c r="J910" s="29"/>
    </row>
    <row r="911" spans="2:10" x14ac:dyDescent="0.25">
      <c r="B911" s="5"/>
      <c r="C911" s="2"/>
      <c r="D911" s="2"/>
      <c r="E911" s="2"/>
      <c r="F911" s="29"/>
      <c r="G911" s="2"/>
      <c r="H911" s="2"/>
      <c r="I911" s="2"/>
      <c r="J911" s="29"/>
    </row>
    <row r="912" spans="2:10" x14ac:dyDescent="0.25">
      <c r="B912" s="5"/>
      <c r="C912" s="2"/>
      <c r="D912" s="2"/>
      <c r="E912" s="2"/>
      <c r="F912" s="29"/>
      <c r="G912" s="2"/>
      <c r="H912" s="2"/>
      <c r="I912" s="2"/>
      <c r="J912" s="29"/>
    </row>
    <row r="913" spans="2:10" x14ac:dyDescent="0.25">
      <c r="B913" s="5"/>
      <c r="C913" s="2"/>
      <c r="D913" s="2"/>
      <c r="E913" s="2"/>
      <c r="F913" s="29"/>
      <c r="G913" s="2"/>
      <c r="H913" s="2"/>
      <c r="I913" s="2"/>
      <c r="J913" s="29"/>
    </row>
    <row r="914" spans="2:10" x14ac:dyDescent="0.25">
      <c r="B914" s="5"/>
      <c r="C914" s="2"/>
      <c r="D914" s="2"/>
      <c r="E914" s="2"/>
      <c r="F914" s="29"/>
      <c r="G914" s="2"/>
      <c r="H914" s="2"/>
      <c r="I914" s="2"/>
      <c r="J914" s="29"/>
    </row>
    <row r="915" spans="2:10" x14ac:dyDescent="0.25">
      <c r="B915" s="5"/>
      <c r="C915" s="2"/>
      <c r="D915" s="2"/>
      <c r="E915" s="2"/>
      <c r="F915" s="29"/>
      <c r="G915" s="2"/>
      <c r="H915" s="2"/>
      <c r="I915" s="2"/>
      <c r="J915" s="29"/>
    </row>
    <row r="916" spans="2:10" x14ac:dyDescent="0.25">
      <c r="B916" s="5"/>
      <c r="C916" s="2"/>
      <c r="D916" s="2"/>
      <c r="E916" s="2"/>
      <c r="F916" s="29"/>
      <c r="G916" s="2"/>
      <c r="H916" s="2"/>
      <c r="I916" s="2"/>
      <c r="J916" s="29"/>
    </row>
    <row r="917" spans="2:10" x14ac:dyDescent="0.25">
      <c r="B917" s="5"/>
      <c r="C917" s="2"/>
      <c r="D917" s="2"/>
      <c r="E917" s="2"/>
      <c r="F917" s="29"/>
      <c r="G917" s="2"/>
      <c r="H917" s="2"/>
      <c r="I917" s="2"/>
      <c r="J917" s="29"/>
    </row>
    <row r="918" spans="2:10" x14ac:dyDescent="0.25">
      <c r="B918" s="5"/>
      <c r="C918" s="2"/>
      <c r="D918" s="2"/>
      <c r="E918" s="2"/>
      <c r="F918" s="29"/>
      <c r="G918" s="2"/>
      <c r="H918" s="2"/>
      <c r="I918" s="2"/>
      <c r="J918" s="29"/>
    </row>
    <row r="919" spans="2:10" x14ac:dyDescent="0.25">
      <c r="B919" s="5"/>
      <c r="C919" s="2"/>
      <c r="D919" s="2"/>
      <c r="E919" s="2"/>
      <c r="F919" s="29"/>
      <c r="G919" s="2"/>
      <c r="H919" s="2"/>
      <c r="I919" s="2"/>
      <c r="J919" s="29"/>
    </row>
    <row r="920" spans="2:10" x14ac:dyDescent="0.25">
      <c r="B920" s="5"/>
      <c r="C920" s="2"/>
      <c r="D920" s="2"/>
      <c r="E920" s="2"/>
      <c r="F920" s="29"/>
      <c r="G920" s="2"/>
      <c r="H920" s="2"/>
      <c r="I920" s="2"/>
      <c r="J920" s="29"/>
    </row>
    <row r="921" spans="2:10" x14ac:dyDescent="0.25">
      <c r="B921" s="5"/>
      <c r="C921" s="2"/>
      <c r="D921" s="2"/>
      <c r="E921" s="2"/>
      <c r="F921" s="29"/>
      <c r="G921" s="2"/>
      <c r="H921" s="2"/>
      <c r="I921" s="2"/>
      <c r="J921" s="29"/>
    </row>
    <row r="922" spans="2:10" x14ac:dyDescent="0.25">
      <c r="B922" s="5"/>
      <c r="C922" s="2"/>
      <c r="D922" s="2"/>
      <c r="E922" s="2"/>
      <c r="F922" s="29"/>
      <c r="G922" s="2"/>
      <c r="H922" s="2"/>
      <c r="I922" s="2"/>
      <c r="J922" s="29"/>
    </row>
    <row r="923" spans="2:10" x14ac:dyDescent="0.25">
      <c r="B923" s="5"/>
      <c r="C923" s="2"/>
      <c r="D923" s="2"/>
      <c r="E923" s="2"/>
      <c r="F923" s="29"/>
      <c r="G923" s="2"/>
      <c r="H923" s="2"/>
      <c r="I923" s="2"/>
      <c r="J923" s="29"/>
    </row>
    <row r="924" spans="2:10" x14ac:dyDescent="0.25">
      <c r="B924" s="5"/>
      <c r="C924" s="2"/>
      <c r="D924" s="2"/>
      <c r="E924" s="2"/>
      <c r="F924" s="29"/>
      <c r="G924" s="2"/>
      <c r="H924" s="2"/>
      <c r="I924" s="2"/>
      <c r="J924" s="29"/>
    </row>
    <row r="925" spans="2:10" x14ac:dyDescent="0.25">
      <c r="B925" s="5"/>
      <c r="C925" s="2"/>
      <c r="D925" s="2"/>
      <c r="E925" s="2"/>
      <c r="F925" s="29"/>
      <c r="G925" s="2"/>
      <c r="H925" s="2"/>
      <c r="I925" s="2"/>
      <c r="J925" s="29"/>
    </row>
    <row r="926" spans="2:10" x14ac:dyDescent="0.25">
      <c r="B926" s="5"/>
      <c r="C926" s="2"/>
      <c r="D926" s="2"/>
      <c r="E926" s="2"/>
      <c r="F926" s="29"/>
      <c r="G926" s="2"/>
      <c r="H926" s="2"/>
      <c r="I926" s="2"/>
      <c r="J926" s="29"/>
    </row>
    <row r="927" spans="2:10" x14ac:dyDescent="0.25">
      <c r="B927" s="5"/>
      <c r="C927" s="2"/>
      <c r="D927" s="2"/>
      <c r="E927" s="2"/>
      <c r="F927" s="29"/>
      <c r="G927" s="2"/>
      <c r="H927" s="2"/>
      <c r="I927" s="2"/>
      <c r="J927" s="29"/>
    </row>
    <row r="928" spans="2:10" x14ac:dyDescent="0.25">
      <c r="B928" s="5"/>
      <c r="C928" s="2"/>
      <c r="D928" s="2"/>
      <c r="E928" s="2"/>
      <c r="F928" s="29"/>
      <c r="G928" s="2"/>
      <c r="H928" s="2"/>
      <c r="I928" s="2"/>
      <c r="J928" s="29"/>
    </row>
    <row r="929" spans="2:10" x14ac:dyDescent="0.25">
      <c r="B929" s="5"/>
      <c r="C929" s="2"/>
      <c r="D929" s="2"/>
      <c r="E929" s="2"/>
      <c r="F929" s="29"/>
      <c r="G929" s="2"/>
      <c r="H929" s="2"/>
      <c r="I929" s="2"/>
      <c r="J929" s="29"/>
    </row>
    <row r="930" spans="2:10" x14ac:dyDescent="0.25">
      <c r="B930" s="5"/>
      <c r="C930" s="2"/>
      <c r="D930" s="2"/>
      <c r="E930" s="2"/>
      <c r="F930" s="29"/>
      <c r="G930" s="2"/>
      <c r="H930" s="2"/>
      <c r="I930" s="2"/>
      <c r="J930" s="29"/>
    </row>
    <row r="931" spans="2:10" x14ac:dyDescent="0.25">
      <c r="B931" s="5"/>
      <c r="C931" s="2"/>
      <c r="D931" s="2"/>
      <c r="E931" s="2"/>
      <c r="F931" s="29"/>
      <c r="G931" s="2"/>
      <c r="H931" s="2"/>
      <c r="I931" s="2"/>
      <c r="J931" s="29"/>
    </row>
    <row r="932" spans="2:10" x14ac:dyDescent="0.25">
      <c r="B932" s="5"/>
      <c r="C932" s="2"/>
      <c r="D932" s="2"/>
      <c r="E932" s="2"/>
      <c r="F932" s="29"/>
      <c r="G932" s="2"/>
      <c r="H932" s="2"/>
      <c r="I932" s="2"/>
      <c r="J932" s="29"/>
    </row>
    <row r="933" spans="2:10" x14ac:dyDescent="0.25">
      <c r="B933" s="5"/>
      <c r="C933" s="2"/>
      <c r="D933" s="2"/>
      <c r="E933" s="2"/>
      <c r="F933" s="29"/>
      <c r="G933" s="2"/>
      <c r="H933" s="2"/>
      <c r="I933" s="2"/>
      <c r="J933" s="29"/>
    </row>
    <row r="934" spans="2:10" x14ac:dyDescent="0.25">
      <c r="B934" s="5"/>
      <c r="C934" s="2"/>
      <c r="D934" s="2"/>
      <c r="E934" s="2"/>
      <c r="F934" s="29"/>
      <c r="G934" s="2"/>
      <c r="H934" s="2"/>
      <c r="I934" s="2"/>
      <c r="J934" s="29"/>
    </row>
    <row r="935" spans="2:10" x14ac:dyDescent="0.25">
      <c r="B935" s="5"/>
      <c r="C935" s="2"/>
      <c r="D935" s="2"/>
      <c r="E935" s="2"/>
      <c r="F935" s="29"/>
      <c r="G935" s="2"/>
      <c r="H935" s="2"/>
      <c r="I935" s="2"/>
      <c r="J935" s="29"/>
    </row>
    <row r="936" spans="2:10" x14ac:dyDescent="0.25">
      <c r="B936" s="5"/>
      <c r="C936" s="2"/>
      <c r="D936" s="2"/>
      <c r="E936" s="2"/>
      <c r="F936" s="29"/>
      <c r="G936" s="2"/>
      <c r="H936" s="2"/>
      <c r="I936" s="2"/>
      <c r="J936" s="29"/>
    </row>
    <row r="937" spans="2:10" x14ac:dyDescent="0.25">
      <c r="B937" s="5"/>
      <c r="C937" s="2"/>
      <c r="D937" s="2"/>
      <c r="E937" s="2"/>
      <c r="F937" s="29"/>
      <c r="G937" s="2"/>
      <c r="H937" s="2"/>
      <c r="I937" s="2"/>
      <c r="J937" s="29"/>
    </row>
    <row r="938" spans="2:10" x14ac:dyDescent="0.25">
      <c r="B938" s="5"/>
      <c r="C938" s="2"/>
      <c r="D938" s="2"/>
      <c r="E938" s="2"/>
      <c r="F938" s="29"/>
      <c r="G938" s="2"/>
      <c r="H938" s="2"/>
      <c r="I938" s="2"/>
      <c r="J938" s="29"/>
    </row>
    <row r="939" spans="2:10" x14ac:dyDescent="0.25">
      <c r="B939" s="5"/>
      <c r="C939" s="2"/>
      <c r="D939" s="2"/>
      <c r="E939" s="2"/>
      <c r="F939" s="29"/>
      <c r="G939" s="2"/>
      <c r="H939" s="2"/>
      <c r="I939" s="2"/>
      <c r="J939" s="29"/>
    </row>
    <row r="940" spans="2:10" x14ac:dyDescent="0.25">
      <c r="B940" s="5"/>
      <c r="C940" s="2"/>
      <c r="D940" s="2"/>
      <c r="E940" s="2"/>
      <c r="F940" s="29"/>
      <c r="G940" s="2"/>
      <c r="H940" s="2"/>
      <c r="I940" s="2"/>
      <c r="J940" s="29"/>
    </row>
    <row r="941" spans="2:10" x14ac:dyDescent="0.25">
      <c r="B941" s="5"/>
      <c r="C941" s="2"/>
      <c r="D941" s="2"/>
      <c r="E941" s="2"/>
      <c r="F941" s="29"/>
      <c r="G941" s="2"/>
      <c r="H941" s="2"/>
      <c r="I941" s="2"/>
      <c r="J941" s="29"/>
    </row>
    <row r="942" spans="2:10" x14ac:dyDescent="0.25">
      <c r="B942" s="5"/>
      <c r="C942" s="2"/>
      <c r="D942" s="2"/>
      <c r="E942" s="2"/>
      <c r="F942" s="29"/>
      <c r="G942" s="2"/>
      <c r="H942" s="2"/>
      <c r="I942" s="2"/>
      <c r="J942" s="29"/>
    </row>
    <row r="943" spans="2:10" x14ac:dyDescent="0.25">
      <c r="B943" s="5"/>
      <c r="C943" s="2"/>
      <c r="D943" s="2"/>
      <c r="E943" s="2"/>
      <c r="F943" s="29"/>
      <c r="G943" s="2"/>
      <c r="H943" s="2"/>
      <c r="I943" s="2"/>
      <c r="J943" s="29"/>
    </row>
    <row r="944" spans="2:10" x14ac:dyDescent="0.25">
      <c r="B944" s="5"/>
      <c r="C944" s="2"/>
      <c r="D944" s="2"/>
      <c r="E944" s="2"/>
      <c r="F944" s="29"/>
      <c r="G944" s="2"/>
      <c r="H944" s="2"/>
      <c r="I944" s="2"/>
      <c r="J944" s="29"/>
    </row>
    <row r="945" spans="2:10" x14ac:dyDescent="0.25">
      <c r="B945" s="5"/>
      <c r="C945" s="2"/>
      <c r="D945" s="2"/>
      <c r="E945" s="2"/>
      <c r="F945" s="29"/>
      <c r="G945" s="2"/>
      <c r="H945" s="2"/>
      <c r="I945" s="2"/>
      <c r="J945" s="29"/>
    </row>
    <row r="946" spans="2:10" x14ac:dyDescent="0.25">
      <c r="B946" s="5"/>
      <c r="C946" s="2"/>
      <c r="D946" s="2"/>
      <c r="E946" s="2"/>
      <c r="F946" s="29"/>
      <c r="G946" s="2"/>
      <c r="H946" s="2"/>
      <c r="I946" s="2"/>
      <c r="J946" s="29"/>
    </row>
    <row r="947" spans="2:10" x14ac:dyDescent="0.25">
      <c r="B947" s="5"/>
      <c r="C947" s="2"/>
      <c r="D947" s="2"/>
      <c r="E947" s="2"/>
      <c r="F947" s="29"/>
      <c r="G947" s="2"/>
      <c r="H947" s="2"/>
      <c r="I947" s="2"/>
      <c r="J947" s="29"/>
    </row>
    <row r="948" spans="2:10" x14ac:dyDescent="0.25">
      <c r="B948" s="5"/>
      <c r="C948" s="2"/>
      <c r="D948" s="2"/>
      <c r="E948" s="2"/>
      <c r="F948" s="29"/>
      <c r="G948" s="2"/>
      <c r="H948" s="2"/>
      <c r="I948" s="2"/>
      <c r="J948" s="29"/>
    </row>
    <row r="949" spans="2:10" x14ac:dyDescent="0.25">
      <c r="B949" s="5"/>
      <c r="C949" s="2"/>
      <c r="D949" s="2"/>
      <c r="E949" s="2"/>
      <c r="F949" s="29"/>
      <c r="G949" s="2"/>
      <c r="H949" s="2"/>
      <c r="I949" s="2"/>
      <c r="J949" s="29"/>
    </row>
    <row r="950" spans="2:10" x14ac:dyDescent="0.25">
      <c r="B950" s="5"/>
      <c r="C950" s="2"/>
      <c r="D950" s="2"/>
      <c r="E950" s="2"/>
      <c r="F950" s="29"/>
      <c r="G950" s="2"/>
      <c r="H950" s="2"/>
      <c r="I950" s="2"/>
      <c r="J950" s="29"/>
    </row>
    <row r="951" spans="2:10" x14ac:dyDescent="0.25">
      <c r="B951" s="5"/>
      <c r="C951" s="2"/>
      <c r="D951" s="2"/>
      <c r="E951" s="2"/>
      <c r="F951" s="29"/>
      <c r="G951" s="2"/>
      <c r="H951" s="2"/>
      <c r="I951" s="2"/>
      <c r="J951" s="29"/>
    </row>
    <row r="952" spans="2:10" x14ac:dyDescent="0.25">
      <c r="B952" s="5"/>
      <c r="C952" s="2"/>
      <c r="D952" s="2"/>
      <c r="E952" s="2"/>
      <c r="F952" s="29"/>
      <c r="G952" s="2"/>
      <c r="H952" s="2"/>
      <c r="I952" s="2"/>
      <c r="J952" s="29"/>
    </row>
    <row r="953" spans="2:10" x14ac:dyDescent="0.25">
      <c r="B953" s="5"/>
      <c r="C953" s="2"/>
      <c r="D953" s="2"/>
      <c r="E953" s="2"/>
      <c r="F953" s="29"/>
      <c r="G953" s="2"/>
      <c r="H953" s="2"/>
      <c r="I953" s="2"/>
      <c r="J953" s="29"/>
    </row>
    <row r="954" spans="2:10" x14ac:dyDescent="0.25">
      <c r="B954" s="5"/>
      <c r="C954" s="2"/>
      <c r="D954" s="2"/>
      <c r="E954" s="2"/>
      <c r="F954" s="29"/>
      <c r="G954" s="2"/>
      <c r="H954" s="2"/>
      <c r="I954" s="2"/>
      <c r="J954" s="29"/>
    </row>
    <row r="955" spans="2:10" x14ac:dyDescent="0.25">
      <c r="B955" s="5"/>
      <c r="C955" s="2"/>
      <c r="D955" s="2"/>
      <c r="E955" s="2"/>
      <c r="F955" s="29"/>
      <c r="G955" s="2"/>
      <c r="H955" s="2"/>
      <c r="I955" s="2"/>
      <c r="J955" s="29"/>
    </row>
    <row r="956" spans="2:10" x14ac:dyDescent="0.25">
      <c r="B956" s="5"/>
      <c r="C956" s="2"/>
      <c r="D956" s="2"/>
      <c r="E956" s="2"/>
      <c r="F956" s="29"/>
      <c r="G956" s="2"/>
      <c r="H956" s="2"/>
      <c r="I956" s="2"/>
      <c r="J956" s="29"/>
    </row>
    <row r="957" spans="2:10" x14ac:dyDescent="0.25">
      <c r="B957" s="5"/>
      <c r="C957" s="2"/>
      <c r="D957" s="2"/>
      <c r="E957" s="2"/>
      <c r="F957" s="29"/>
      <c r="G957" s="2"/>
      <c r="H957" s="2"/>
      <c r="I957" s="2"/>
      <c r="J957" s="29"/>
    </row>
    <row r="958" spans="2:10" x14ac:dyDescent="0.25">
      <c r="B958" s="5"/>
      <c r="C958" s="2"/>
      <c r="D958" s="2"/>
      <c r="E958" s="2"/>
      <c r="F958" s="29"/>
      <c r="G958" s="2"/>
      <c r="H958" s="2"/>
      <c r="I958" s="2"/>
      <c r="J958" s="29"/>
    </row>
    <row r="959" spans="2:10" x14ac:dyDescent="0.25">
      <c r="B959" s="5"/>
      <c r="C959" s="2"/>
      <c r="D959" s="2"/>
      <c r="E959" s="2"/>
      <c r="F959" s="29"/>
      <c r="G959" s="2"/>
      <c r="H959" s="2"/>
      <c r="I959" s="2"/>
      <c r="J959" s="29"/>
    </row>
    <row r="960" spans="2:10" x14ac:dyDescent="0.25">
      <c r="B960" s="5"/>
      <c r="C960" s="2"/>
      <c r="D960" s="2"/>
      <c r="E960" s="2"/>
      <c r="F960" s="29"/>
      <c r="G960" s="2"/>
      <c r="H960" s="2"/>
      <c r="I960" s="2"/>
      <c r="J960" s="29"/>
    </row>
  </sheetData>
  <mergeCells count="76">
    <mergeCell ref="B2:J2"/>
    <mergeCell ref="B3:J3"/>
    <mergeCell ref="B4:B6"/>
    <mergeCell ref="C4:I4"/>
    <mergeCell ref="C5:H5"/>
    <mergeCell ref="I5:J5"/>
    <mergeCell ref="C6:F6"/>
    <mergeCell ref="G6:I6"/>
    <mergeCell ref="E13:F13"/>
    <mergeCell ref="H65:J69"/>
    <mergeCell ref="B63:F63"/>
    <mergeCell ref="H63:J63"/>
    <mergeCell ref="C64:F64"/>
    <mergeCell ref="G64:J64"/>
    <mergeCell ref="C31:C32"/>
    <mergeCell ref="F31:F32"/>
    <mergeCell ref="C41:C44"/>
    <mergeCell ref="B47:J47"/>
    <mergeCell ref="I90:J90"/>
    <mergeCell ref="B48:B50"/>
    <mergeCell ref="C48:I48"/>
    <mergeCell ref="C49:H49"/>
    <mergeCell ref="I49:J49"/>
    <mergeCell ref="C50:F50"/>
    <mergeCell ref="G50:I50"/>
    <mergeCell ref="H70:J71"/>
    <mergeCell ref="H72:J72"/>
    <mergeCell ref="H73:H76"/>
    <mergeCell ref="I73:I76"/>
    <mergeCell ref="J73:J76"/>
    <mergeCell ref="E78:E86"/>
    <mergeCell ref="B87:B90"/>
    <mergeCell ref="C87:F87"/>
    <mergeCell ref="H87:H90"/>
    <mergeCell ref="G95:G100"/>
    <mergeCell ref="C96:C98"/>
    <mergeCell ref="E96:E98"/>
    <mergeCell ref="F96:F98"/>
    <mergeCell ref="C99:C100"/>
    <mergeCell ref="E99:E100"/>
    <mergeCell ref="F99:F100"/>
    <mergeCell ref="I87:J89"/>
    <mergeCell ref="C88:F88"/>
    <mergeCell ref="C89:F89"/>
    <mergeCell ref="C90:F90"/>
    <mergeCell ref="B103:D103"/>
    <mergeCell ref="F103:J107"/>
    <mergeCell ref="B104:D104"/>
    <mergeCell ref="B105:D105"/>
    <mergeCell ref="B106:D106"/>
    <mergeCell ref="B107:D107"/>
    <mergeCell ref="B101:C101"/>
    <mergeCell ref="E101:G101"/>
    <mergeCell ref="H101:J101"/>
    <mergeCell ref="B102:E102"/>
    <mergeCell ref="F102:J102"/>
    <mergeCell ref="B93:J93"/>
    <mergeCell ref="B108:D108"/>
    <mergeCell ref="F108:J108"/>
    <mergeCell ref="B109:D109"/>
    <mergeCell ref="F109:H109"/>
    <mergeCell ref="I109:J109"/>
    <mergeCell ref="B110:D110"/>
    <mergeCell ref="F110:H110"/>
    <mergeCell ref="I110:J110"/>
    <mergeCell ref="B111:D111"/>
    <mergeCell ref="F111:H111"/>
    <mergeCell ref="I111:J111"/>
    <mergeCell ref="B129:D129"/>
    <mergeCell ref="F129:J129"/>
    <mergeCell ref="B112:D112"/>
    <mergeCell ref="F112:H112"/>
    <mergeCell ref="I112:J112"/>
    <mergeCell ref="B113:D113"/>
    <mergeCell ref="F113:H113"/>
    <mergeCell ref="I113:J113"/>
  </mergeCells>
  <pageMargins left="0.7" right="0.7" top="0.75" bottom="0.75" header="0.3" footer="0.3"/>
  <pageSetup paperSize="9" scale="63" orientation="portrait" r:id="rId1"/>
  <rowBreaks count="2" manualBreakCount="2">
    <brk id="45" max="10" man="1"/>
    <brk id="91" max="10" man="1"/>
  </rowBreaks>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7C80"/>
  </sheetPr>
  <dimension ref="B1:J960"/>
  <sheetViews>
    <sheetView topLeftCell="A64" zoomScaleNormal="100" zoomScaleSheetLayoutView="158" workbookViewId="0">
      <selection activeCell="G70" sqref="G70"/>
    </sheetView>
  </sheetViews>
  <sheetFormatPr defaultColWidth="10.7109375" defaultRowHeight="15" x14ac:dyDescent="0.25"/>
  <cols>
    <col min="1" max="1" width="1.28515625" style="1" customWidth="1"/>
    <col min="2" max="2" width="31.7109375" style="6" customWidth="1"/>
    <col min="3" max="3" width="9.7109375" style="4" customWidth="1"/>
    <col min="4" max="4" width="12" style="4" customWidth="1"/>
    <col min="5" max="5" width="16.7109375" style="4" customWidth="1"/>
    <col min="6" max="6" width="14.7109375" style="30" customWidth="1"/>
    <col min="7" max="7" width="11" style="4" customWidth="1"/>
    <col min="8" max="9" width="11.7109375" style="4" customWidth="1"/>
    <col min="10" max="10" width="12.140625" style="30" customWidth="1"/>
    <col min="11" max="11" width="1.7109375" style="1" customWidth="1"/>
    <col min="12" max="16384" width="10.7109375" style="1"/>
  </cols>
  <sheetData>
    <row r="1" spans="2:10" ht="8.1" customHeight="1" x14ac:dyDescent="0.25"/>
    <row r="2" spans="2:10" ht="14.1" customHeight="1" thickBot="1" x14ac:dyDescent="0.3">
      <c r="B2" s="185" t="s">
        <v>147</v>
      </c>
      <c r="C2" s="185"/>
      <c r="D2" s="185"/>
      <c r="E2" s="185"/>
      <c r="F2" s="185"/>
      <c r="G2" s="185"/>
      <c r="H2" s="185"/>
      <c r="I2" s="185"/>
      <c r="J2" s="185"/>
    </row>
    <row r="3" spans="2:10" ht="18.75" thickBot="1" x14ac:dyDescent="0.3">
      <c r="B3" s="174" t="s">
        <v>168</v>
      </c>
      <c r="C3" s="174"/>
      <c r="D3" s="174"/>
      <c r="E3" s="174"/>
      <c r="F3" s="174"/>
      <c r="G3" s="174"/>
      <c r="H3" s="174"/>
      <c r="I3" s="174"/>
      <c r="J3" s="174"/>
    </row>
    <row r="4" spans="2:10" x14ac:dyDescent="0.25">
      <c r="B4" s="175" t="s">
        <v>153</v>
      </c>
      <c r="C4" s="178" t="s">
        <v>24</v>
      </c>
      <c r="D4" s="178"/>
      <c r="E4" s="178"/>
      <c r="F4" s="178"/>
      <c r="G4" s="178"/>
      <c r="H4" s="178"/>
      <c r="I4" s="178"/>
      <c r="J4" s="24"/>
    </row>
    <row r="5" spans="2:10" x14ac:dyDescent="0.25">
      <c r="B5" s="176"/>
      <c r="C5" s="179"/>
      <c r="D5" s="179"/>
      <c r="E5" s="179"/>
      <c r="F5" s="179"/>
      <c r="G5" s="179"/>
      <c r="H5" s="179"/>
      <c r="I5" s="180" t="s">
        <v>5</v>
      </c>
      <c r="J5" s="180"/>
    </row>
    <row r="6" spans="2:10" ht="15.75" thickBot="1" x14ac:dyDescent="0.3">
      <c r="B6" s="177"/>
      <c r="C6" s="166" t="s">
        <v>7</v>
      </c>
      <c r="D6" s="166"/>
      <c r="E6" s="166"/>
      <c r="F6" s="166"/>
      <c r="G6" s="167" t="s">
        <v>8</v>
      </c>
      <c r="H6" s="167"/>
      <c r="I6" s="167"/>
      <c r="J6" s="25"/>
    </row>
    <row r="7" spans="2:10" ht="45.75" thickBot="1" x14ac:dyDescent="0.3">
      <c r="B7" s="7" t="s">
        <v>2</v>
      </c>
      <c r="C7" s="34" t="s">
        <v>3</v>
      </c>
      <c r="D7" s="34" t="s">
        <v>21</v>
      </c>
      <c r="E7" s="35" t="s">
        <v>22</v>
      </c>
      <c r="F7" s="36" t="s">
        <v>29</v>
      </c>
      <c r="G7" s="18" t="s">
        <v>23</v>
      </c>
      <c r="H7" s="37" t="s">
        <v>4</v>
      </c>
      <c r="I7" s="37" t="s">
        <v>6</v>
      </c>
      <c r="J7" s="78" t="s">
        <v>134</v>
      </c>
    </row>
    <row r="8" spans="2:10" ht="39.75" customHeight="1" thickBot="1" x14ac:dyDescent="0.3">
      <c r="B8" s="8" t="s">
        <v>11</v>
      </c>
      <c r="C8" s="10">
        <f>SUM(C9:C10)</f>
        <v>148542</v>
      </c>
      <c r="D8" s="10">
        <f>SUM(D9:D10)</f>
        <v>36694</v>
      </c>
      <c r="E8" s="14" t="s">
        <v>167</v>
      </c>
      <c r="F8" s="26">
        <f>G8-C8-D8</f>
        <v>200133</v>
      </c>
      <c r="G8" s="56">
        <f t="shared" ref="G8:G19" si="0">H8+I8</f>
        <v>385369</v>
      </c>
      <c r="H8" s="10">
        <f>SUM(H9:H10)</f>
        <v>376934</v>
      </c>
      <c r="I8" s="10">
        <f t="shared" ref="I8:J8" si="1">SUM(I9:I10)</f>
        <v>8435</v>
      </c>
      <c r="J8" s="79">
        <f t="shared" si="1"/>
        <v>0</v>
      </c>
    </row>
    <row r="9" spans="2:10" ht="15.75" thickBot="1" x14ac:dyDescent="0.3">
      <c r="B9" s="9" t="s">
        <v>66</v>
      </c>
      <c r="C9" s="68">
        <f>147463-1+1080</f>
        <v>148542</v>
      </c>
      <c r="D9" s="68">
        <f>7000+1287+2500+3243+810+1508</f>
        <v>16348</v>
      </c>
      <c r="E9" s="15" t="s">
        <v>9</v>
      </c>
      <c r="F9" s="27">
        <f>G9-C9-D9</f>
        <v>141554</v>
      </c>
      <c r="G9" s="77">
        <f t="shared" si="0"/>
        <v>306444</v>
      </c>
      <c r="H9" s="68">
        <f>288448+3243+4000+236+74+500+1508</f>
        <v>298009</v>
      </c>
      <c r="I9" s="68">
        <v>8435</v>
      </c>
      <c r="J9" s="80"/>
    </row>
    <row r="10" spans="2:10" ht="15.75" thickBot="1" x14ac:dyDescent="0.3">
      <c r="B10" s="9" t="s">
        <v>67</v>
      </c>
      <c r="C10" s="11"/>
      <c r="D10" s="68">
        <f>2500+17689+157</f>
        <v>20346</v>
      </c>
      <c r="E10" s="15" t="s">
        <v>9</v>
      </c>
      <c r="F10" s="27">
        <f>G10-C10-D10</f>
        <v>58579</v>
      </c>
      <c r="G10" s="17">
        <f t="shared" si="0"/>
        <v>78925</v>
      </c>
      <c r="H10" s="68">
        <f>69682+9243</f>
        <v>78925</v>
      </c>
      <c r="I10" s="68"/>
      <c r="J10" s="80"/>
    </row>
    <row r="11" spans="2:10" ht="26.25" thickBot="1" x14ac:dyDescent="0.3">
      <c r="B11" s="8" t="s">
        <v>12</v>
      </c>
      <c r="C11" s="10">
        <f>SUM(C12:C14)</f>
        <v>17486</v>
      </c>
      <c r="D11" s="10">
        <f>SUM(D12:D14)</f>
        <v>58990</v>
      </c>
      <c r="E11" s="14" t="s">
        <v>9</v>
      </c>
      <c r="F11" s="26">
        <f>G11-C11-D11</f>
        <v>56902</v>
      </c>
      <c r="G11" s="56">
        <f t="shared" si="0"/>
        <v>133378</v>
      </c>
      <c r="H11" s="10">
        <f>SUM(H12:H14)</f>
        <v>133378</v>
      </c>
      <c r="I11" s="10">
        <f t="shared" ref="I11:J11" si="2">SUM(I12:I14)</f>
        <v>0</v>
      </c>
      <c r="J11" s="79">
        <f t="shared" si="2"/>
        <v>0</v>
      </c>
    </row>
    <row r="12" spans="2:10" ht="26.25" thickBot="1" x14ac:dyDescent="0.3">
      <c r="B12" s="9" t="s">
        <v>101</v>
      </c>
      <c r="C12" s="68">
        <f>16456+1030</f>
        <v>17486</v>
      </c>
      <c r="D12" s="68">
        <f>42</f>
        <v>42</v>
      </c>
      <c r="E12" s="15" t="s">
        <v>9</v>
      </c>
      <c r="F12" s="27">
        <f>G12-C12-D12-(D13-H13)</f>
        <v>12590</v>
      </c>
      <c r="G12" s="17">
        <f t="shared" si="0"/>
        <v>45446</v>
      </c>
      <c r="H12" s="11">
        <f>12983+(588+782+548+120)+(23242-675)+(4334-43)+2794+25+111+437+200</f>
        <v>45446</v>
      </c>
      <c r="I12" s="11"/>
      <c r="J12" s="80"/>
    </row>
    <row r="13" spans="2:10" ht="43.5" customHeight="1" thickBot="1" x14ac:dyDescent="0.3">
      <c r="B13" s="9" t="s">
        <v>102</v>
      </c>
      <c r="C13" s="11"/>
      <c r="D13" s="68">
        <f>18298+18569-700-896-86-6037+2407</f>
        <v>31555</v>
      </c>
      <c r="E13" s="183" t="s">
        <v>138</v>
      </c>
      <c r="F13" s="184"/>
      <c r="G13" s="17">
        <f t="shared" si="0"/>
        <v>16227</v>
      </c>
      <c r="H13" s="68">
        <f>6123+10104</f>
        <v>16227</v>
      </c>
      <c r="I13" s="11"/>
      <c r="J13" s="80"/>
    </row>
    <row r="14" spans="2:10" ht="26.25" thickBot="1" x14ac:dyDescent="0.3">
      <c r="B14" s="9" t="s">
        <v>166</v>
      </c>
      <c r="C14" s="11"/>
      <c r="D14" s="11">
        <v>27393</v>
      </c>
      <c r="E14" s="15" t="s">
        <v>9</v>
      </c>
      <c r="F14" s="27">
        <f>G14-C14-D14</f>
        <v>44312</v>
      </c>
      <c r="G14" s="17">
        <f t="shared" si="0"/>
        <v>71705</v>
      </c>
      <c r="H14" s="68">
        <f>40267+27393+4045</f>
        <v>71705</v>
      </c>
      <c r="I14" s="11"/>
      <c r="J14" s="80"/>
    </row>
    <row r="15" spans="2:10" ht="26.25" thickBot="1" x14ac:dyDescent="0.3">
      <c r="B15" s="8" t="s">
        <v>13</v>
      </c>
      <c r="C15" s="10">
        <f>SUM(C16:C19)</f>
        <v>409690</v>
      </c>
      <c r="D15" s="10">
        <f>SUM(D16:D19)</f>
        <v>51836</v>
      </c>
      <c r="E15" s="14" t="s">
        <v>35</v>
      </c>
      <c r="F15" s="26">
        <f>G15-C15-D15</f>
        <v>40375</v>
      </c>
      <c r="G15" s="56">
        <f t="shared" si="0"/>
        <v>501901</v>
      </c>
      <c r="H15" s="10">
        <f>SUM(H16:H19)</f>
        <v>490765</v>
      </c>
      <c r="I15" s="10">
        <f>SUM(I16:I19)</f>
        <v>11136</v>
      </c>
      <c r="J15" s="79">
        <f>SUM(J16:J19)</f>
        <v>54033</v>
      </c>
    </row>
    <row r="16" spans="2:10" ht="15.75" thickBot="1" x14ac:dyDescent="0.3">
      <c r="B16" s="9" t="s">
        <v>69</v>
      </c>
      <c r="C16" s="68">
        <f>306298</f>
        <v>306298</v>
      </c>
      <c r="D16" s="11">
        <f>4425+100+575+292</f>
        <v>5392</v>
      </c>
      <c r="E16" s="15" t="s">
        <v>10</v>
      </c>
      <c r="F16" s="27">
        <f>G16-C16-D16</f>
        <v>309</v>
      </c>
      <c r="G16" s="17">
        <f t="shared" si="0"/>
        <v>311999</v>
      </c>
      <c r="H16" s="68">
        <f>293266+2205+4525+575+292</f>
        <v>300863</v>
      </c>
      <c r="I16" s="68">
        <v>11136</v>
      </c>
      <c r="J16" s="80"/>
    </row>
    <row r="17" spans="2:10" ht="32.1" customHeight="1" thickBot="1" x14ac:dyDescent="0.3">
      <c r="B17" s="9" t="s">
        <v>70</v>
      </c>
      <c r="C17" s="68">
        <v>33770</v>
      </c>
      <c r="D17" s="68">
        <v>8916</v>
      </c>
      <c r="E17" s="15" t="s">
        <v>10</v>
      </c>
      <c r="F17" s="27">
        <f>G17-C17-D17</f>
        <v>13165</v>
      </c>
      <c r="G17" s="17">
        <f t="shared" si="0"/>
        <v>55851</v>
      </c>
      <c r="H17" s="68">
        <v>55851</v>
      </c>
      <c r="I17" s="68"/>
      <c r="J17" s="80"/>
    </row>
    <row r="18" spans="2:10" ht="26.25" thickBot="1" x14ac:dyDescent="0.3">
      <c r="B18" s="9" t="s">
        <v>71</v>
      </c>
      <c r="C18" s="68">
        <f>52158+17464</f>
        <v>69622</v>
      </c>
      <c r="D18" s="68">
        <f>33750+3778</f>
        <v>37528</v>
      </c>
      <c r="E18" s="15" t="s">
        <v>10</v>
      </c>
      <c r="F18" s="69">
        <f t="shared" ref="F18:F19" si="3">G18-C18-D18</f>
        <v>26511</v>
      </c>
      <c r="G18" s="17">
        <f t="shared" si="0"/>
        <v>133661</v>
      </c>
      <c r="H18" s="68">
        <f>83600+22572+21645+5844</f>
        <v>133661</v>
      </c>
      <c r="I18" s="68"/>
      <c r="J18" s="80"/>
    </row>
    <row r="19" spans="2:10" ht="39" thickBot="1" x14ac:dyDescent="0.3">
      <c r="B19" s="9" t="s">
        <v>130</v>
      </c>
      <c r="C19" s="11"/>
      <c r="D19" s="11"/>
      <c r="E19" s="15" t="s">
        <v>10</v>
      </c>
      <c r="F19" s="27">
        <f t="shared" si="3"/>
        <v>390</v>
      </c>
      <c r="G19" s="17">
        <f t="shared" si="0"/>
        <v>390</v>
      </c>
      <c r="H19" s="68">
        <v>390</v>
      </c>
      <c r="I19" s="68"/>
      <c r="J19" s="81">
        <f>41329+8598+4106</f>
        <v>54033</v>
      </c>
    </row>
    <row r="20" spans="2:10" ht="26.25" thickBot="1" x14ac:dyDescent="0.3">
      <c r="B20" s="8" t="s">
        <v>38</v>
      </c>
      <c r="C20" s="10">
        <f>SUM(C21:C25)</f>
        <v>11748</v>
      </c>
      <c r="D20" s="10">
        <f>SUM(D21:D25)</f>
        <v>0</v>
      </c>
      <c r="E20" s="14" t="s">
        <v>28</v>
      </c>
      <c r="F20" s="26">
        <f>G20-C20-D20</f>
        <v>131339</v>
      </c>
      <c r="G20" s="56">
        <f>H20+I20</f>
        <v>143087</v>
      </c>
      <c r="H20" s="10">
        <f>SUM(H21:H25)</f>
        <v>0</v>
      </c>
      <c r="I20" s="10">
        <f>SUM(I21:I25)</f>
        <v>143087</v>
      </c>
      <c r="J20" s="79">
        <f>SUM(J21:J25)</f>
        <v>19157</v>
      </c>
    </row>
    <row r="21" spans="2:10" ht="15.75" thickBot="1" x14ac:dyDescent="0.3">
      <c r="B21" s="41" t="s">
        <v>72</v>
      </c>
      <c r="C21" s="68">
        <v>2302</v>
      </c>
      <c r="D21" s="11"/>
      <c r="E21" s="15" t="s">
        <v>10</v>
      </c>
      <c r="F21" s="27">
        <f>G21-C21-D21</f>
        <v>5054</v>
      </c>
      <c r="G21" s="17">
        <f>H21+I21</f>
        <v>7356</v>
      </c>
      <c r="H21" s="68"/>
      <c r="I21" s="68">
        <v>7356</v>
      </c>
      <c r="J21" s="81">
        <v>3160</v>
      </c>
    </row>
    <row r="22" spans="2:10" ht="26.25" thickBot="1" x14ac:dyDescent="0.3">
      <c r="B22" s="41" t="s">
        <v>73</v>
      </c>
      <c r="C22" s="68">
        <v>9446</v>
      </c>
      <c r="D22" s="11"/>
      <c r="E22" s="15" t="s">
        <v>10</v>
      </c>
      <c r="F22" s="27">
        <f>G22-C22-D22</f>
        <v>27812</v>
      </c>
      <c r="G22" s="17">
        <f>H22+I22</f>
        <v>37258</v>
      </c>
      <c r="H22" s="68"/>
      <c r="I22" s="68">
        <v>37258</v>
      </c>
      <c r="J22" s="81">
        <v>1077</v>
      </c>
    </row>
    <row r="23" spans="2:10" ht="15.75" thickBot="1" x14ac:dyDescent="0.3">
      <c r="B23" s="41" t="s">
        <v>74</v>
      </c>
      <c r="C23" s="11"/>
      <c r="D23" s="11"/>
      <c r="E23" s="15" t="s">
        <v>9</v>
      </c>
      <c r="F23" s="27">
        <f>G23-C23-D23</f>
        <v>6744</v>
      </c>
      <c r="G23" s="17">
        <f>H23+I23</f>
        <v>6744</v>
      </c>
      <c r="H23" s="68"/>
      <c r="I23" s="68">
        <v>6744</v>
      </c>
      <c r="J23" s="81"/>
    </row>
    <row r="24" spans="2:10" ht="39" thickBot="1" x14ac:dyDescent="0.3">
      <c r="B24" s="41" t="s">
        <v>127</v>
      </c>
      <c r="C24" s="11"/>
      <c r="D24" s="11"/>
      <c r="E24" s="15" t="s">
        <v>9</v>
      </c>
      <c r="F24" s="27">
        <f t="shared" ref="F24:F25" si="4">G24-C24-D24</f>
        <v>91729</v>
      </c>
      <c r="G24" s="17">
        <f>H24+I24</f>
        <v>91729</v>
      </c>
      <c r="H24" s="68"/>
      <c r="I24" s="68">
        <f>91729</f>
        <v>91729</v>
      </c>
      <c r="J24" s="92">
        <f>6432+440+3538</f>
        <v>10410</v>
      </c>
    </row>
    <row r="25" spans="2:10" ht="26.25" thickBot="1" x14ac:dyDescent="0.3">
      <c r="B25" s="41" t="s">
        <v>75</v>
      </c>
      <c r="C25" s="11"/>
      <c r="D25" s="11"/>
      <c r="E25" s="15" t="s">
        <v>9</v>
      </c>
      <c r="F25" s="27">
        <f t="shared" si="4"/>
        <v>0</v>
      </c>
      <c r="G25" s="17">
        <f t="shared" ref="G25" si="5">H25+I25</f>
        <v>0</v>
      </c>
      <c r="H25" s="11"/>
      <c r="I25" s="11"/>
      <c r="J25" s="81">
        <v>4510</v>
      </c>
    </row>
    <row r="26" spans="2:10" ht="24.75" thickBot="1" x14ac:dyDescent="0.3">
      <c r="B26" s="8" t="s">
        <v>14</v>
      </c>
      <c r="C26" s="10">
        <f>SUM(C27:C29)</f>
        <v>24928</v>
      </c>
      <c r="D26" s="10">
        <f>SUM(D27:D29)</f>
        <v>0</v>
      </c>
      <c r="E26" s="14" t="s">
        <v>172</v>
      </c>
      <c r="F26" s="26">
        <f>G26-C26-D26</f>
        <v>17688</v>
      </c>
      <c r="G26" s="56">
        <f>H26+I26</f>
        <v>42616</v>
      </c>
      <c r="H26" s="10">
        <f>SUM(H27:H29)</f>
        <v>24290</v>
      </c>
      <c r="I26" s="10">
        <f t="shared" ref="I26:J26" si="6">SUM(I27:I29)</f>
        <v>18326</v>
      </c>
      <c r="J26" s="79">
        <f t="shared" si="6"/>
        <v>621</v>
      </c>
    </row>
    <row r="27" spans="2:10" ht="24.75" thickBot="1" x14ac:dyDescent="0.3">
      <c r="B27" s="9" t="s">
        <v>76</v>
      </c>
      <c r="C27" s="11"/>
      <c r="D27" s="11"/>
      <c r="E27" s="15" t="s">
        <v>41</v>
      </c>
      <c r="F27" s="27">
        <f>G27-C27-D27</f>
        <v>11789</v>
      </c>
      <c r="G27" s="17">
        <f>H27+I27</f>
        <v>11789</v>
      </c>
      <c r="H27" s="61"/>
      <c r="I27" s="68">
        <v>11789</v>
      </c>
      <c r="J27" s="81">
        <v>621</v>
      </c>
    </row>
    <row r="28" spans="2:10" ht="39" thickBot="1" x14ac:dyDescent="0.3">
      <c r="B28" s="9" t="s">
        <v>77</v>
      </c>
      <c r="C28" s="68">
        <v>5304</v>
      </c>
      <c r="D28" s="11"/>
      <c r="E28" s="15" t="s">
        <v>10</v>
      </c>
      <c r="F28" s="27">
        <f>G28-C28-D28</f>
        <v>1233</v>
      </c>
      <c r="G28" s="17">
        <f>H28+I28</f>
        <v>6537</v>
      </c>
      <c r="H28" s="61"/>
      <c r="I28" s="68">
        <v>6537</v>
      </c>
      <c r="J28" s="80"/>
    </row>
    <row r="29" spans="2:10" ht="15.75" thickBot="1" x14ac:dyDescent="0.3">
      <c r="B29" s="9" t="s">
        <v>78</v>
      </c>
      <c r="C29" s="68">
        <f>11524+8100</f>
        <v>19624</v>
      </c>
      <c r="D29" s="11"/>
      <c r="E29" s="15" t="s">
        <v>10</v>
      </c>
      <c r="F29" s="69">
        <f t="shared" ref="F29" si="7">G29-C29-D29</f>
        <v>4666</v>
      </c>
      <c r="G29" s="17">
        <f t="shared" ref="G29" si="8">H29+I29</f>
        <v>24290</v>
      </c>
      <c r="H29" s="68">
        <v>24290</v>
      </c>
      <c r="I29" s="68">
        <v>0</v>
      </c>
      <c r="J29" s="80"/>
    </row>
    <row r="30" spans="2:10" ht="34.35" customHeight="1" thickBot="1" x14ac:dyDescent="0.3">
      <c r="B30" s="8" t="s">
        <v>15</v>
      </c>
      <c r="C30" s="10">
        <f>SUM(C31:C34)</f>
        <v>188225</v>
      </c>
      <c r="D30" s="10">
        <f>SUM(D31:D34)</f>
        <v>0</v>
      </c>
      <c r="E30" s="14" t="s">
        <v>9</v>
      </c>
      <c r="F30" s="26">
        <f>G30-C30-D30</f>
        <v>19069</v>
      </c>
      <c r="G30" s="56">
        <f>H30+I30</f>
        <v>207294</v>
      </c>
      <c r="H30" s="10">
        <f>SUM(H31:H34)</f>
        <v>207294</v>
      </c>
      <c r="I30" s="10">
        <f>SUM(I31:I34)</f>
        <v>0</v>
      </c>
      <c r="J30" s="79">
        <f>SUM(J31:J34)</f>
        <v>11490</v>
      </c>
    </row>
    <row r="31" spans="2:10" ht="26.25" thickBot="1" x14ac:dyDescent="0.3">
      <c r="B31" s="9" t="s">
        <v>133</v>
      </c>
      <c r="C31" s="152"/>
      <c r="D31" s="11"/>
      <c r="E31" s="15" t="s">
        <v>9</v>
      </c>
      <c r="F31" s="168">
        <f>(G31+G32)-C31</f>
        <v>4300</v>
      </c>
      <c r="G31" s="17">
        <f>H31+I31</f>
        <v>4300</v>
      </c>
      <c r="H31" s="68">
        <v>4300</v>
      </c>
      <c r="I31" s="11"/>
      <c r="J31" s="80"/>
    </row>
    <row r="32" spans="2:10" ht="39" thickBot="1" x14ac:dyDescent="0.3">
      <c r="B32" s="9" t="s">
        <v>79</v>
      </c>
      <c r="C32" s="153"/>
      <c r="D32" s="11"/>
      <c r="E32" s="15" t="s">
        <v>9</v>
      </c>
      <c r="F32" s="169"/>
      <c r="G32" s="17">
        <f t="shared" ref="G32" si="9">H32+I32</f>
        <v>0</v>
      </c>
      <c r="H32" s="87"/>
      <c r="I32" s="11"/>
      <c r="J32" s="80"/>
    </row>
    <row r="33" spans="2:10" ht="56.25" customHeight="1" thickBot="1" x14ac:dyDescent="0.3">
      <c r="B33" s="9" t="s">
        <v>128</v>
      </c>
      <c r="C33" s="68">
        <f>176151+12034</f>
        <v>188185</v>
      </c>
      <c r="D33" s="11"/>
      <c r="E33" s="15" t="s">
        <v>9</v>
      </c>
      <c r="F33" s="27">
        <f>G33-C33-D33</f>
        <v>14769</v>
      </c>
      <c r="G33" s="17">
        <f>H33+I33</f>
        <v>202954</v>
      </c>
      <c r="H33" s="68">
        <f>176151+14769+12034</f>
        <v>202954</v>
      </c>
      <c r="I33" s="11"/>
      <c r="J33" s="80">
        <v>11490</v>
      </c>
    </row>
    <row r="34" spans="2:10" ht="26.25" thickBot="1" x14ac:dyDescent="0.3">
      <c r="B34" s="9" t="s">
        <v>80</v>
      </c>
      <c r="C34" s="68">
        <v>40</v>
      </c>
      <c r="D34" s="11"/>
      <c r="E34" s="15" t="s">
        <v>9</v>
      </c>
      <c r="F34" s="27">
        <f t="shared" ref="F34" si="10">G34-C34-D34</f>
        <v>0</v>
      </c>
      <c r="G34" s="17">
        <f t="shared" ref="G34" si="11">H34+I34</f>
        <v>40</v>
      </c>
      <c r="H34" s="68">
        <v>40</v>
      </c>
      <c r="I34" s="11"/>
      <c r="J34" s="80"/>
    </row>
    <row r="35" spans="2:10" ht="26.25" thickBot="1" x14ac:dyDescent="0.3">
      <c r="B35" s="8" t="s">
        <v>16</v>
      </c>
      <c r="C35" s="10">
        <f>SUM(C36:C39)</f>
        <v>0</v>
      </c>
      <c r="D35" s="10">
        <f>SUM(D36:D39)</f>
        <v>17436</v>
      </c>
      <c r="E35" s="14" t="s">
        <v>173</v>
      </c>
      <c r="F35" s="26">
        <f>G35-C35-D35</f>
        <v>14112</v>
      </c>
      <c r="G35" s="56">
        <f>H35+I35</f>
        <v>31548</v>
      </c>
      <c r="H35" s="10">
        <f>SUM(H36:H39)</f>
        <v>22836</v>
      </c>
      <c r="I35" s="10">
        <f t="shared" ref="I35:J35" si="12">SUM(I36:I39)</f>
        <v>8712</v>
      </c>
      <c r="J35" s="79">
        <f t="shared" si="12"/>
        <v>5868</v>
      </c>
    </row>
    <row r="36" spans="2:10" ht="15.75" thickBot="1" x14ac:dyDescent="0.3">
      <c r="B36" s="9" t="s">
        <v>164</v>
      </c>
      <c r="C36" s="68"/>
      <c r="D36" s="11">
        <f>9204+1016</f>
        <v>10220</v>
      </c>
      <c r="E36" s="67" t="s">
        <v>10</v>
      </c>
      <c r="F36" s="27">
        <f>G36-C36-D36</f>
        <v>173</v>
      </c>
      <c r="G36" s="17">
        <f>H36+I36</f>
        <v>10393</v>
      </c>
      <c r="H36" s="68">
        <f>7368+968+994+47+899+117</f>
        <v>10393</v>
      </c>
      <c r="I36" s="68"/>
      <c r="J36" s="80"/>
    </row>
    <row r="37" spans="2:10" ht="26.25" thickBot="1" x14ac:dyDescent="0.3">
      <c r="B37" s="9" t="s">
        <v>82</v>
      </c>
      <c r="C37" s="11"/>
      <c r="D37" s="11">
        <f>2300+700+3320+896</f>
        <v>7216</v>
      </c>
      <c r="E37" s="67" t="s">
        <v>10</v>
      </c>
      <c r="F37" s="27">
        <f>G37-C37-D37</f>
        <v>8712</v>
      </c>
      <c r="G37" s="17">
        <f>H37+I37</f>
        <v>15928</v>
      </c>
      <c r="H37" s="68">
        <f>3000+3320+896</f>
        <v>7216</v>
      </c>
      <c r="I37" s="68">
        <v>8712</v>
      </c>
      <c r="J37" s="81">
        <v>5868</v>
      </c>
    </row>
    <row r="38" spans="2:10" ht="15.75" thickBot="1" x14ac:dyDescent="0.3">
      <c r="B38" s="9" t="s">
        <v>83</v>
      </c>
      <c r="C38" s="11"/>
      <c r="D38" s="11"/>
      <c r="E38" s="67" t="s">
        <v>10</v>
      </c>
      <c r="F38" s="27">
        <f t="shared" ref="F38:F39" si="13">G38-C38-D38</f>
        <v>2564</v>
      </c>
      <c r="G38" s="17">
        <f t="shared" ref="G38:G39" si="14">H38+I38</f>
        <v>2564</v>
      </c>
      <c r="H38" s="68">
        <f>2274+116+174</f>
        <v>2564</v>
      </c>
      <c r="I38" s="68"/>
      <c r="J38" s="80"/>
    </row>
    <row r="39" spans="2:10" ht="15.75" thickBot="1" x14ac:dyDescent="0.3">
      <c r="B39" s="9" t="s">
        <v>84</v>
      </c>
      <c r="C39" s="11"/>
      <c r="D39" s="11"/>
      <c r="E39" s="67" t="s">
        <v>10</v>
      </c>
      <c r="F39" s="27">
        <f t="shared" si="13"/>
        <v>2663</v>
      </c>
      <c r="G39" s="17">
        <f t="shared" si="14"/>
        <v>2663</v>
      </c>
      <c r="H39" s="68">
        <f>1188+1475</f>
        <v>2663</v>
      </c>
      <c r="I39" s="68"/>
      <c r="J39" s="80"/>
    </row>
    <row r="40" spans="2:10" ht="15.75" thickBot="1" x14ac:dyDescent="0.3">
      <c r="B40" s="8" t="s">
        <v>17</v>
      </c>
      <c r="C40" s="10">
        <f>SUM(C41:C44)</f>
        <v>13006</v>
      </c>
      <c r="D40" s="10">
        <f>SUM(D41:D44)</f>
        <v>0</v>
      </c>
      <c r="E40" s="14" t="s">
        <v>9</v>
      </c>
      <c r="F40" s="26">
        <f>G40-C40-D40</f>
        <v>106042</v>
      </c>
      <c r="G40" s="56">
        <f>H40+I40</f>
        <v>119048</v>
      </c>
      <c r="H40" s="10">
        <f>SUM(H41:H44)</f>
        <v>1301</v>
      </c>
      <c r="I40" s="10">
        <f>SUM(I41:I44)</f>
        <v>117747</v>
      </c>
      <c r="J40" s="79">
        <f>SUM(J41:J44)</f>
        <v>6480</v>
      </c>
    </row>
    <row r="41" spans="2:10" ht="39" thickBot="1" x14ac:dyDescent="0.3">
      <c r="B41" s="9" t="s">
        <v>129</v>
      </c>
      <c r="C41" s="152">
        <v>13006</v>
      </c>
      <c r="D41" s="11"/>
      <c r="E41" s="15" t="s">
        <v>9</v>
      </c>
      <c r="F41" s="27">
        <f>G41-C41-D41</f>
        <v>62069</v>
      </c>
      <c r="G41" s="17">
        <f>H41+I41</f>
        <v>75075</v>
      </c>
      <c r="H41" s="68"/>
      <c r="I41" s="68">
        <f>69075+6000</f>
        <v>75075</v>
      </c>
      <c r="J41" s="81">
        <v>3684</v>
      </c>
    </row>
    <row r="42" spans="2:10" ht="15.75" thickBot="1" x14ac:dyDescent="0.3">
      <c r="B42" s="9" t="s">
        <v>85</v>
      </c>
      <c r="C42" s="154"/>
      <c r="D42" s="11"/>
      <c r="E42" s="15" t="s">
        <v>9</v>
      </c>
      <c r="F42" s="27">
        <f>G42-C42-D42</f>
        <v>12500</v>
      </c>
      <c r="G42" s="17">
        <f>H42+I42</f>
        <v>12500</v>
      </c>
      <c r="H42" s="68"/>
      <c r="I42" s="68">
        <f>12500</f>
        <v>12500</v>
      </c>
      <c r="J42" s="81"/>
    </row>
    <row r="43" spans="2:10" ht="26.25" thickBot="1" x14ac:dyDescent="0.3">
      <c r="B43" s="9" t="s">
        <v>86</v>
      </c>
      <c r="C43" s="154"/>
      <c r="D43" s="11"/>
      <c r="E43" s="15" t="s">
        <v>9</v>
      </c>
      <c r="F43" s="27">
        <f t="shared" ref="F43:F44" si="15">G43-C43-D43</f>
        <v>12674</v>
      </c>
      <c r="G43" s="17">
        <f t="shared" ref="G43:G44" si="16">H43+I43</f>
        <v>12674</v>
      </c>
      <c r="H43" s="68">
        <v>1301</v>
      </c>
      <c r="I43" s="68">
        <v>11373</v>
      </c>
      <c r="J43" s="81">
        <v>396</v>
      </c>
    </row>
    <row r="44" spans="2:10" ht="15.75" thickBot="1" x14ac:dyDescent="0.3">
      <c r="B44" s="53" t="s">
        <v>87</v>
      </c>
      <c r="C44" s="153"/>
      <c r="D44" s="47"/>
      <c r="E44" s="15" t="s">
        <v>9</v>
      </c>
      <c r="F44" s="54">
        <f t="shared" si="15"/>
        <v>18799</v>
      </c>
      <c r="G44" s="55">
        <f t="shared" si="16"/>
        <v>18799</v>
      </c>
      <c r="H44" s="88"/>
      <c r="I44" s="88">
        <v>18799</v>
      </c>
      <c r="J44" s="93">
        <v>2400</v>
      </c>
    </row>
    <row r="45" spans="2:10" ht="9" customHeight="1" thickBot="1" x14ac:dyDescent="0.3">
      <c r="B45" s="48"/>
      <c r="C45" s="13"/>
      <c r="D45" s="49"/>
      <c r="E45" s="50"/>
      <c r="F45" s="51"/>
      <c r="G45" s="52"/>
      <c r="H45" s="49"/>
      <c r="I45" s="49"/>
      <c r="J45" s="51"/>
    </row>
    <row r="46" spans="2:10" ht="10.35" customHeight="1" thickBot="1" x14ac:dyDescent="0.3">
      <c r="B46" s="48"/>
      <c r="C46" s="13"/>
      <c r="D46" s="49"/>
      <c r="E46" s="50"/>
      <c r="F46" s="51"/>
      <c r="G46" s="52"/>
      <c r="H46" s="49"/>
      <c r="I46" s="49"/>
      <c r="J46" s="51"/>
    </row>
    <row r="47" spans="2:10" ht="19.350000000000001" customHeight="1" thickBot="1" x14ac:dyDescent="0.3">
      <c r="B47" s="174" t="s">
        <v>168</v>
      </c>
      <c r="C47" s="174"/>
      <c r="D47" s="174"/>
      <c r="E47" s="174"/>
      <c r="F47" s="174"/>
      <c r="G47" s="174"/>
      <c r="H47" s="174"/>
      <c r="I47" s="174"/>
      <c r="J47" s="174"/>
    </row>
    <row r="48" spans="2:10" ht="15" customHeight="1" x14ac:dyDescent="0.25">
      <c r="B48" s="175" t="s">
        <v>153</v>
      </c>
      <c r="C48" s="178" t="s">
        <v>24</v>
      </c>
      <c r="D48" s="178"/>
      <c r="E48" s="178"/>
      <c r="F48" s="178"/>
      <c r="G48" s="178"/>
      <c r="H48" s="178"/>
      <c r="I48" s="178"/>
      <c r="J48" s="24"/>
    </row>
    <row r="49" spans="2:10" x14ac:dyDescent="0.25">
      <c r="B49" s="176"/>
      <c r="C49" s="179"/>
      <c r="D49" s="179"/>
      <c r="E49" s="179"/>
      <c r="F49" s="179"/>
      <c r="G49" s="179"/>
      <c r="H49" s="179"/>
      <c r="I49" s="180" t="s">
        <v>5</v>
      </c>
      <c r="J49" s="180"/>
    </row>
    <row r="50" spans="2:10" ht="15.75" thickBot="1" x14ac:dyDescent="0.3">
      <c r="B50" s="177"/>
      <c r="C50" s="166" t="s">
        <v>7</v>
      </c>
      <c r="D50" s="166"/>
      <c r="E50" s="166"/>
      <c r="F50" s="166"/>
      <c r="G50" s="167" t="s">
        <v>8</v>
      </c>
      <c r="H50" s="167"/>
      <c r="I50" s="167"/>
      <c r="J50" s="25"/>
    </row>
    <row r="51" spans="2:10" ht="45.75" thickBot="1" x14ac:dyDescent="0.3">
      <c r="B51" s="7" t="s">
        <v>2</v>
      </c>
      <c r="C51" s="34" t="s">
        <v>3</v>
      </c>
      <c r="D51" s="34" t="s">
        <v>21</v>
      </c>
      <c r="E51" s="35" t="s">
        <v>22</v>
      </c>
      <c r="F51" s="36" t="s">
        <v>29</v>
      </c>
      <c r="G51" s="18" t="s">
        <v>23</v>
      </c>
      <c r="H51" s="37" t="s">
        <v>4</v>
      </c>
      <c r="I51" s="37" t="s">
        <v>6</v>
      </c>
      <c r="J51" s="78" t="s">
        <v>134</v>
      </c>
    </row>
    <row r="52" spans="2:10" ht="26.25" thickBot="1" x14ac:dyDescent="0.3">
      <c r="B52" s="8" t="s">
        <v>18</v>
      </c>
      <c r="C52" s="10">
        <f>SUM(C53:C56)</f>
        <v>0</v>
      </c>
      <c r="D52" s="10">
        <f>SUM(D53:D56)</f>
        <v>0</v>
      </c>
      <c r="E52" s="14" t="s">
        <v>36</v>
      </c>
      <c r="F52" s="26">
        <f>G52-C52-D52</f>
        <v>28680</v>
      </c>
      <c r="G52" s="56">
        <f>H52+I52</f>
        <v>28680</v>
      </c>
      <c r="H52" s="10">
        <f>SUM(H53:H56)</f>
        <v>23680</v>
      </c>
      <c r="I52" s="10">
        <f>SUM(I53:I56)</f>
        <v>5000</v>
      </c>
      <c r="J52" s="79">
        <f>SUM(J53:J56)</f>
        <v>0</v>
      </c>
    </row>
    <row r="53" spans="2:10" ht="26.25" thickBot="1" x14ac:dyDescent="0.3">
      <c r="B53" s="9" t="s">
        <v>88</v>
      </c>
      <c r="C53" s="11"/>
      <c r="D53" s="11"/>
      <c r="E53" s="15" t="s">
        <v>9</v>
      </c>
      <c r="F53" s="27">
        <f>G53-C53-D53</f>
        <v>9980</v>
      </c>
      <c r="G53" s="17">
        <f>H53+I53</f>
        <v>9980</v>
      </c>
      <c r="H53" s="68">
        <f>4000+4000+1980</f>
        <v>9980</v>
      </c>
      <c r="I53" s="11"/>
      <c r="J53" s="80"/>
    </row>
    <row r="54" spans="2:10" ht="21" customHeight="1" thickBot="1" x14ac:dyDescent="0.3">
      <c r="B54" s="9" t="s">
        <v>89</v>
      </c>
      <c r="C54" s="11"/>
      <c r="D54" s="11"/>
      <c r="E54" s="15" t="s">
        <v>9</v>
      </c>
      <c r="F54" s="27">
        <f t="shared" ref="F54" si="17">G54-C54-D54</f>
        <v>2000</v>
      </c>
      <c r="G54" s="17">
        <f t="shared" ref="G54" si="18">H54+I54</f>
        <v>2000</v>
      </c>
      <c r="H54" s="68">
        <f>1000+1000</f>
        <v>2000</v>
      </c>
      <c r="I54" s="11"/>
      <c r="J54" s="80"/>
    </row>
    <row r="55" spans="2:10" ht="26.25" thickBot="1" x14ac:dyDescent="0.3">
      <c r="B55" s="9" t="s">
        <v>90</v>
      </c>
      <c r="C55" s="11"/>
      <c r="D55" s="11"/>
      <c r="E55" s="15" t="s">
        <v>9</v>
      </c>
      <c r="F55" s="27">
        <f>G55-C55-D55</f>
        <v>15000</v>
      </c>
      <c r="G55" s="17">
        <f>H55+I55</f>
        <v>15000</v>
      </c>
      <c r="H55" s="68">
        <v>10000</v>
      </c>
      <c r="I55" s="11">
        <v>5000</v>
      </c>
      <c r="J55" s="80"/>
    </row>
    <row r="56" spans="2:10" ht="26.25" thickBot="1" x14ac:dyDescent="0.3">
      <c r="B56" s="9" t="s">
        <v>91</v>
      </c>
      <c r="C56" s="11"/>
      <c r="D56" s="11"/>
      <c r="E56" s="15" t="s">
        <v>9</v>
      </c>
      <c r="F56" s="27">
        <f t="shared" ref="F56" si="19">G56-C56-D56</f>
        <v>1700</v>
      </c>
      <c r="G56" s="17">
        <f t="shared" ref="G56" si="20">H56+I56</f>
        <v>1700</v>
      </c>
      <c r="H56" s="68">
        <f>100+500+300+800</f>
        <v>1700</v>
      </c>
      <c r="I56" s="11"/>
      <c r="J56" s="80"/>
    </row>
    <row r="57" spans="2:10" ht="26.25" thickBot="1" x14ac:dyDescent="0.3">
      <c r="B57" s="8" t="s">
        <v>140</v>
      </c>
      <c r="C57" s="10">
        <f>SUM(C58:C61)</f>
        <v>0</v>
      </c>
      <c r="D57" s="10">
        <f>SUM(D58:D61)</f>
        <v>0</v>
      </c>
      <c r="E57" s="14" t="s">
        <v>9</v>
      </c>
      <c r="F57" s="26">
        <f>G57-C57-D57</f>
        <v>10000</v>
      </c>
      <c r="G57" s="56">
        <f>H57+I57</f>
        <v>10000</v>
      </c>
      <c r="H57" s="89">
        <f>SUM(H58:H61)</f>
        <v>10000</v>
      </c>
      <c r="I57" s="10">
        <f t="shared" ref="I57:J57" si="21">SUM(I58:I61)</f>
        <v>0</v>
      </c>
      <c r="J57" s="79">
        <f t="shared" si="21"/>
        <v>139260</v>
      </c>
    </row>
    <row r="58" spans="2:10" ht="26.25" thickBot="1" x14ac:dyDescent="0.3">
      <c r="B58" s="9" t="s">
        <v>139</v>
      </c>
      <c r="C58" s="11"/>
      <c r="D58" s="11"/>
      <c r="E58" s="15" t="s">
        <v>9</v>
      </c>
      <c r="F58" s="27">
        <f>G58-C58-D58</f>
        <v>0</v>
      </c>
      <c r="G58" s="17">
        <f>H58+I58</f>
        <v>0</v>
      </c>
      <c r="H58" s="11">
        <v>0</v>
      </c>
      <c r="I58" s="11"/>
      <c r="J58" s="81">
        <v>54375</v>
      </c>
    </row>
    <row r="59" spans="2:10" ht="15.75" thickBot="1" x14ac:dyDescent="0.3">
      <c r="B59" s="9" t="s">
        <v>92</v>
      </c>
      <c r="C59" s="11"/>
      <c r="D59" s="11"/>
      <c r="E59" s="15" t="s">
        <v>9</v>
      </c>
      <c r="F59" s="27">
        <f>G59-C59-D59</f>
        <v>0</v>
      </c>
      <c r="G59" s="17">
        <f>H59+I59</f>
        <v>0</v>
      </c>
      <c r="H59" s="11">
        <v>0</v>
      </c>
      <c r="I59" s="11"/>
      <c r="J59" s="81">
        <v>29426</v>
      </c>
    </row>
    <row r="60" spans="2:10" ht="32.1" customHeight="1" thickBot="1" x14ac:dyDescent="0.3">
      <c r="B60" s="9" t="s">
        <v>93</v>
      </c>
      <c r="C60" s="11"/>
      <c r="D60" s="11"/>
      <c r="E60" s="15" t="s">
        <v>9</v>
      </c>
      <c r="F60" s="27">
        <f t="shared" ref="F60:F62" si="22">G60-C60-D60</f>
        <v>0</v>
      </c>
      <c r="G60" s="17">
        <f t="shared" ref="G60:G61" si="23">H60+I60</f>
        <v>0</v>
      </c>
      <c r="H60" s="11">
        <v>0</v>
      </c>
      <c r="I60" s="11"/>
      <c r="J60" s="81">
        <v>55459</v>
      </c>
    </row>
    <row r="61" spans="2:10" ht="29.25" customHeight="1" thickBot="1" x14ac:dyDescent="0.3">
      <c r="B61" s="9" t="s">
        <v>94</v>
      </c>
      <c r="C61" s="11"/>
      <c r="D61" s="11"/>
      <c r="E61" s="15" t="s">
        <v>9</v>
      </c>
      <c r="F61" s="27">
        <f>G61-C61-D61</f>
        <v>10000</v>
      </c>
      <c r="G61" s="17">
        <f t="shared" si="23"/>
        <v>10000</v>
      </c>
      <c r="H61" s="68">
        <v>10000</v>
      </c>
      <c r="I61" s="11"/>
      <c r="J61" s="82"/>
    </row>
    <row r="62" spans="2:10" ht="29.1" customHeight="1" thickBot="1" x14ac:dyDescent="0.3">
      <c r="B62" s="60" t="s">
        <v>30</v>
      </c>
      <c r="C62" s="21">
        <f>C57+C52+C40+C35+C30+C26+C20+C15+C11+C8</f>
        <v>813625</v>
      </c>
      <c r="D62" s="21">
        <f>D57+D52+D40+D35+D30+D26+D20+D15+D11+D8</f>
        <v>164956</v>
      </c>
      <c r="E62" s="43"/>
      <c r="F62" s="31">
        <f t="shared" si="22"/>
        <v>624340</v>
      </c>
      <c r="G62" s="44">
        <f>G57+G52+G40+G35+G30+G26+G20+G15+G11+G8</f>
        <v>1602921</v>
      </c>
      <c r="H62" s="21">
        <f>H57+H52+H40+H35+H30+H26+H20+H15+H11+H8</f>
        <v>1290478</v>
      </c>
      <c r="I62" s="45">
        <f>I57+I52+I40+I35+I30+I26+I20+I15+I11+I8</f>
        <v>312443</v>
      </c>
      <c r="J62" s="46">
        <f>J57+J52+J40+J35+J30+J26+J20+J15+J11+J8</f>
        <v>236909</v>
      </c>
    </row>
    <row r="63" spans="2:10" ht="26.1" customHeight="1" thickBot="1" x14ac:dyDescent="0.3">
      <c r="B63" s="139" t="s">
        <v>136</v>
      </c>
      <c r="C63" s="139"/>
      <c r="D63" s="139"/>
      <c r="E63" s="139"/>
      <c r="F63" s="163"/>
      <c r="G63" s="74">
        <f>G62-C62-D62-F62</f>
        <v>0</v>
      </c>
      <c r="H63" s="164"/>
      <c r="I63" s="165"/>
      <c r="J63" s="165"/>
    </row>
    <row r="64" spans="2:10" ht="16.350000000000001" customHeight="1" thickBot="1" x14ac:dyDescent="0.3">
      <c r="B64" s="20" t="s">
        <v>34</v>
      </c>
      <c r="C64" s="181" t="s">
        <v>1</v>
      </c>
      <c r="D64" s="181"/>
      <c r="E64" s="181"/>
      <c r="F64" s="182"/>
      <c r="G64" s="144" t="s">
        <v>45</v>
      </c>
      <c r="H64" s="144"/>
      <c r="I64" s="144"/>
      <c r="J64" s="144"/>
    </row>
    <row r="65" spans="2:10" ht="36" customHeight="1" thickBot="1" x14ac:dyDescent="0.3">
      <c r="B65" s="7" t="s">
        <v>2</v>
      </c>
      <c r="C65" s="76" t="s">
        <v>105</v>
      </c>
      <c r="D65" s="34" t="s">
        <v>0</v>
      </c>
      <c r="E65" s="35" t="s">
        <v>48</v>
      </c>
      <c r="F65" s="36" t="s">
        <v>49</v>
      </c>
      <c r="G65" s="18" t="s">
        <v>59</v>
      </c>
      <c r="H65" s="157" t="s">
        <v>46</v>
      </c>
      <c r="I65" s="158"/>
      <c r="J65" s="158"/>
    </row>
    <row r="66" spans="2:10" ht="15.75" thickBot="1" x14ac:dyDescent="0.3">
      <c r="B66" s="8" t="s">
        <v>42</v>
      </c>
      <c r="C66" s="10">
        <f>SUM(C67:C70)</f>
        <v>657153</v>
      </c>
      <c r="D66" s="10">
        <f>SUM(D67:D70)</f>
        <v>42146</v>
      </c>
      <c r="E66" s="14"/>
      <c r="F66" s="10">
        <f>SUM(F67:F70)</f>
        <v>3160</v>
      </c>
      <c r="G66" s="86">
        <f>SUM(G67:G70)</f>
        <v>381332</v>
      </c>
      <c r="H66" s="159"/>
      <c r="I66" s="160"/>
      <c r="J66" s="160"/>
    </row>
    <row r="67" spans="2:10" ht="48.75" customHeight="1" thickBot="1" x14ac:dyDescent="0.3">
      <c r="B67" s="9" t="s">
        <v>95</v>
      </c>
      <c r="C67" s="11">
        <v>6462</v>
      </c>
      <c r="D67" s="11"/>
      <c r="E67" s="66" t="s">
        <v>50</v>
      </c>
      <c r="F67" s="27">
        <f>10000-390-1980-437-200-350</f>
        <v>6643</v>
      </c>
      <c r="G67" s="77">
        <f>C67+D67+F67</f>
        <v>13105</v>
      </c>
      <c r="H67" s="159"/>
      <c r="I67" s="160"/>
      <c r="J67" s="160"/>
    </row>
    <row r="68" spans="2:10" ht="53.25" customHeight="1" thickBot="1" x14ac:dyDescent="0.3">
      <c r="B68" s="9" t="s">
        <v>96</v>
      </c>
      <c r="C68" s="11">
        <f>54949</f>
        <v>54949</v>
      </c>
      <c r="D68" s="68">
        <f>315+22358+86+6037</f>
        <v>28796</v>
      </c>
      <c r="E68" s="66" t="s">
        <v>47</v>
      </c>
      <c r="F68" s="27"/>
      <c r="G68" s="77">
        <f>C68+D68+F68-F75</f>
        <v>76686</v>
      </c>
      <c r="H68" s="159"/>
      <c r="I68" s="160"/>
      <c r="J68" s="160"/>
    </row>
    <row r="69" spans="2:10" ht="51.75" customHeight="1" thickBot="1" x14ac:dyDescent="0.3">
      <c r="B69" s="9" t="s">
        <v>97</v>
      </c>
      <c r="C69" s="11">
        <f>10000-648</f>
        <v>9352</v>
      </c>
      <c r="D69" s="11"/>
      <c r="E69" s="66" t="s">
        <v>150</v>
      </c>
      <c r="F69" s="27"/>
      <c r="G69" s="77">
        <f>C69+D69+F69</f>
        <v>9352</v>
      </c>
      <c r="H69" s="161"/>
      <c r="I69" s="162"/>
      <c r="J69" s="162"/>
    </row>
    <row r="70" spans="2:10" ht="49.5" customHeight="1" thickBot="1" x14ac:dyDescent="0.3">
      <c r="B70" s="9" t="s">
        <v>107</v>
      </c>
      <c r="C70" s="11">
        <f>9464+25+47+116+174+111+250000+12000+1750+6627+4470+6433+1143+2601+1000+153+4972+285092+212</f>
        <v>586390</v>
      </c>
      <c r="D70" s="68">
        <f>13350</f>
        <v>13350</v>
      </c>
      <c r="E70" s="66" t="s">
        <v>148</v>
      </c>
      <c r="F70" s="83">
        <f>G95</f>
        <v>-3483</v>
      </c>
      <c r="G70" s="77">
        <f>C70+D70+F70-F73-F74-F78-F79-F80-F81-F82-F83-F84-F85-F86</f>
        <v>282189</v>
      </c>
      <c r="H70" s="170" t="s">
        <v>149</v>
      </c>
      <c r="I70" s="171"/>
      <c r="J70" s="171"/>
    </row>
    <row r="71" spans="2:10" ht="51.75" customHeight="1" thickBot="1" x14ac:dyDescent="0.3">
      <c r="B71" s="70" t="s">
        <v>2</v>
      </c>
      <c r="C71" s="71" t="s">
        <v>3</v>
      </c>
      <c r="D71" s="71" t="s">
        <v>21</v>
      </c>
      <c r="E71" s="72" t="s">
        <v>22</v>
      </c>
      <c r="F71" s="73" t="s">
        <v>29</v>
      </c>
      <c r="G71" s="18" t="s">
        <v>23</v>
      </c>
      <c r="H71" s="172"/>
      <c r="I71" s="173"/>
      <c r="J71" s="173"/>
    </row>
    <row r="72" spans="2:10" ht="26.25" thickBot="1" x14ac:dyDescent="0.3">
      <c r="B72" s="8" t="s">
        <v>44</v>
      </c>
      <c r="C72" s="10">
        <f>SUM(C73:C76)</f>
        <v>0</v>
      </c>
      <c r="D72" s="10">
        <f>SUM(D73:D76)</f>
        <v>0</v>
      </c>
      <c r="E72" s="14"/>
      <c r="F72" s="26">
        <f>SUM(F73:F76)</f>
        <v>332974</v>
      </c>
      <c r="G72" s="56">
        <f>SUM(C72+D72+F72)</f>
        <v>332974</v>
      </c>
      <c r="H72" s="155" t="s">
        <v>131</v>
      </c>
      <c r="I72" s="156"/>
      <c r="J72" s="156"/>
    </row>
    <row r="73" spans="2:10" ht="27" customHeight="1" thickBot="1" x14ac:dyDescent="0.3">
      <c r="B73" s="9" t="s">
        <v>98</v>
      </c>
      <c r="C73" s="11"/>
      <c r="D73" s="11"/>
      <c r="E73" s="66" t="s">
        <v>51</v>
      </c>
      <c r="F73" s="69">
        <f>250000+12000+1750+6627+4470+6433+1143+2601+1000+8000+313+172+114+129+500+914+1905+110+407+1536+400+300+91-20000</f>
        <v>280915</v>
      </c>
      <c r="G73" s="17">
        <f t="shared" ref="G73:G75" si="24">SUM(C73+D73+F73)</f>
        <v>280915</v>
      </c>
      <c r="H73" s="126" t="s">
        <v>53</v>
      </c>
      <c r="I73" s="126" t="s">
        <v>64</v>
      </c>
      <c r="J73" s="126" t="s">
        <v>132</v>
      </c>
    </row>
    <row r="74" spans="2:10" ht="26.25" thickBot="1" x14ac:dyDescent="0.3">
      <c r="B74" s="9" t="s">
        <v>106</v>
      </c>
      <c r="C74" s="11"/>
      <c r="D74" s="11"/>
      <c r="E74" s="66" t="s">
        <v>51</v>
      </c>
      <c r="F74" s="69">
        <v>20000</v>
      </c>
      <c r="G74" s="77">
        <f t="shared" si="24"/>
        <v>20000</v>
      </c>
      <c r="H74" s="127"/>
      <c r="I74" s="127"/>
      <c r="J74" s="127"/>
    </row>
    <row r="75" spans="2:10" ht="38.25" customHeight="1" thickBot="1" x14ac:dyDescent="0.3">
      <c r="B75" s="9" t="s">
        <v>99</v>
      </c>
      <c r="C75" s="11"/>
      <c r="D75" s="11"/>
      <c r="E75" s="66" t="s">
        <v>152</v>
      </c>
      <c r="F75" s="69">
        <f>328+5992+739</f>
        <v>7059</v>
      </c>
      <c r="G75" s="77">
        <f t="shared" si="24"/>
        <v>7059</v>
      </c>
      <c r="H75" s="127"/>
      <c r="I75" s="127"/>
      <c r="J75" s="127"/>
    </row>
    <row r="76" spans="2:10" ht="26.25" thickBot="1" x14ac:dyDescent="0.3">
      <c r="B76" s="9" t="s">
        <v>100</v>
      </c>
      <c r="C76" s="11"/>
      <c r="D76" s="11"/>
      <c r="E76" s="94" t="s">
        <v>51</v>
      </c>
      <c r="F76" s="83">
        <v>25000</v>
      </c>
      <c r="G76" s="77">
        <f>SUM(C76+D76+F76)</f>
        <v>25000</v>
      </c>
      <c r="H76" s="128"/>
      <c r="I76" s="128"/>
      <c r="J76" s="128"/>
    </row>
    <row r="77" spans="2:10" ht="26.25" thickBot="1" x14ac:dyDescent="0.3">
      <c r="B77" s="8" t="s">
        <v>57</v>
      </c>
      <c r="C77" s="10">
        <f>SUM(C79:C86)</f>
        <v>0</v>
      </c>
      <c r="D77" s="10">
        <f>SUM(D79:D86)</f>
        <v>1520157</v>
      </c>
      <c r="E77" s="14"/>
      <c r="F77" s="10">
        <f>SUM(F78:F86)</f>
        <v>13153</v>
      </c>
      <c r="G77" s="56">
        <f>SUM(C77+D77+F77)</f>
        <v>1533310</v>
      </c>
      <c r="H77" s="62">
        <f>SUM(H79:H86)</f>
        <v>3390660</v>
      </c>
      <c r="I77" s="65">
        <f>SUM(I79:I86)</f>
        <v>417496</v>
      </c>
      <c r="J77" s="65">
        <f>SUM(J79:J86)</f>
        <v>5328711</v>
      </c>
    </row>
    <row r="78" spans="2:10" ht="46.35" customHeight="1" thickBot="1" x14ac:dyDescent="0.3">
      <c r="B78" s="9" t="s">
        <v>52</v>
      </c>
      <c r="C78" s="11"/>
      <c r="D78" s="11"/>
      <c r="E78" s="123" t="s">
        <v>151</v>
      </c>
      <c r="F78" s="27">
        <f>12474+281</f>
        <v>12755</v>
      </c>
      <c r="G78" s="17">
        <f t="shared" ref="G78:G86" si="25">C78+D78+F78</f>
        <v>12755</v>
      </c>
      <c r="H78" s="63"/>
      <c r="I78" s="63"/>
      <c r="J78" s="64">
        <f>SUM(G78:I78)</f>
        <v>12755</v>
      </c>
    </row>
    <row r="79" spans="2:10" ht="15" customHeight="1" thickBot="1" x14ac:dyDescent="0.3">
      <c r="B79" s="9" t="s">
        <v>157</v>
      </c>
      <c r="C79" s="11"/>
      <c r="D79" s="11"/>
      <c r="E79" s="124"/>
      <c r="F79" s="27"/>
      <c r="G79" s="17">
        <f t="shared" si="25"/>
        <v>0</v>
      </c>
      <c r="H79" s="63"/>
      <c r="I79" s="63"/>
      <c r="J79" s="64">
        <f>SUM(G79:I79)</f>
        <v>0</v>
      </c>
    </row>
    <row r="80" spans="2:10" ht="15.75" thickBot="1" x14ac:dyDescent="0.3">
      <c r="B80" s="9" t="s">
        <v>26</v>
      </c>
      <c r="C80" s="68"/>
      <c r="D80" s="11">
        <f>43295</f>
        <v>43295</v>
      </c>
      <c r="E80" s="124"/>
      <c r="F80" s="27">
        <f>210</f>
        <v>210</v>
      </c>
      <c r="G80" s="77">
        <f t="shared" si="25"/>
        <v>43505</v>
      </c>
      <c r="H80" s="63"/>
      <c r="I80" s="63">
        <f>206705</f>
        <v>206705</v>
      </c>
      <c r="J80" s="64">
        <f t="shared" ref="J80:J86" si="26">SUM(G80:I80)</f>
        <v>250210</v>
      </c>
    </row>
    <row r="81" spans="2:10" ht="15.75" thickBot="1" x14ac:dyDescent="0.3">
      <c r="B81" s="9" t="s">
        <v>25</v>
      </c>
      <c r="C81" s="68"/>
      <c r="D81" s="11">
        <v>14074</v>
      </c>
      <c r="E81" s="124"/>
      <c r="F81" s="27"/>
      <c r="G81" s="77">
        <f t="shared" si="25"/>
        <v>14074</v>
      </c>
      <c r="H81" s="63">
        <v>789765</v>
      </c>
      <c r="I81" s="63">
        <v>35961</v>
      </c>
      <c r="J81" s="64">
        <f t="shared" si="26"/>
        <v>839800</v>
      </c>
    </row>
    <row r="82" spans="2:10" ht="15.75" thickBot="1" x14ac:dyDescent="0.3">
      <c r="B82" s="9" t="s">
        <v>62</v>
      </c>
      <c r="C82" s="11"/>
      <c r="D82" s="11"/>
      <c r="E82" s="124"/>
      <c r="F82" s="27"/>
      <c r="G82" s="77">
        <f t="shared" si="25"/>
        <v>0</v>
      </c>
      <c r="H82" s="63"/>
      <c r="I82" s="63"/>
      <c r="J82" s="64">
        <f t="shared" si="26"/>
        <v>0</v>
      </c>
    </row>
    <row r="83" spans="2:10" ht="26.25" thickBot="1" x14ac:dyDescent="0.3">
      <c r="B83" s="9" t="s">
        <v>165</v>
      </c>
      <c r="C83" s="11"/>
      <c r="D83" s="11">
        <v>78662</v>
      </c>
      <c r="E83" s="124"/>
      <c r="F83" s="27"/>
      <c r="G83" s="77">
        <f t="shared" si="25"/>
        <v>78662</v>
      </c>
      <c r="H83" s="63"/>
      <c r="I83" s="63"/>
      <c r="J83" s="64">
        <f t="shared" si="26"/>
        <v>78662</v>
      </c>
    </row>
    <row r="84" spans="2:10" ht="15.75" thickBot="1" x14ac:dyDescent="0.3">
      <c r="B84" s="9" t="s">
        <v>61</v>
      </c>
      <c r="C84" s="11"/>
      <c r="D84" s="11"/>
      <c r="E84" s="124"/>
      <c r="F84" s="27"/>
      <c r="G84" s="77">
        <f t="shared" si="25"/>
        <v>0</v>
      </c>
      <c r="H84" s="63"/>
      <c r="I84" s="63"/>
      <c r="J84" s="64">
        <f t="shared" si="26"/>
        <v>0</v>
      </c>
    </row>
    <row r="85" spans="2:10" ht="15.75" thickBot="1" x14ac:dyDescent="0.3">
      <c r="B85" s="9" t="s">
        <v>27</v>
      </c>
      <c r="C85" s="11"/>
      <c r="D85" s="11">
        <f>1383938+188</f>
        <v>1384126</v>
      </c>
      <c r="E85" s="124"/>
      <c r="F85" s="27">
        <v>188</v>
      </c>
      <c r="G85" s="17">
        <f t="shared" si="25"/>
        <v>1384314</v>
      </c>
      <c r="H85" s="63">
        <v>2600895</v>
      </c>
      <c r="I85" s="63">
        <v>174830</v>
      </c>
      <c r="J85" s="64">
        <f t="shared" si="26"/>
        <v>4160039</v>
      </c>
    </row>
    <row r="86" spans="2:10" ht="15.75" thickBot="1" x14ac:dyDescent="0.3">
      <c r="B86" s="9" t="s">
        <v>135</v>
      </c>
      <c r="C86" s="11"/>
      <c r="D86" s="11"/>
      <c r="E86" s="125"/>
      <c r="F86" s="27"/>
      <c r="G86" s="17">
        <f t="shared" si="25"/>
        <v>0</v>
      </c>
      <c r="H86" s="63"/>
      <c r="I86" s="63"/>
      <c r="J86" s="64">
        <f t="shared" si="26"/>
        <v>0</v>
      </c>
    </row>
    <row r="87" spans="2:10" ht="30.75" customHeight="1" thickBot="1" x14ac:dyDescent="0.3">
      <c r="B87" s="178" t="s">
        <v>43</v>
      </c>
      <c r="C87" s="136" t="s">
        <v>56</v>
      </c>
      <c r="D87" s="136"/>
      <c r="E87" s="136"/>
      <c r="F87" s="136"/>
      <c r="G87" s="40">
        <f>G62</f>
        <v>1602921</v>
      </c>
      <c r="H87" s="190">
        <f>SUM(G87:G90)</f>
        <v>3850537</v>
      </c>
      <c r="I87" s="192" t="s">
        <v>141</v>
      </c>
      <c r="J87" s="192"/>
    </row>
    <row r="88" spans="2:10" ht="42.75" customHeight="1" thickBot="1" x14ac:dyDescent="0.3">
      <c r="B88" s="189"/>
      <c r="C88" s="136" t="s">
        <v>104</v>
      </c>
      <c r="D88" s="136"/>
      <c r="E88" s="136"/>
      <c r="F88" s="149"/>
      <c r="G88" s="40">
        <f>G66</f>
        <v>381332</v>
      </c>
      <c r="H88" s="191"/>
      <c r="I88" s="193"/>
      <c r="J88" s="193"/>
    </row>
    <row r="89" spans="2:10" ht="30" customHeight="1" thickBot="1" x14ac:dyDescent="0.3">
      <c r="B89" s="189"/>
      <c r="C89" s="136" t="s">
        <v>55</v>
      </c>
      <c r="D89" s="136"/>
      <c r="E89" s="136"/>
      <c r="F89" s="149"/>
      <c r="G89" s="40">
        <f>G72</f>
        <v>332974</v>
      </c>
      <c r="H89" s="191"/>
      <c r="I89" s="194"/>
      <c r="J89" s="194"/>
    </row>
    <row r="90" spans="2:10" ht="19.350000000000001" customHeight="1" thickBot="1" x14ac:dyDescent="0.3">
      <c r="B90" s="166"/>
      <c r="C90" s="136" t="s">
        <v>60</v>
      </c>
      <c r="D90" s="136"/>
      <c r="E90" s="136"/>
      <c r="F90" s="136"/>
      <c r="G90" s="42">
        <f>G77</f>
        <v>1533310</v>
      </c>
      <c r="H90" s="191"/>
      <c r="I90" s="195">
        <f>G95</f>
        <v>-3483</v>
      </c>
      <c r="J90" s="195"/>
    </row>
    <row r="91" spans="2:10" ht="10.35" customHeight="1" x14ac:dyDescent="0.25">
      <c r="B91" s="5"/>
      <c r="C91" s="13"/>
      <c r="D91" s="13"/>
      <c r="E91" s="13"/>
      <c r="F91" s="28"/>
      <c r="G91" s="16"/>
      <c r="H91" s="13"/>
      <c r="I91" s="13"/>
      <c r="J91" s="28"/>
    </row>
    <row r="92" spans="2:10" ht="9" customHeight="1" thickBot="1" x14ac:dyDescent="0.3">
      <c r="B92" s="5"/>
      <c r="C92" s="13"/>
      <c r="D92" s="13"/>
      <c r="E92" s="13"/>
      <c r="F92" s="28"/>
      <c r="G92" s="16"/>
      <c r="H92" s="13"/>
      <c r="I92" s="13"/>
      <c r="J92" s="28"/>
    </row>
    <row r="93" spans="2:10" ht="25.35" customHeight="1" thickBot="1" x14ac:dyDescent="0.3">
      <c r="B93" s="174" t="s">
        <v>168</v>
      </c>
      <c r="C93" s="174"/>
      <c r="D93" s="174"/>
      <c r="E93" s="174"/>
      <c r="F93" s="174"/>
      <c r="G93" s="174"/>
      <c r="H93" s="174"/>
      <c r="I93" s="174"/>
      <c r="J93" s="174"/>
    </row>
    <row r="94" spans="2:10" ht="45.75" thickBot="1" x14ac:dyDescent="0.3">
      <c r="B94" s="7" t="s">
        <v>32</v>
      </c>
      <c r="C94" s="38" t="s">
        <v>20</v>
      </c>
      <c r="D94" s="37" t="s">
        <v>58</v>
      </c>
      <c r="E94" s="37" t="s">
        <v>39</v>
      </c>
      <c r="F94" s="39" t="s">
        <v>37</v>
      </c>
      <c r="G94" s="39" t="s">
        <v>103</v>
      </c>
      <c r="H94" s="32"/>
      <c r="I94" s="32"/>
      <c r="J94" s="32"/>
    </row>
    <row r="95" spans="2:10" ht="48.75" thickBot="1" x14ac:dyDescent="0.3">
      <c r="B95" s="59" t="s">
        <v>108</v>
      </c>
      <c r="C95" s="12" t="s">
        <v>10</v>
      </c>
      <c r="D95" s="75">
        <f>85000</f>
        <v>85000</v>
      </c>
      <c r="E95" s="23">
        <f>F16+F17+F18+F19+F21+F22+F28+F29+F36+F37+F38+F39</f>
        <v>93252</v>
      </c>
      <c r="F95" s="19">
        <f>D95-E95</f>
        <v>-8252</v>
      </c>
      <c r="G95" s="137">
        <f>F95+F96+F99</f>
        <v>-3483</v>
      </c>
      <c r="H95" s="33"/>
      <c r="I95" s="33"/>
      <c r="J95" s="33"/>
    </row>
    <row r="96" spans="2:10" ht="16.350000000000001" customHeight="1" thickBot="1" x14ac:dyDescent="0.3">
      <c r="B96" s="22" t="s">
        <v>109</v>
      </c>
      <c r="C96" s="187" t="s">
        <v>170</v>
      </c>
      <c r="D96" s="68">
        <v>60000</v>
      </c>
      <c r="E96" s="187">
        <f>F9+F10+F12+F14+F23+F24+F25+F27+F31+F33+F34+F41+F42+F43+F44+F53+F54+F55+F56+F58+F59+F60+F61+F67+F69</f>
        <v>537731</v>
      </c>
      <c r="F96" s="187">
        <f>D96+D97+D98+D99+D100-E96</f>
        <v>4769</v>
      </c>
      <c r="G96" s="138"/>
      <c r="H96" s="33"/>
      <c r="I96" s="33"/>
      <c r="J96" s="33"/>
    </row>
    <row r="97" spans="2:10" ht="15.75" thickBot="1" x14ac:dyDescent="0.3">
      <c r="B97" s="22" t="s">
        <v>126</v>
      </c>
      <c r="C97" s="188"/>
      <c r="D97" s="68">
        <f>210000</f>
        <v>210000</v>
      </c>
      <c r="E97" s="188"/>
      <c r="F97" s="188"/>
      <c r="G97" s="138"/>
      <c r="H97" s="33"/>
      <c r="I97" s="33"/>
      <c r="J97" s="33"/>
    </row>
    <row r="98" spans="2:10" ht="15.75" thickBot="1" x14ac:dyDescent="0.3">
      <c r="B98" s="22" t="s">
        <v>125</v>
      </c>
      <c r="C98" s="188"/>
      <c r="D98" s="68">
        <f>267000</f>
        <v>267000</v>
      </c>
      <c r="E98" s="188"/>
      <c r="F98" s="188"/>
      <c r="G98" s="138"/>
      <c r="H98" s="33"/>
      <c r="I98" s="33"/>
      <c r="J98" s="33"/>
    </row>
    <row r="99" spans="2:10" ht="15.75" thickBot="1" x14ac:dyDescent="0.3">
      <c r="B99" s="22" t="s">
        <v>110</v>
      </c>
      <c r="C99" s="187" t="s">
        <v>19</v>
      </c>
      <c r="D99" s="11">
        <v>1500</v>
      </c>
      <c r="E99" s="188"/>
      <c r="F99" s="188"/>
      <c r="G99" s="138"/>
      <c r="H99" s="33"/>
      <c r="I99" s="33"/>
      <c r="J99" s="33"/>
    </row>
    <row r="100" spans="2:10" ht="15.75" thickBot="1" x14ac:dyDescent="0.3">
      <c r="B100" s="22" t="s">
        <v>31</v>
      </c>
      <c r="C100" s="188"/>
      <c r="D100" s="11">
        <v>4000</v>
      </c>
      <c r="E100" s="202"/>
      <c r="F100" s="202"/>
      <c r="G100" s="138"/>
      <c r="H100" s="33"/>
      <c r="I100" s="33"/>
      <c r="J100" s="33"/>
    </row>
    <row r="101" spans="2:10" ht="33.75" customHeight="1" thickBot="1" x14ac:dyDescent="0.3">
      <c r="B101" s="186" t="s">
        <v>63</v>
      </c>
      <c r="C101" s="186"/>
      <c r="D101" s="85">
        <f>SUM(D95:D100)</f>
        <v>627500</v>
      </c>
      <c r="E101" s="187"/>
      <c r="F101" s="187"/>
      <c r="G101" s="187"/>
      <c r="H101" s="150" t="s">
        <v>144</v>
      </c>
      <c r="I101" s="151"/>
      <c r="J101" s="151"/>
    </row>
    <row r="102" spans="2:10" ht="15.75" thickBot="1" x14ac:dyDescent="0.3">
      <c r="B102" s="142" t="s">
        <v>33</v>
      </c>
      <c r="C102" s="142"/>
      <c r="D102" s="142"/>
      <c r="E102" s="143"/>
      <c r="F102" s="144" t="s">
        <v>65</v>
      </c>
      <c r="G102" s="144"/>
      <c r="H102" s="144"/>
      <c r="I102" s="144"/>
      <c r="J102" s="144"/>
    </row>
    <row r="103" spans="2:10" ht="18" customHeight="1" thickBot="1" x14ac:dyDescent="0.3">
      <c r="B103" s="145" t="s">
        <v>111</v>
      </c>
      <c r="C103" s="145"/>
      <c r="D103" s="145"/>
      <c r="E103" s="57">
        <f>G8</f>
        <v>385369</v>
      </c>
      <c r="F103" s="196" t="s">
        <v>171</v>
      </c>
      <c r="G103" s="197"/>
      <c r="H103" s="197"/>
      <c r="I103" s="197"/>
      <c r="J103" s="197"/>
    </row>
    <row r="104" spans="2:10" ht="19.5" customHeight="1" thickBot="1" x14ac:dyDescent="0.3">
      <c r="B104" s="145" t="s">
        <v>112</v>
      </c>
      <c r="C104" s="145"/>
      <c r="D104" s="145"/>
      <c r="E104" s="57">
        <f>G11</f>
        <v>133378</v>
      </c>
      <c r="F104" s="198"/>
      <c r="G104" s="199"/>
      <c r="H104" s="199"/>
      <c r="I104" s="199"/>
      <c r="J104" s="199"/>
    </row>
    <row r="105" spans="2:10" ht="18.75" customHeight="1" thickBot="1" x14ac:dyDescent="0.3">
      <c r="B105" s="145" t="s">
        <v>113</v>
      </c>
      <c r="C105" s="145"/>
      <c r="D105" s="145"/>
      <c r="E105" s="57">
        <f>G15</f>
        <v>501901</v>
      </c>
      <c r="F105" s="198"/>
      <c r="G105" s="199"/>
      <c r="H105" s="199"/>
      <c r="I105" s="199"/>
      <c r="J105" s="199"/>
    </row>
    <row r="106" spans="2:10" ht="30" customHeight="1" thickBot="1" x14ac:dyDescent="0.3">
      <c r="B106" s="145" t="s">
        <v>114</v>
      </c>
      <c r="C106" s="145"/>
      <c r="D106" s="145"/>
      <c r="E106" s="57">
        <f>G20</f>
        <v>143087</v>
      </c>
      <c r="F106" s="198"/>
      <c r="G106" s="199"/>
      <c r="H106" s="199"/>
      <c r="I106" s="199"/>
      <c r="J106" s="199"/>
    </row>
    <row r="107" spans="2:10" ht="19.5" customHeight="1" thickBot="1" x14ac:dyDescent="0.3">
      <c r="B107" s="145" t="s">
        <v>115</v>
      </c>
      <c r="C107" s="145"/>
      <c r="D107" s="145"/>
      <c r="E107" s="57">
        <f>G26</f>
        <v>42616</v>
      </c>
      <c r="F107" s="200"/>
      <c r="G107" s="201"/>
      <c r="H107" s="201"/>
      <c r="I107" s="201"/>
      <c r="J107" s="201"/>
    </row>
    <row r="108" spans="2:10" ht="18" customHeight="1" thickBot="1" x14ac:dyDescent="0.3">
      <c r="B108" s="145" t="s">
        <v>116</v>
      </c>
      <c r="C108" s="145"/>
      <c r="D108" s="145"/>
      <c r="E108" s="57">
        <f>G30</f>
        <v>207294</v>
      </c>
      <c r="F108" s="129" t="s">
        <v>169</v>
      </c>
      <c r="G108" s="129"/>
      <c r="H108" s="129"/>
      <c r="I108" s="129"/>
      <c r="J108" s="129"/>
    </row>
    <row r="109" spans="2:10" ht="31.5" customHeight="1" thickBot="1" x14ac:dyDescent="0.3">
      <c r="B109" s="145" t="s">
        <v>117</v>
      </c>
      <c r="C109" s="145"/>
      <c r="D109" s="145"/>
      <c r="E109" s="57">
        <f>G35</f>
        <v>31548</v>
      </c>
      <c r="F109" s="148" t="s">
        <v>121</v>
      </c>
      <c r="G109" s="146"/>
      <c r="H109" s="146"/>
      <c r="I109" s="147">
        <f>E113</f>
        <v>1602921</v>
      </c>
      <c r="J109" s="147"/>
    </row>
    <row r="110" spans="2:10" ht="21" customHeight="1" thickBot="1" x14ac:dyDescent="0.3">
      <c r="B110" s="145" t="s">
        <v>118</v>
      </c>
      <c r="C110" s="145"/>
      <c r="D110" s="145"/>
      <c r="E110" s="57">
        <f>G40</f>
        <v>119048</v>
      </c>
      <c r="F110" s="146" t="s">
        <v>122</v>
      </c>
      <c r="G110" s="146"/>
      <c r="H110" s="146"/>
      <c r="I110" s="147">
        <f>G66</f>
        <v>381332</v>
      </c>
      <c r="J110" s="147"/>
    </row>
    <row r="111" spans="2:10" ht="30" customHeight="1" thickBot="1" x14ac:dyDescent="0.3">
      <c r="B111" s="145" t="s">
        <v>119</v>
      </c>
      <c r="C111" s="145"/>
      <c r="D111" s="145"/>
      <c r="E111" s="57">
        <f>G52</f>
        <v>28680</v>
      </c>
      <c r="F111" s="146" t="s">
        <v>123</v>
      </c>
      <c r="G111" s="146"/>
      <c r="H111" s="146"/>
      <c r="I111" s="147">
        <f>G72</f>
        <v>332974</v>
      </c>
      <c r="J111" s="147"/>
    </row>
    <row r="112" spans="2:10" ht="31.5" customHeight="1" thickBot="1" x14ac:dyDescent="0.3">
      <c r="B112" s="145" t="s">
        <v>120</v>
      </c>
      <c r="C112" s="145"/>
      <c r="D112" s="145"/>
      <c r="E112" s="57">
        <f>G57</f>
        <v>10000</v>
      </c>
      <c r="F112" s="146" t="s">
        <v>124</v>
      </c>
      <c r="G112" s="146"/>
      <c r="H112" s="146"/>
      <c r="I112" s="147">
        <f>G77</f>
        <v>1533310</v>
      </c>
      <c r="J112" s="147"/>
    </row>
    <row r="113" spans="2:10" ht="23.25" customHeight="1" thickBot="1" x14ac:dyDescent="0.3">
      <c r="B113" s="139" t="s">
        <v>30</v>
      </c>
      <c r="C113" s="139"/>
      <c r="D113" s="139"/>
      <c r="E113" s="58">
        <f>SUM(E103:E112)</f>
        <v>1602921</v>
      </c>
      <c r="F113" s="140" t="s">
        <v>54</v>
      </c>
      <c r="G113" s="140"/>
      <c r="H113" s="140"/>
      <c r="I113" s="141">
        <f>SUM(I109:J112)</f>
        <v>3850537</v>
      </c>
      <c r="J113" s="141"/>
    </row>
    <row r="114" spans="2:10" x14ac:dyDescent="0.25">
      <c r="B114" s="5"/>
      <c r="C114" s="13"/>
      <c r="D114" s="13"/>
      <c r="E114" s="13"/>
      <c r="F114" s="28"/>
      <c r="G114" s="16"/>
      <c r="H114" s="13"/>
      <c r="I114" s="13"/>
      <c r="J114" s="28"/>
    </row>
    <row r="115" spans="2:10" x14ac:dyDescent="0.25">
      <c r="B115" s="5"/>
      <c r="C115" s="13"/>
      <c r="D115" s="13"/>
      <c r="E115" s="13"/>
      <c r="F115" s="28"/>
      <c r="G115" s="16"/>
      <c r="H115" s="13"/>
      <c r="I115" s="13"/>
      <c r="J115" s="28"/>
    </row>
    <row r="116" spans="2:10" x14ac:dyDescent="0.25">
      <c r="B116" s="5"/>
      <c r="C116" s="13"/>
      <c r="D116" s="13"/>
      <c r="E116" s="13"/>
      <c r="F116" s="28"/>
      <c r="G116" s="16"/>
      <c r="H116" s="13"/>
      <c r="I116" s="13"/>
      <c r="J116" s="28"/>
    </row>
    <row r="117" spans="2:10" x14ac:dyDescent="0.25">
      <c r="B117" s="5"/>
      <c r="C117" s="13"/>
      <c r="D117" s="13"/>
      <c r="E117" s="13"/>
      <c r="F117" s="28"/>
      <c r="G117" s="16"/>
      <c r="H117" s="13"/>
      <c r="I117" s="13"/>
    </row>
    <row r="118" spans="2:10" x14ac:dyDescent="0.25">
      <c r="B118" s="5"/>
      <c r="C118" s="13"/>
      <c r="D118" s="13"/>
      <c r="E118" s="13"/>
      <c r="F118" s="28"/>
      <c r="G118" s="16"/>
      <c r="H118" s="13"/>
      <c r="I118" s="13"/>
      <c r="J118" s="28"/>
    </row>
    <row r="119" spans="2:10" x14ac:dyDescent="0.25">
      <c r="B119" s="5"/>
      <c r="C119" s="13"/>
      <c r="D119" s="13"/>
      <c r="F119" s="28"/>
      <c r="G119" s="16"/>
      <c r="H119" s="13"/>
      <c r="I119" s="13"/>
      <c r="J119" s="28"/>
    </row>
    <row r="120" spans="2:10" x14ac:dyDescent="0.25">
      <c r="B120" s="5"/>
      <c r="C120" s="13"/>
      <c r="D120" s="13"/>
      <c r="E120" s="13"/>
      <c r="F120" s="28"/>
      <c r="G120" s="16"/>
      <c r="H120" s="13"/>
      <c r="I120" s="13"/>
      <c r="J120" s="28"/>
    </row>
    <row r="121" spans="2:10" x14ac:dyDescent="0.25">
      <c r="B121" s="5"/>
      <c r="C121" s="13"/>
      <c r="D121" s="13"/>
      <c r="E121" s="13"/>
      <c r="F121" s="28"/>
      <c r="G121" s="16"/>
      <c r="H121" s="13"/>
      <c r="I121" s="13"/>
      <c r="J121" s="28"/>
    </row>
    <row r="122" spans="2:10" x14ac:dyDescent="0.25">
      <c r="B122" s="5"/>
      <c r="C122" s="13"/>
      <c r="D122" s="13"/>
      <c r="E122" s="13"/>
      <c r="F122" s="28"/>
      <c r="G122" s="16"/>
      <c r="H122" s="13"/>
      <c r="I122" s="13"/>
      <c r="J122" s="28"/>
    </row>
    <row r="123" spans="2:10" x14ac:dyDescent="0.25">
      <c r="B123" s="5"/>
      <c r="C123" s="13"/>
      <c r="D123" s="13"/>
      <c r="E123" s="13"/>
      <c r="F123" s="28"/>
      <c r="G123" s="16"/>
      <c r="H123" s="13"/>
      <c r="I123" s="13"/>
      <c r="J123" s="28"/>
    </row>
    <row r="124" spans="2:10" x14ac:dyDescent="0.25">
      <c r="B124" s="5"/>
      <c r="C124" s="13"/>
      <c r="D124" s="13"/>
      <c r="E124" s="13"/>
      <c r="F124" s="28"/>
      <c r="G124" s="16"/>
      <c r="H124" s="13"/>
      <c r="I124" s="13"/>
      <c r="J124" s="28"/>
    </row>
    <row r="125" spans="2:10" x14ac:dyDescent="0.25">
      <c r="B125" s="5"/>
      <c r="C125" s="13"/>
      <c r="D125" s="13"/>
      <c r="E125" s="13"/>
      <c r="F125" s="28"/>
      <c r="G125" s="16"/>
      <c r="H125" s="13"/>
      <c r="I125" s="13"/>
      <c r="J125" s="28"/>
    </row>
    <row r="126" spans="2:10" x14ac:dyDescent="0.25">
      <c r="B126" s="5"/>
      <c r="C126" s="13"/>
      <c r="D126" s="13"/>
      <c r="E126" s="13"/>
      <c r="F126" s="28"/>
      <c r="G126" s="16"/>
      <c r="H126" s="13"/>
      <c r="I126" s="13"/>
      <c r="J126" s="28"/>
    </row>
    <row r="127" spans="2:10" x14ac:dyDescent="0.25">
      <c r="B127" s="5"/>
      <c r="C127" s="13"/>
      <c r="D127" s="13"/>
      <c r="E127" s="2"/>
      <c r="F127" s="29"/>
      <c r="G127" s="3"/>
      <c r="H127" s="2"/>
      <c r="I127" s="2"/>
      <c r="J127" s="29"/>
    </row>
    <row r="128" spans="2:10" ht="15.75" thickBot="1" x14ac:dyDescent="0.3">
      <c r="B128" s="5"/>
      <c r="C128" s="13"/>
      <c r="D128" s="13"/>
      <c r="E128" s="2"/>
      <c r="F128" s="29"/>
      <c r="G128" s="3"/>
      <c r="H128" s="2"/>
      <c r="I128" s="2"/>
      <c r="J128" s="29"/>
    </row>
    <row r="129" spans="2:10" ht="15.75" thickBot="1" x14ac:dyDescent="0.3">
      <c r="B129" s="121" t="s">
        <v>145</v>
      </c>
      <c r="C129" s="122"/>
      <c r="D129" s="122"/>
      <c r="E129" s="70"/>
      <c r="F129" s="121" t="s">
        <v>146</v>
      </c>
      <c r="G129" s="122"/>
      <c r="H129" s="122"/>
      <c r="I129" s="122"/>
      <c r="J129" s="122"/>
    </row>
    <row r="130" spans="2:10" x14ac:dyDescent="0.25">
      <c r="B130" s="5"/>
      <c r="C130" s="13"/>
      <c r="D130" s="13"/>
      <c r="E130" s="2"/>
      <c r="F130" s="29"/>
      <c r="G130" s="3"/>
      <c r="H130" s="2"/>
      <c r="I130" s="2"/>
      <c r="J130" s="29"/>
    </row>
    <row r="131" spans="2:10" x14ac:dyDescent="0.25">
      <c r="B131" s="5"/>
      <c r="C131" s="13"/>
      <c r="D131" s="13"/>
      <c r="E131" s="2"/>
      <c r="F131" s="29"/>
      <c r="G131" s="3"/>
      <c r="H131" s="2"/>
      <c r="I131" s="2"/>
      <c r="J131" s="29"/>
    </row>
    <row r="132" spans="2:10" x14ac:dyDescent="0.25">
      <c r="B132" s="5"/>
      <c r="C132" s="13"/>
      <c r="D132" s="13"/>
      <c r="E132" s="2"/>
      <c r="F132" s="29"/>
      <c r="G132" s="3"/>
      <c r="H132" s="2"/>
      <c r="I132" s="2"/>
      <c r="J132" s="29"/>
    </row>
    <row r="133" spans="2:10" x14ac:dyDescent="0.25">
      <c r="B133" s="5"/>
      <c r="C133" s="13"/>
      <c r="D133" s="13"/>
      <c r="E133" s="2"/>
      <c r="F133" s="29"/>
      <c r="G133" s="3"/>
      <c r="H133" s="2"/>
      <c r="I133" s="2"/>
      <c r="J133" s="29"/>
    </row>
    <row r="134" spans="2:10" x14ac:dyDescent="0.25">
      <c r="B134" s="5"/>
      <c r="C134" s="13"/>
      <c r="D134" s="13"/>
      <c r="E134" s="2"/>
      <c r="F134" s="29"/>
      <c r="G134" s="3"/>
      <c r="H134" s="2"/>
      <c r="I134" s="2"/>
      <c r="J134" s="29"/>
    </row>
    <row r="135" spans="2:10" x14ac:dyDescent="0.25">
      <c r="B135" s="5"/>
      <c r="C135" s="13"/>
      <c r="D135" s="13"/>
      <c r="E135" s="2"/>
      <c r="F135" s="29"/>
      <c r="G135" s="3"/>
      <c r="H135" s="2"/>
      <c r="I135" s="2"/>
      <c r="J135" s="29"/>
    </row>
    <row r="136" spans="2:10" x14ac:dyDescent="0.25">
      <c r="B136" s="5"/>
      <c r="C136" s="13"/>
      <c r="D136" s="13"/>
      <c r="E136" s="2"/>
      <c r="F136" s="29"/>
      <c r="G136" s="3"/>
      <c r="H136" s="2"/>
      <c r="I136" s="2"/>
      <c r="J136" s="29"/>
    </row>
    <row r="137" spans="2:10" x14ac:dyDescent="0.25">
      <c r="B137" s="5"/>
      <c r="C137" s="13"/>
      <c r="D137" s="13"/>
      <c r="E137" s="2"/>
      <c r="F137" s="29"/>
      <c r="G137" s="3"/>
      <c r="H137" s="2"/>
      <c r="I137" s="2"/>
      <c r="J137" s="29"/>
    </row>
    <row r="138" spans="2:10" x14ac:dyDescent="0.25">
      <c r="B138" s="5"/>
      <c r="C138" s="13"/>
      <c r="D138" s="13"/>
      <c r="E138" s="2"/>
      <c r="F138" s="29"/>
      <c r="G138" s="3"/>
      <c r="H138" s="2"/>
      <c r="I138" s="2"/>
      <c r="J138" s="29"/>
    </row>
    <row r="139" spans="2:10" x14ac:dyDescent="0.25">
      <c r="B139" s="5"/>
      <c r="C139" s="13"/>
      <c r="D139" s="13"/>
      <c r="E139" s="2"/>
      <c r="F139" s="29"/>
      <c r="G139" s="3"/>
      <c r="H139" s="2"/>
      <c r="I139" s="2"/>
      <c r="J139" s="29"/>
    </row>
    <row r="140" spans="2:10" x14ac:dyDescent="0.25">
      <c r="B140" s="5"/>
      <c r="C140" s="13"/>
      <c r="D140" s="13"/>
      <c r="E140" s="2"/>
      <c r="F140" s="29"/>
      <c r="G140" s="3"/>
      <c r="H140" s="2"/>
      <c r="I140" s="2"/>
      <c r="J140" s="29"/>
    </row>
    <row r="141" spans="2:10" x14ac:dyDescent="0.25">
      <c r="B141" s="5"/>
      <c r="C141" s="13"/>
      <c r="D141" s="13"/>
      <c r="E141" s="2"/>
      <c r="F141" s="29"/>
      <c r="G141" s="3"/>
      <c r="H141" s="2"/>
      <c r="I141" s="2"/>
      <c r="J141" s="29"/>
    </row>
    <row r="142" spans="2:10" x14ac:dyDescent="0.25">
      <c r="B142" s="5"/>
      <c r="C142" s="13"/>
      <c r="D142" s="13"/>
      <c r="E142" s="2"/>
      <c r="F142" s="29"/>
      <c r="G142" s="3"/>
      <c r="H142" s="2"/>
      <c r="I142" s="2"/>
      <c r="J142" s="29"/>
    </row>
    <row r="143" spans="2:10" x14ac:dyDescent="0.25">
      <c r="B143" s="5"/>
      <c r="C143" s="13"/>
      <c r="D143" s="13"/>
      <c r="E143" s="2"/>
      <c r="F143" s="29"/>
      <c r="G143" s="3"/>
      <c r="H143" s="2"/>
      <c r="I143" s="2"/>
      <c r="J143" s="29"/>
    </row>
    <row r="144" spans="2:10" x14ac:dyDescent="0.25">
      <c r="B144" s="5"/>
      <c r="C144" s="13"/>
      <c r="D144" s="13"/>
      <c r="E144" s="2"/>
      <c r="F144" s="29"/>
      <c r="G144" s="3"/>
      <c r="H144" s="2"/>
      <c r="I144" s="2"/>
      <c r="J144" s="29"/>
    </row>
    <row r="145" spans="2:10" x14ac:dyDescent="0.25">
      <c r="B145" s="5"/>
      <c r="C145" s="13"/>
      <c r="D145" s="13"/>
      <c r="E145" s="2"/>
      <c r="F145" s="29"/>
      <c r="G145" s="3"/>
      <c r="H145" s="2"/>
      <c r="I145" s="2"/>
      <c r="J145" s="29"/>
    </row>
    <row r="146" spans="2:10" x14ac:dyDescent="0.25">
      <c r="B146" s="5"/>
      <c r="C146" s="13"/>
      <c r="D146" s="13"/>
      <c r="E146" s="2"/>
      <c r="F146" s="29"/>
      <c r="G146" s="3"/>
      <c r="H146" s="2"/>
      <c r="I146" s="2"/>
      <c r="J146" s="29"/>
    </row>
    <row r="147" spans="2:10" x14ac:dyDescent="0.25">
      <c r="B147" s="5"/>
      <c r="C147" s="13"/>
      <c r="D147" s="13"/>
      <c r="E147" s="2"/>
      <c r="F147" s="29"/>
      <c r="G147" s="3"/>
      <c r="H147" s="2"/>
      <c r="I147" s="2"/>
      <c r="J147" s="29"/>
    </row>
    <row r="148" spans="2:10" x14ac:dyDescent="0.25">
      <c r="B148" s="5"/>
      <c r="C148" s="13"/>
      <c r="D148" s="13"/>
      <c r="E148" s="2"/>
      <c r="F148" s="29"/>
      <c r="G148" s="3"/>
      <c r="H148" s="2"/>
      <c r="I148" s="2"/>
      <c r="J148" s="29"/>
    </row>
    <row r="149" spans="2:10" x14ac:dyDescent="0.25">
      <c r="B149" s="5"/>
      <c r="C149" s="13"/>
      <c r="D149" s="13"/>
      <c r="E149" s="2"/>
      <c r="F149" s="29"/>
      <c r="G149" s="3"/>
      <c r="H149" s="2"/>
      <c r="I149" s="2"/>
      <c r="J149" s="29"/>
    </row>
    <row r="150" spans="2:10" x14ac:dyDescent="0.25">
      <c r="B150" s="5"/>
      <c r="C150" s="13"/>
      <c r="D150" s="13"/>
      <c r="E150" s="2"/>
      <c r="F150" s="29"/>
      <c r="G150" s="3"/>
      <c r="H150" s="2"/>
      <c r="I150" s="2"/>
      <c r="J150" s="29"/>
    </row>
    <row r="151" spans="2:10" x14ac:dyDescent="0.25">
      <c r="B151" s="5"/>
      <c r="C151" s="13"/>
      <c r="D151" s="13"/>
      <c r="E151" s="2"/>
      <c r="F151" s="29"/>
      <c r="G151" s="3"/>
      <c r="H151" s="2"/>
      <c r="I151" s="2"/>
      <c r="J151" s="29"/>
    </row>
    <row r="152" spans="2:10" x14ac:dyDescent="0.25">
      <c r="B152" s="5"/>
      <c r="C152" s="13"/>
      <c r="D152" s="13"/>
      <c r="E152" s="2"/>
      <c r="F152" s="29"/>
      <c r="G152" s="3"/>
      <c r="H152" s="2"/>
      <c r="I152" s="2"/>
      <c r="J152" s="29"/>
    </row>
    <row r="153" spans="2:10" x14ac:dyDescent="0.25">
      <c r="B153" s="5"/>
      <c r="C153" s="13"/>
      <c r="D153" s="13"/>
      <c r="E153" s="2"/>
      <c r="F153" s="29"/>
      <c r="G153" s="3"/>
      <c r="H153" s="2"/>
      <c r="I153" s="2"/>
      <c r="J153" s="29"/>
    </row>
    <row r="154" spans="2:10" x14ac:dyDescent="0.25">
      <c r="B154" s="5"/>
      <c r="C154" s="13"/>
      <c r="D154" s="13"/>
      <c r="E154" s="2"/>
      <c r="F154" s="29"/>
      <c r="G154" s="3"/>
      <c r="H154" s="2"/>
      <c r="I154" s="2"/>
      <c r="J154" s="29"/>
    </row>
    <row r="155" spans="2:10" x14ac:dyDescent="0.25">
      <c r="B155" s="5"/>
      <c r="C155" s="13"/>
      <c r="D155" s="13"/>
      <c r="E155" s="2"/>
      <c r="F155" s="29"/>
      <c r="G155" s="3"/>
      <c r="H155" s="2"/>
      <c r="I155" s="2"/>
      <c r="J155" s="29"/>
    </row>
    <row r="156" spans="2:10" x14ac:dyDescent="0.25">
      <c r="B156" s="5"/>
      <c r="C156" s="13"/>
      <c r="D156" s="13"/>
      <c r="E156" s="2"/>
      <c r="F156" s="29"/>
      <c r="G156" s="3"/>
      <c r="H156" s="2"/>
      <c r="I156" s="2"/>
      <c r="J156" s="29"/>
    </row>
    <row r="157" spans="2:10" x14ac:dyDescent="0.25">
      <c r="B157" s="5"/>
      <c r="C157" s="13"/>
      <c r="D157" s="13"/>
      <c r="E157" s="2"/>
      <c r="F157" s="29"/>
      <c r="G157" s="3"/>
      <c r="H157" s="2"/>
      <c r="I157" s="2"/>
      <c r="J157" s="29"/>
    </row>
    <row r="158" spans="2:10" x14ac:dyDescent="0.25">
      <c r="B158" s="5"/>
      <c r="C158" s="13"/>
      <c r="D158" s="13"/>
      <c r="E158" s="2"/>
      <c r="F158" s="29"/>
      <c r="G158" s="3"/>
      <c r="H158" s="2"/>
      <c r="I158" s="2"/>
      <c r="J158" s="29"/>
    </row>
    <row r="159" spans="2:10" x14ac:dyDescent="0.25">
      <c r="B159" s="5"/>
      <c r="C159" s="13"/>
      <c r="D159" s="13"/>
      <c r="E159" s="2"/>
      <c r="F159" s="29"/>
      <c r="G159" s="3"/>
      <c r="H159" s="2"/>
      <c r="I159" s="2"/>
      <c r="J159" s="29"/>
    </row>
    <row r="160" spans="2:10" x14ac:dyDescent="0.25">
      <c r="B160" s="5"/>
      <c r="C160" s="13"/>
      <c r="D160" s="13"/>
      <c r="E160" s="2"/>
      <c r="F160" s="29"/>
      <c r="G160" s="3"/>
      <c r="H160" s="2"/>
      <c r="I160" s="2"/>
      <c r="J160" s="29"/>
    </row>
    <row r="161" spans="2:10" x14ac:dyDescent="0.25">
      <c r="B161" s="5"/>
      <c r="C161" s="13"/>
      <c r="D161" s="13"/>
      <c r="E161" s="2"/>
      <c r="F161" s="29"/>
      <c r="G161" s="3"/>
      <c r="H161" s="2"/>
      <c r="I161" s="2"/>
      <c r="J161" s="29"/>
    </row>
    <row r="162" spans="2:10" x14ac:dyDescent="0.25">
      <c r="B162" s="5"/>
      <c r="C162" s="13"/>
      <c r="D162" s="13"/>
      <c r="E162" s="2"/>
      <c r="F162" s="29"/>
      <c r="G162" s="3"/>
      <c r="H162" s="2"/>
      <c r="I162" s="2"/>
      <c r="J162" s="29"/>
    </row>
    <row r="163" spans="2:10" x14ac:dyDescent="0.25">
      <c r="B163" s="5"/>
      <c r="C163" s="13"/>
      <c r="D163" s="13"/>
      <c r="E163" s="2"/>
      <c r="F163" s="29"/>
      <c r="G163" s="3"/>
      <c r="H163" s="2"/>
      <c r="I163" s="2"/>
      <c r="J163" s="29"/>
    </row>
    <row r="164" spans="2:10" x14ac:dyDescent="0.25">
      <c r="B164" s="5"/>
      <c r="C164" s="13"/>
      <c r="D164" s="13"/>
      <c r="E164" s="2"/>
      <c r="F164" s="29"/>
      <c r="G164" s="3"/>
      <c r="H164" s="2"/>
      <c r="I164" s="2"/>
      <c r="J164" s="29"/>
    </row>
    <row r="165" spans="2:10" x14ac:dyDescent="0.25">
      <c r="B165" s="5"/>
      <c r="C165" s="13"/>
      <c r="D165" s="13"/>
      <c r="E165" s="2"/>
      <c r="F165" s="29"/>
      <c r="G165" s="3"/>
      <c r="H165" s="2"/>
      <c r="I165" s="2"/>
      <c r="J165" s="29"/>
    </row>
    <row r="166" spans="2:10" x14ac:dyDescent="0.25">
      <c r="B166" s="5"/>
      <c r="C166" s="13"/>
      <c r="D166" s="13"/>
      <c r="E166" s="2"/>
      <c r="F166" s="29"/>
      <c r="G166" s="3"/>
      <c r="H166" s="2"/>
      <c r="I166" s="2"/>
      <c r="J166" s="29"/>
    </row>
    <row r="167" spans="2:10" x14ac:dyDescent="0.25">
      <c r="B167" s="5"/>
      <c r="C167" s="13"/>
      <c r="D167" s="13"/>
      <c r="E167" s="2"/>
      <c r="F167" s="29"/>
      <c r="G167" s="3"/>
      <c r="H167" s="2"/>
      <c r="I167" s="2"/>
      <c r="J167" s="29"/>
    </row>
    <row r="168" spans="2:10" x14ac:dyDescent="0.25">
      <c r="B168" s="5"/>
      <c r="C168" s="13"/>
      <c r="D168" s="13"/>
      <c r="E168" s="2"/>
      <c r="F168" s="29"/>
      <c r="G168" s="3"/>
      <c r="H168" s="2"/>
      <c r="I168" s="2"/>
      <c r="J168" s="29"/>
    </row>
    <row r="169" spans="2:10" x14ac:dyDescent="0.25">
      <c r="B169" s="5"/>
      <c r="C169" s="13"/>
      <c r="D169" s="13"/>
      <c r="E169" s="2"/>
      <c r="F169" s="29"/>
      <c r="G169" s="3"/>
      <c r="H169" s="2"/>
      <c r="I169" s="2"/>
      <c r="J169" s="29"/>
    </row>
    <row r="170" spans="2:10" x14ac:dyDescent="0.25">
      <c r="B170" s="5"/>
      <c r="C170" s="13"/>
      <c r="D170" s="13"/>
      <c r="E170" s="2"/>
      <c r="F170" s="29"/>
      <c r="G170" s="3"/>
      <c r="H170" s="2"/>
      <c r="I170" s="2"/>
      <c r="J170" s="29"/>
    </row>
    <row r="171" spans="2:10" x14ac:dyDescent="0.25">
      <c r="B171" s="5"/>
      <c r="C171" s="13"/>
      <c r="D171" s="13"/>
      <c r="E171" s="2"/>
      <c r="F171" s="29"/>
      <c r="G171" s="3"/>
      <c r="H171" s="2"/>
      <c r="I171" s="2"/>
      <c r="J171" s="29"/>
    </row>
    <row r="172" spans="2:10" x14ac:dyDescent="0.25">
      <c r="B172" s="5"/>
      <c r="C172" s="13"/>
      <c r="D172" s="13"/>
      <c r="E172" s="2"/>
      <c r="F172" s="29"/>
      <c r="G172" s="3"/>
      <c r="H172" s="2"/>
      <c r="I172" s="2"/>
      <c r="J172" s="29"/>
    </row>
    <row r="173" spans="2:10" x14ac:dyDescent="0.25">
      <c r="B173" s="5"/>
      <c r="C173" s="13"/>
      <c r="D173" s="13"/>
      <c r="E173" s="2"/>
      <c r="F173" s="29"/>
      <c r="G173" s="3"/>
      <c r="H173" s="2"/>
      <c r="I173" s="2"/>
      <c r="J173" s="29"/>
    </row>
    <row r="174" spans="2:10" x14ac:dyDescent="0.25">
      <c r="B174" s="5"/>
      <c r="C174" s="13"/>
      <c r="D174" s="13"/>
      <c r="E174" s="2"/>
      <c r="F174" s="29"/>
      <c r="G174" s="3"/>
      <c r="H174" s="2"/>
      <c r="I174" s="2"/>
      <c r="J174" s="29"/>
    </row>
    <row r="175" spans="2:10" x14ac:dyDescent="0.25">
      <c r="B175" s="5"/>
      <c r="C175" s="13"/>
      <c r="D175" s="13"/>
      <c r="E175" s="2"/>
      <c r="F175" s="29"/>
      <c r="G175" s="3"/>
      <c r="H175" s="2"/>
      <c r="I175" s="2"/>
      <c r="J175" s="29"/>
    </row>
    <row r="176" spans="2:10" x14ac:dyDescent="0.25">
      <c r="B176" s="5"/>
      <c r="C176" s="13"/>
      <c r="D176" s="13"/>
      <c r="E176" s="2"/>
      <c r="F176" s="29"/>
      <c r="G176" s="3"/>
      <c r="H176" s="2"/>
      <c r="I176" s="2"/>
      <c r="J176" s="29"/>
    </row>
    <row r="177" spans="2:10" x14ac:dyDescent="0.25">
      <c r="B177" s="5"/>
      <c r="C177" s="13"/>
      <c r="D177" s="13"/>
      <c r="E177" s="2"/>
      <c r="F177" s="29"/>
      <c r="G177" s="3"/>
      <c r="H177" s="2"/>
      <c r="I177" s="2"/>
      <c r="J177" s="29"/>
    </row>
    <row r="178" spans="2:10" x14ac:dyDescent="0.25">
      <c r="B178" s="5"/>
      <c r="C178" s="13"/>
      <c r="D178" s="13"/>
      <c r="E178" s="2"/>
      <c r="F178" s="29"/>
      <c r="G178" s="3"/>
      <c r="H178" s="2"/>
      <c r="I178" s="2"/>
      <c r="J178" s="29"/>
    </row>
    <row r="179" spans="2:10" x14ac:dyDescent="0.25">
      <c r="B179" s="5"/>
      <c r="C179" s="13"/>
      <c r="D179" s="13"/>
      <c r="E179" s="2"/>
      <c r="F179" s="29"/>
      <c r="G179" s="3"/>
      <c r="H179" s="2"/>
      <c r="I179" s="2"/>
      <c r="J179" s="29"/>
    </row>
    <row r="180" spans="2:10" x14ac:dyDescent="0.25">
      <c r="B180" s="5"/>
      <c r="C180" s="13"/>
      <c r="D180" s="13"/>
      <c r="E180" s="2"/>
      <c r="F180" s="29"/>
      <c r="G180" s="3"/>
      <c r="H180" s="2"/>
      <c r="I180" s="2"/>
      <c r="J180" s="29"/>
    </row>
    <row r="181" spans="2:10" x14ac:dyDescent="0.25">
      <c r="B181" s="5"/>
      <c r="C181" s="13"/>
      <c r="D181" s="13"/>
      <c r="E181" s="2"/>
      <c r="F181" s="29"/>
      <c r="G181" s="3"/>
      <c r="H181" s="2"/>
      <c r="I181" s="2"/>
      <c r="J181" s="29"/>
    </row>
    <row r="182" spans="2:10" x14ac:dyDescent="0.25">
      <c r="B182" s="5"/>
      <c r="C182" s="13"/>
      <c r="D182" s="13"/>
      <c r="E182" s="2"/>
      <c r="F182" s="29"/>
      <c r="G182" s="3"/>
      <c r="H182" s="2"/>
      <c r="I182" s="2"/>
      <c r="J182" s="29"/>
    </row>
    <row r="183" spans="2:10" x14ac:dyDescent="0.25">
      <c r="B183" s="5"/>
      <c r="C183" s="13"/>
      <c r="D183" s="13"/>
      <c r="E183" s="2"/>
      <c r="F183" s="29"/>
      <c r="G183" s="3"/>
      <c r="H183" s="2"/>
      <c r="I183" s="2"/>
      <c r="J183" s="29"/>
    </row>
    <row r="184" spans="2:10" x14ac:dyDescent="0.25">
      <c r="B184" s="5"/>
      <c r="C184" s="13"/>
      <c r="D184" s="13"/>
      <c r="E184" s="2"/>
      <c r="F184" s="29"/>
      <c r="G184" s="3"/>
      <c r="H184" s="2"/>
      <c r="I184" s="2"/>
      <c r="J184" s="29"/>
    </row>
    <row r="185" spans="2:10" x14ac:dyDescent="0.25">
      <c r="B185" s="5"/>
      <c r="C185" s="13"/>
      <c r="D185" s="13"/>
      <c r="E185" s="2"/>
      <c r="F185" s="29"/>
      <c r="G185" s="3"/>
      <c r="H185" s="2"/>
      <c r="I185" s="2"/>
      <c r="J185" s="29"/>
    </row>
    <row r="186" spans="2:10" x14ac:dyDescent="0.25">
      <c r="B186" s="5"/>
      <c r="C186" s="13"/>
      <c r="D186" s="13"/>
      <c r="E186" s="2"/>
      <c r="F186" s="29"/>
      <c r="G186" s="3"/>
      <c r="H186" s="2"/>
      <c r="I186" s="2"/>
      <c r="J186" s="29"/>
    </row>
    <row r="187" spans="2:10" x14ac:dyDescent="0.25">
      <c r="B187" s="5"/>
      <c r="C187" s="13"/>
      <c r="D187" s="13"/>
      <c r="E187" s="2"/>
      <c r="F187" s="29"/>
      <c r="G187" s="3"/>
      <c r="H187" s="2"/>
      <c r="I187" s="2"/>
      <c r="J187" s="29"/>
    </row>
    <row r="188" spans="2:10" x14ac:dyDescent="0.25">
      <c r="B188" s="5"/>
      <c r="C188" s="13"/>
      <c r="D188" s="13"/>
      <c r="E188" s="2"/>
      <c r="F188" s="29"/>
      <c r="G188" s="3"/>
      <c r="H188" s="2"/>
      <c r="I188" s="2"/>
      <c r="J188" s="29"/>
    </row>
    <row r="189" spans="2:10" x14ac:dyDescent="0.25">
      <c r="B189" s="5"/>
      <c r="C189" s="13"/>
      <c r="D189" s="13"/>
      <c r="E189" s="2"/>
      <c r="F189" s="29"/>
      <c r="G189" s="3"/>
      <c r="H189" s="2"/>
      <c r="I189" s="2"/>
      <c r="J189" s="29"/>
    </row>
    <row r="190" spans="2:10" x14ac:dyDescent="0.25">
      <c r="B190" s="5"/>
      <c r="C190" s="13"/>
      <c r="D190" s="13"/>
      <c r="E190" s="2"/>
      <c r="F190" s="29"/>
      <c r="G190" s="3"/>
      <c r="H190" s="2"/>
      <c r="I190" s="2"/>
      <c r="J190" s="29"/>
    </row>
    <row r="191" spans="2:10" x14ac:dyDescent="0.25">
      <c r="B191" s="5"/>
      <c r="C191" s="13"/>
      <c r="D191" s="13"/>
      <c r="E191" s="2"/>
      <c r="F191" s="29"/>
      <c r="G191" s="3"/>
      <c r="H191" s="2"/>
      <c r="I191" s="2"/>
      <c r="J191" s="29"/>
    </row>
    <row r="192" spans="2:10" x14ac:dyDescent="0.25">
      <c r="B192" s="5"/>
      <c r="C192" s="13"/>
      <c r="D192" s="13"/>
      <c r="E192" s="2"/>
      <c r="F192" s="29"/>
      <c r="G192" s="3"/>
      <c r="H192" s="2"/>
      <c r="I192" s="2"/>
      <c r="J192" s="29"/>
    </row>
    <row r="193" spans="2:10" x14ac:dyDescent="0.25">
      <c r="B193" s="5"/>
      <c r="C193" s="13"/>
      <c r="D193" s="13"/>
      <c r="E193" s="2"/>
      <c r="F193" s="29"/>
      <c r="G193" s="3"/>
      <c r="H193" s="2"/>
      <c r="I193" s="2"/>
      <c r="J193" s="29"/>
    </row>
    <row r="194" spans="2:10" x14ac:dyDescent="0.25">
      <c r="B194" s="5"/>
      <c r="C194" s="13"/>
      <c r="D194" s="13"/>
      <c r="E194" s="2"/>
      <c r="F194" s="29"/>
      <c r="G194" s="3"/>
      <c r="H194" s="2"/>
      <c r="I194" s="2"/>
      <c r="J194" s="29"/>
    </row>
    <row r="195" spans="2:10" x14ac:dyDescent="0.25">
      <c r="B195" s="5"/>
      <c r="C195" s="13"/>
      <c r="D195" s="13"/>
      <c r="E195" s="2"/>
      <c r="F195" s="29"/>
      <c r="G195" s="2"/>
      <c r="H195" s="2"/>
      <c r="I195" s="2"/>
      <c r="J195" s="29"/>
    </row>
    <row r="196" spans="2:10" x14ac:dyDescent="0.25">
      <c r="B196" s="5"/>
      <c r="C196" s="13"/>
      <c r="D196" s="13"/>
      <c r="E196" s="2"/>
      <c r="F196" s="29"/>
      <c r="G196" s="2"/>
      <c r="H196" s="2"/>
      <c r="I196" s="2"/>
      <c r="J196" s="29"/>
    </row>
    <row r="197" spans="2:10" x14ac:dyDescent="0.25">
      <c r="B197" s="5"/>
      <c r="C197" s="13"/>
      <c r="D197" s="13"/>
      <c r="E197" s="2"/>
      <c r="F197" s="29"/>
      <c r="G197" s="2"/>
      <c r="H197" s="2"/>
      <c r="I197" s="2"/>
      <c r="J197" s="29"/>
    </row>
    <row r="198" spans="2:10" x14ac:dyDescent="0.25">
      <c r="B198" s="5"/>
      <c r="C198" s="13"/>
      <c r="D198" s="13"/>
      <c r="E198" s="2"/>
      <c r="F198" s="29"/>
      <c r="G198" s="2"/>
      <c r="H198" s="2"/>
      <c r="I198" s="2"/>
      <c r="J198" s="29"/>
    </row>
    <row r="199" spans="2:10" x14ac:dyDescent="0.25">
      <c r="B199" s="5"/>
      <c r="C199" s="13"/>
      <c r="D199" s="13"/>
      <c r="E199" s="2"/>
      <c r="F199" s="29"/>
      <c r="G199" s="2"/>
      <c r="H199" s="2"/>
      <c r="I199" s="2"/>
      <c r="J199" s="29"/>
    </row>
    <row r="200" spans="2:10" x14ac:dyDescent="0.25">
      <c r="B200" s="5"/>
      <c r="C200" s="13"/>
      <c r="D200" s="13"/>
      <c r="E200" s="2"/>
      <c r="F200" s="29"/>
      <c r="G200" s="2"/>
      <c r="H200" s="2"/>
      <c r="I200" s="2"/>
      <c r="J200" s="29"/>
    </row>
    <row r="201" spans="2:10" x14ac:dyDescent="0.25">
      <c r="B201" s="5"/>
      <c r="C201" s="13"/>
      <c r="D201" s="13"/>
      <c r="E201" s="2"/>
      <c r="F201" s="29"/>
      <c r="G201" s="2"/>
      <c r="H201" s="2"/>
      <c r="I201" s="2"/>
      <c r="J201" s="29"/>
    </row>
    <row r="202" spans="2:10" x14ac:dyDescent="0.25">
      <c r="B202" s="5"/>
      <c r="C202" s="13"/>
      <c r="D202" s="13"/>
      <c r="E202" s="2"/>
      <c r="F202" s="29"/>
      <c r="G202" s="2"/>
      <c r="H202" s="2"/>
      <c r="I202" s="2"/>
      <c r="J202" s="29"/>
    </row>
    <row r="203" spans="2:10" x14ac:dyDescent="0.25">
      <c r="B203" s="5"/>
      <c r="C203" s="13"/>
      <c r="D203" s="13"/>
      <c r="E203" s="2"/>
      <c r="F203" s="29"/>
      <c r="G203" s="2"/>
      <c r="H203" s="2"/>
      <c r="I203" s="2"/>
      <c r="J203" s="29"/>
    </row>
    <row r="204" spans="2:10" x14ac:dyDescent="0.25">
      <c r="B204" s="5"/>
      <c r="C204" s="13"/>
      <c r="D204" s="13"/>
      <c r="E204" s="2"/>
      <c r="F204" s="29"/>
      <c r="G204" s="2"/>
      <c r="H204" s="2"/>
      <c r="I204" s="2"/>
      <c r="J204" s="29"/>
    </row>
    <row r="205" spans="2:10" x14ac:dyDescent="0.25">
      <c r="B205" s="5"/>
      <c r="C205" s="13"/>
      <c r="D205" s="13"/>
      <c r="E205" s="2"/>
      <c r="F205" s="29"/>
      <c r="G205" s="2"/>
      <c r="H205" s="2"/>
      <c r="I205" s="2"/>
      <c r="J205" s="29"/>
    </row>
    <row r="206" spans="2:10" x14ac:dyDescent="0.25">
      <c r="B206" s="5"/>
      <c r="C206" s="13"/>
      <c r="D206" s="13"/>
      <c r="E206" s="2"/>
      <c r="F206" s="29"/>
      <c r="G206" s="2"/>
      <c r="H206" s="2"/>
      <c r="I206" s="2"/>
      <c r="J206" s="29"/>
    </row>
    <row r="207" spans="2:10" x14ac:dyDescent="0.25">
      <c r="B207" s="5"/>
      <c r="C207" s="13"/>
      <c r="D207" s="13"/>
      <c r="E207" s="2"/>
      <c r="F207" s="29"/>
      <c r="G207" s="2"/>
      <c r="H207" s="2"/>
      <c r="I207" s="2"/>
      <c r="J207" s="29"/>
    </row>
    <row r="208" spans="2:10" x14ac:dyDescent="0.25">
      <c r="B208" s="5"/>
      <c r="C208" s="13"/>
      <c r="D208" s="13"/>
      <c r="E208" s="2"/>
      <c r="F208" s="29"/>
      <c r="G208" s="2"/>
      <c r="H208" s="2"/>
      <c r="I208" s="2"/>
      <c r="J208" s="29"/>
    </row>
    <row r="209" spans="2:10" x14ac:dyDescent="0.25">
      <c r="B209" s="5"/>
      <c r="C209" s="13"/>
      <c r="D209" s="13"/>
      <c r="E209" s="2"/>
      <c r="F209" s="29"/>
      <c r="G209" s="2"/>
      <c r="H209" s="2"/>
      <c r="I209" s="2"/>
      <c r="J209" s="29"/>
    </row>
    <row r="210" spans="2:10" x14ac:dyDescent="0.25">
      <c r="B210" s="5"/>
      <c r="C210" s="13"/>
      <c r="D210" s="13"/>
      <c r="E210" s="2"/>
      <c r="F210" s="29"/>
      <c r="G210" s="2"/>
      <c r="H210" s="2"/>
      <c r="I210" s="2"/>
      <c r="J210" s="29"/>
    </row>
    <row r="211" spans="2:10" x14ac:dyDescent="0.25">
      <c r="B211" s="5"/>
      <c r="C211" s="13"/>
      <c r="D211" s="13"/>
      <c r="E211" s="2"/>
      <c r="F211" s="29"/>
      <c r="G211" s="2"/>
      <c r="H211" s="2"/>
      <c r="I211" s="2"/>
      <c r="J211" s="29"/>
    </row>
    <row r="212" spans="2:10" x14ac:dyDescent="0.25">
      <c r="B212" s="5"/>
      <c r="C212" s="13"/>
      <c r="D212" s="13"/>
      <c r="E212" s="2"/>
      <c r="F212" s="29"/>
      <c r="G212" s="2"/>
      <c r="H212" s="2"/>
      <c r="I212" s="2"/>
      <c r="J212" s="29"/>
    </row>
    <row r="213" spans="2:10" x14ac:dyDescent="0.25">
      <c r="B213" s="5"/>
      <c r="C213" s="13"/>
      <c r="D213" s="13"/>
      <c r="E213" s="2"/>
      <c r="F213" s="29"/>
      <c r="G213" s="2"/>
      <c r="H213" s="2"/>
      <c r="I213" s="2"/>
      <c r="J213" s="29"/>
    </row>
    <row r="214" spans="2:10" x14ac:dyDescent="0.25">
      <c r="B214" s="5"/>
      <c r="C214" s="13"/>
      <c r="D214" s="13"/>
      <c r="E214" s="2"/>
      <c r="F214" s="29"/>
      <c r="G214" s="2"/>
      <c r="H214" s="2"/>
      <c r="I214" s="2"/>
      <c r="J214" s="29"/>
    </row>
    <row r="215" spans="2:10" x14ac:dyDescent="0.25">
      <c r="B215" s="5"/>
      <c r="C215" s="13"/>
      <c r="D215" s="13"/>
      <c r="E215" s="2"/>
      <c r="F215" s="29"/>
      <c r="G215" s="2"/>
      <c r="H215" s="2"/>
      <c r="I215" s="2"/>
      <c r="J215" s="29"/>
    </row>
    <row r="216" spans="2:10" x14ac:dyDescent="0.25">
      <c r="B216" s="5"/>
      <c r="C216" s="13"/>
      <c r="D216" s="13"/>
      <c r="E216" s="2"/>
      <c r="F216" s="29"/>
      <c r="G216" s="2"/>
      <c r="H216" s="2"/>
      <c r="I216" s="2"/>
      <c r="J216" s="29"/>
    </row>
    <row r="217" spans="2:10" x14ac:dyDescent="0.25">
      <c r="B217" s="5"/>
      <c r="C217" s="13"/>
      <c r="D217" s="13"/>
      <c r="E217" s="2"/>
      <c r="F217" s="29"/>
      <c r="G217" s="2"/>
      <c r="H217" s="2"/>
      <c r="I217" s="2"/>
      <c r="J217" s="29"/>
    </row>
    <row r="218" spans="2:10" x14ac:dyDescent="0.25">
      <c r="B218" s="5"/>
      <c r="C218" s="13"/>
      <c r="D218" s="13"/>
      <c r="E218" s="2"/>
      <c r="F218" s="29"/>
      <c r="G218" s="2"/>
      <c r="H218" s="2"/>
      <c r="I218" s="2"/>
      <c r="J218" s="29"/>
    </row>
    <row r="219" spans="2:10" x14ac:dyDescent="0.25">
      <c r="B219" s="5"/>
      <c r="C219" s="13"/>
      <c r="D219" s="13"/>
      <c r="E219" s="2"/>
      <c r="F219" s="29"/>
      <c r="G219" s="2"/>
      <c r="H219" s="2"/>
      <c r="I219" s="2"/>
      <c r="J219" s="29"/>
    </row>
    <row r="220" spans="2:10" x14ac:dyDescent="0.25">
      <c r="B220" s="5"/>
      <c r="C220" s="13"/>
      <c r="D220" s="13"/>
      <c r="E220" s="2"/>
      <c r="F220" s="29"/>
      <c r="G220" s="2"/>
      <c r="H220" s="2"/>
      <c r="I220" s="2"/>
      <c r="J220" s="29"/>
    </row>
    <row r="221" spans="2:10" x14ac:dyDescent="0.25">
      <c r="B221" s="5"/>
      <c r="C221" s="13"/>
      <c r="D221" s="13"/>
      <c r="E221" s="2"/>
      <c r="F221" s="29"/>
      <c r="G221" s="2"/>
      <c r="H221" s="2"/>
      <c r="I221" s="2"/>
      <c r="J221" s="29"/>
    </row>
    <row r="222" spans="2:10" x14ac:dyDescent="0.25">
      <c r="B222" s="5"/>
      <c r="C222" s="13"/>
      <c r="D222" s="13"/>
      <c r="E222" s="2"/>
      <c r="F222" s="29"/>
      <c r="G222" s="2"/>
      <c r="H222" s="2"/>
      <c r="I222" s="2"/>
      <c r="J222" s="29"/>
    </row>
    <row r="223" spans="2:10" x14ac:dyDescent="0.25">
      <c r="B223" s="5"/>
      <c r="C223" s="13"/>
      <c r="D223" s="13"/>
      <c r="E223" s="2"/>
      <c r="F223" s="29"/>
      <c r="G223" s="2"/>
      <c r="H223" s="2"/>
      <c r="I223" s="2"/>
      <c r="J223" s="29"/>
    </row>
    <row r="224" spans="2:10" x14ac:dyDescent="0.25">
      <c r="B224" s="5"/>
      <c r="C224" s="2"/>
      <c r="D224" s="2"/>
      <c r="E224" s="2"/>
      <c r="F224" s="29"/>
      <c r="G224" s="2"/>
      <c r="H224" s="2"/>
      <c r="I224" s="2"/>
      <c r="J224" s="29"/>
    </row>
    <row r="225" spans="2:10" x14ac:dyDescent="0.25">
      <c r="B225" s="5"/>
      <c r="C225" s="2"/>
      <c r="D225" s="2"/>
      <c r="E225" s="2"/>
      <c r="F225" s="29"/>
      <c r="G225" s="2"/>
      <c r="H225" s="2"/>
      <c r="I225" s="2"/>
      <c r="J225" s="29"/>
    </row>
    <row r="226" spans="2:10" x14ac:dyDescent="0.25">
      <c r="B226" s="5"/>
      <c r="C226" s="2"/>
      <c r="D226" s="2"/>
      <c r="E226" s="2"/>
      <c r="F226" s="29"/>
      <c r="G226" s="2"/>
      <c r="H226" s="2"/>
      <c r="I226" s="2"/>
      <c r="J226" s="29"/>
    </row>
    <row r="227" spans="2:10" x14ac:dyDescent="0.25">
      <c r="B227" s="5"/>
      <c r="C227" s="2"/>
      <c r="D227" s="2"/>
      <c r="E227" s="2"/>
      <c r="F227" s="29"/>
      <c r="G227" s="2"/>
      <c r="H227" s="2"/>
      <c r="I227" s="2"/>
      <c r="J227" s="29"/>
    </row>
    <row r="228" spans="2:10" x14ac:dyDescent="0.25">
      <c r="B228" s="5"/>
      <c r="C228" s="2"/>
      <c r="D228" s="2"/>
      <c r="E228" s="2"/>
      <c r="F228" s="29"/>
      <c r="G228" s="2"/>
      <c r="H228" s="2"/>
      <c r="I228" s="2"/>
      <c r="J228" s="29"/>
    </row>
    <row r="229" spans="2:10" x14ac:dyDescent="0.25">
      <c r="B229" s="5"/>
      <c r="C229" s="2"/>
      <c r="D229" s="2"/>
      <c r="E229" s="2"/>
      <c r="F229" s="29"/>
      <c r="G229" s="2"/>
      <c r="H229" s="2"/>
      <c r="I229" s="2"/>
      <c r="J229" s="29"/>
    </row>
    <row r="230" spans="2:10" x14ac:dyDescent="0.25">
      <c r="B230" s="5"/>
      <c r="C230" s="2"/>
      <c r="D230" s="2"/>
      <c r="E230" s="2"/>
      <c r="F230" s="29"/>
      <c r="G230" s="2"/>
      <c r="H230" s="2"/>
      <c r="I230" s="2"/>
      <c r="J230" s="29"/>
    </row>
    <row r="231" spans="2:10" x14ac:dyDescent="0.25">
      <c r="B231" s="5"/>
      <c r="C231" s="2"/>
      <c r="D231" s="2"/>
      <c r="E231" s="2"/>
      <c r="F231" s="29"/>
      <c r="G231" s="2"/>
      <c r="H231" s="2"/>
      <c r="I231" s="2"/>
      <c r="J231" s="29"/>
    </row>
    <row r="232" spans="2:10" x14ac:dyDescent="0.25">
      <c r="B232" s="5"/>
      <c r="C232" s="2"/>
      <c r="D232" s="2"/>
      <c r="E232" s="2"/>
      <c r="F232" s="29"/>
      <c r="G232" s="2"/>
      <c r="H232" s="2"/>
      <c r="I232" s="2"/>
      <c r="J232" s="29"/>
    </row>
    <row r="233" spans="2:10" x14ac:dyDescent="0.25">
      <c r="B233" s="5"/>
      <c r="C233" s="2"/>
      <c r="D233" s="2"/>
      <c r="E233" s="2"/>
      <c r="F233" s="29"/>
      <c r="G233" s="2"/>
      <c r="H233" s="2"/>
      <c r="I233" s="2"/>
      <c r="J233" s="29"/>
    </row>
    <row r="234" spans="2:10" x14ac:dyDescent="0.25">
      <c r="B234" s="5"/>
      <c r="C234" s="2"/>
      <c r="D234" s="2"/>
      <c r="E234" s="2"/>
      <c r="F234" s="29"/>
      <c r="G234" s="2"/>
      <c r="H234" s="2"/>
      <c r="I234" s="2"/>
      <c r="J234" s="29"/>
    </row>
    <row r="235" spans="2:10" x14ac:dyDescent="0.25">
      <c r="B235" s="5"/>
      <c r="C235" s="2"/>
      <c r="D235" s="2"/>
      <c r="E235" s="2"/>
      <c r="F235" s="29"/>
      <c r="G235" s="2"/>
      <c r="H235" s="2"/>
      <c r="I235" s="2"/>
      <c r="J235" s="29"/>
    </row>
    <row r="236" spans="2:10" x14ac:dyDescent="0.25">
      <c r="B236" s="5"/>
      <c r="C236" s="2"/>
      <c r="D236" s="2"/>
      <c r="E236" s="2"/>
      <c r="F236" s="29"/>
      <c r="G236" s="2"/>
      <c r="H236" s="2"/>
      <c r="I236" s="2"/>
      <c r="J236" s="29"/>
    </row>
    <row r="237" spans="2:10" x14ac:dyDescent="0.25">
      <c r="B237" s="5"/>
      <c r="C237" s="2"/>
      <c r="D237" s="2"/>
      <c r="E237" s="2"/>
      <c r="F237" s="29"/>
      <c r="G237" s="2"/>
      <c r="H237" s="2"/>
      <c r="I237" s="2"/>
      <c r="J237" s="29"/>
    </row>
    <row r="238" spans="2:10" x14ac:dyDescent="0.25">
      <c r="B238" s="5"/>
      <c r="C238" s="2"/>
      <c r="D238" s="2"/>
      <c r="E238" s="2"/>
      <c r="F238" s="29"/>
      <c r="G238" s="2"/>
      <c r="H238" s="2"/>
      <c r="I238" s="2"/>
      <c r="J238" s="29"/>
    </row>
    <row r="239" spans="2:10" x14ac:dyDescent="0.25">
      <c r="B239" s="5"/>
      <c r="C239" s="2"/>
      <c r="D239" s="2"/>
      <c r="E239" s="2"/>
      <c r="F239" s="29"/>
      <c r="G239" s="2"/>
      <c r="H239" s="2"/>
      <c r="I239" s="2"/>
      <c r="J239" s="29"/>
    </row>
    <row r="240" spans="2:10" x14ac:dyDescent="0.25">
      <c r="B240" s="5"/>
      <c r="C240" s="2"/>
      <c r="D240" s="2"/>
      <c r="E240" s="2"/>
      <c r="F240" s="29"/>
      <c r="G240" s="2"/>
      <c r="H240" s="2"/>
      <c r="I240" s="2"/>
      <c r="J240" s="29"/>
    </row>
    <row r="241" spans="2:10" x14ac:dyDescent="0.25">
      <c r="B241" s="5"/>
      <c r="C241" s="2"/>
      <c r="D241" s="2"/>
      <c r="E241" s="2"/>
      <c r="F241" s="29"/>
      <c r="G241" s="2"/>
      <c r="H241" s="2"/>
      <c r="I241" s="2"/>
      <c r="J241" s="29"/>
    </row>
    <row r="242" spans="2:10" x14ac:dyDescent="0.25">
      <c r="B242" s="5"/>
      <c r="C242" s="2"/>
      <c r="D242" s="2"/>
      <c r="E242" s="2"/>
      <c r="F242" s="29"/>
      <c r="G242" s="2"/>
      <c r="H242" s="2"/>
      <c r="I242" s="2"/>
      <c r="J242" s="29"/>
    </row>
    <row r="243" spans="2:10" x14ac:dyDescent="0.25">
      <c r="B243" s="5"/>
      <c r="C243" s="2"/>
      <c r="D243" s="2"/>
      <c r="E243" s="2"/>
      <c r="F243" s="29"/>
      <c r="G243" s="2"/>
      <c r="H243" s="2"/>
      <c r="I243" s="2"/>
      <c r="J243" s="29"/>
    </row>
    <row r="244" spans="2:10" x14ac:dyDescent="0.25">
      <c r="B244" s="5"/>
      <c r="C244" s="2"/>
      <c r="D244" s="2"/>
      <c r="E244" s="2"/>
      <c r="F244" s="29"/>
      <c r="G244" s="2"/>
      <c r="H244" s="2"/>
      <c r="I244" s="2"/>
      <c r="J244" s="29"/>
    </row>
    <row r="245" spans="2:10" x14ac:dyDescent="0.25">
      <c r="B245" s="5"/>
      <c r="C245" s="2"/>
      <c r="D245" s="2"/>
      <c r="E245" s="2"/>
      <c r="F245" s="29"/>
      <c r="G245" s="2"/>
      <c r="H245" s="2"/>
      <c r="I245" s="2"/>
      <c r="J245" s="29"/>
    </row>
    <row r="246" spans="2:10" x14ac:dyDescent="0.25">
      <c r="B246" s="5"/>
      <c r="C246" s="2"/>
      <c r="D246" s="2"/>
      <c r="E246" s="2"/>
      <c r="F246" s="29"/>
      <c r="G246" s="2"/>
      <c r="H246" s="2"/>
      <c r="I246" s="2"/>
      <c r="J246" s="29"/>
    </row>
    <row r="247" spans="2:10" x14ac:dyDescent="0.25">
      <c r="B247" s="5"/>
      <c r="C247" s="2"/>
      <c r="D247" s="2"/>
      <c r="E247" s="2"/>
      <c r="F247" s="29"/>
      <c r="G247" s="2"/>
      <c r="H247" s="2"/>
      <c r="I247" s="2"/>
      <c r="J247" s="29"/>
    </row>
    <row r="248" spans="2:10" x14ac:dyDescent="0.25">
      <c r="B248" s="5"/>
      <c r="C248" s="2"/>
      <c r="D248" s="2"/>
      <c r="E248" s="2"/>
      <c r="F248" s="29"/>
      <c r="G248" s="2"/>
      <c r="H248" s="2"/>
      <c r="I248" s="2"/>
      <c r="J248" s="29"/>
    </row>
    <row r="249" spans="2:10" x14ac:dyDescent="0.25">
      <c r="B249" s="5"/>
      <c r="C249" s="2"/>
      <c r="D249" s="2"/>
      <c r="E249" s="2"/>
      <c r="F249" s="29"/>
      <c r="G249" s="2"/>
      <c r="H249" s="2"/>
      <c r="I249" s="2"/>
      <c r="J249" s="29"/>
    </row>
    <row r="250" spans="2:10" x14ac:dyDescent="0.25">
      <c r="B250" s="5"/>
      <c r="C250" s="2"/>
      <c r="D250" s="2"/>
      <c r="E250" s="2"/>
      <c r="F250" s="29"/>
      <c r="G250" s="2"/>
      <c r="H250" s="2"/>
      <c r="I250" s="2"/>
      <c r="J250" s="29"/>
    </row>
    <row r="251" spans="2:10" x14ac:dyDescent="0.25">
      <c r="B251" s="5"/>
      <c r="C251" s="2"/>
      <c r="D251" s="2"/>
      <c r="E251" s="2"/>
      <c r="F251" s="29"/>
      <c r="G251" s="2"/>
      <c r="H251" s="2"/>
      <c r="I251" s="2"/>
      <c r="J251" s="29"/>
    </row>
    <row r="252" spans="2:10" x14ac:dyDescent="0.25">
      <c r="B252" s="5"/>
      <c r="C252" s="2"/>
      <c r="D252" s="2"/>
      <c r="E252" s="2"/>
      <c r="F252" s="29"/>
      <c r="G252" s="2"/>
      <c r="H252" s="2"/>
      <c r="I252" s="2"/>
      <c r="J252" s="29"/>
    </row>
    <row r="253" spans="2:10" x14ac:dyDescent="0.25">
      <c r="B253" s="5"/>
      <c r="C253" s="2"/>
      <c r="D253" s="2"/>
      <c r="E253" s="2"/>
      <c r="F253" s="29"/>
      <c r="G253" s="2"/>
      <c r="H253" s="2"/>
      <c r="I253" s="2"/>
      <c r="J253" s="29"/>
    </row>
    <row r="254" spans="2:10" x14ac:dyDescent="0.25">
      <c r="B254" s="5"/>
      <c r="C254" s="2"/>
      <c r="D254" s="2"/>
      <c r="E254" s="2"/>
      <c r="F254" s="29"/>
      <c r="G254" s="2"/>
      <c r="H254" s="2"/>
      <c r="I254" s="2"/>
      <c r="J254" s="29"/>
    </row>
    <row r="255" spans="2:10" x14ac:dyDescent="0.25">
      <c r="B255" s="5"/>
      <c r="C255" s="2"/>
      <c r="D255" s="2"/>
      <c r="E255" s="2"/>
      <c r="F255" s="29"/>
      <c r="G255" s="2"/>
      <c r="H255" s="2"/>
      <c r="I255" s="2"/>
      <c r="J255" s="29"/>
    </row>
    <row r="256" spans="2:10" x14ac:dyDescent="0.25">
      <c r="B256" s="5"/>
      <c r="C256" s="2"/>
      <c r="D256" s="2"/>
      <c r="E256" s="2"/>
      <c r="F256" s="29"/>
      <c r="G256" s="2"/>
      <c r="H256" s="2"/>
      <c r="I256" s="2"/>
      <c r="J256" s="29"/>
    </row>
    <row r="257" spans="2:10" x14ac:dyDescent="0.25">
      <c r="B257" s="5"/>
      <c r="C257" s="2"/>
      <c r="D257" s="2"/>
      <c r="E257" s="2"/>
      <c r="F257" s="29"/>
      <c r="G257" s="2"/>
      <c r="H257" s="2"/>
      <c r="I257" s="2"/>
      <c r="J257" s="29"/>
    </row>
    <row r="258" spans="2:10" x14ac:dyDescent="0.25">
      <c r="B258" s="5"/>
      <c r="C258" s="2"/>
      <c r="D258" s="2"/>
      <c r="E258" s="2"/>
      <c r="F258" s="29"/>
      <c r="G258" s="2"/>
      <c r="H258" s="2"/>
      <c r="I258" s="2"/>
      <c r="J258" s="29"/>
    </row>
    <row r="259" spans="2:10" x14ac:dyDescent="0.25">
      <c r="B259" s="5"/>
      <c r="C259" s="2"/>
      <c r="D259" s="2"/>
      <c r="E259" s="2"/>
      <c r="F259" s="29"/>
      <c r="G259" s="2"/>
      <c r="H259" s="2"/>
      <c r="I259" s="2"/>
      <c r="J259" s="29"/>
    </row>
    <row r="260" spans="2:10" x14ac:dyDescent="0.25">
      <c r="B260" s="5"/>
      <c r="C260" s="2"/>
      <c r="D260" s="2"/>
      <c r="E260" s="2"/>
      <c r="F260" s="29"/>
      <c r="G260" s="2"/>
      <c r="H260" s="2"/>
      <c r="I260" s="2"/>
      <c r="J260" s="29"/>
    </row>
    <row r="261" spans="2:10" x14ac:dyDescent="0.25">
      <c r="B261" s="5"/>
      <c r="C261" s="2"/>
      <c r="D261" s="2"/>
      <c r="E261" s="2"/>
      <c r="F261" s="29"/>
      <c r="G261" s="2"/>
      <c r="H261" s="2"/>
      <c r="I261" s="2"/>
      <c r="J261" s="29"/>
    </row>
    <row r="262" spans="2:10" x14ac:dyDescent="0.25">
      <c r="B262" s="5"/>
      <c r="C262" s="2"/>
      <c r="D262" s="2"/>
      <c r="E262" s="2"/>
      <c r="F262" s="29"/>
      <c r="G262" s="2"/>
      <c r="H262" s="2"/>
      <c r="I262" s="2"/>
      <c r="J262" s="29"/>
    </row>
    <row r="263" spans="2:10" x14ac:dyDescent="0.25">
      <c r="B263" s="5"/>
      <c r="C263" s="2"/>
      <c r="D263" s="2"/>
      <c r="E263" s="2"/>
      <c r="F263" s="29"/>
      <c r="G263" s="2"/>
      <c r="H263" s="2"/>
      <c r="I263" s="2"/>
      <c r="J263" s="29"/>
    </row>
    <row r="264" spans="2:10" x14ac:dyDescent="0.25">
      <c r="B264" s="5"/>
      <c r="C264" s="2"/>
      <c r="D264" s="2"/>
      <c r="E264" s="2"/>
      <c r="F264" s="29"/>
      <c r="G264" s="2"/>
      <c r="H264" s="2"/>
      <c r="I264" s="2"/>
      <c r="J264" s="29"/>
    </row>
    <row r="265" spans="2:10" x14ac:dyDescent="0.25">
      <c r="B265" s="5"/>
      <c r="C265" s="2"/>
      <c r="D265" s="2"/>
      <c r="E265" s="2"/>
      <c r="F265" s="29"/>
      <c r="G265" s="2"/>
      <c r="H265" s="2"/>
      <c r="I265" s="2"/>
      <c r="J265" s="29"/>
    </row>
    <row r="266" spans="2:10" x14ac:dyDescent="0.25">
      <c r="B266" s="5"/>
      <c r="C266" s="2"/>
      <c r="D266" s="2"/>
      <c r="E266" s="2"/>
      <c r="F266" s="29"/>
      <c r="G266" s="2"/>
      <c r="H266" s="2"/>
      <c r="I266" s="2"/>
      <c r="J266" s="29"/>
    </row>
    <row r="267" spans="2:10" x14ac:dyDescent="0.25">
      <c r="B267" s="5"/>
      <c r="C267" s="2"/>
      <c r="D267" s="2"/>
      <c r="E267" s="2"/>
      <c r="F267" s="29"/>
      <c r="G267" s="2"/>
      <c r="H267" s="2"/>
      <c r="I267" s="2"/>
      <c r="J267" s="29"/>
    </row>
    <row r="268" spans="2:10" x14ac:dyDescent="0.25">
      <c r="B268" s="5"/>
      <c r="C268" s="2"/>
      <c r="D268" s="2"/>
      <c r="E268" s="2"/>
      <c r="F268" s="29"/>
      <c r="G268" s="2"/>
      <c r="H268" s="2"/>
      <c r="I268" s="2"/>
      <c r="J268" s="29"/>
    </row>
    <row r="269" spans="2:10" x14ac:dyDescent="0.25">
      <c r="B269" s="5"/>
      <c r="C269" s="2"/>
      <c r="D269" s="2"/>
      <c r="E269" s="2"/>
      <c r="F269" s="29"/>
      <c r="G269" s="2"/>
      <c r="H269" s="2"/>
      <c r="I269" s="2"/>
      <c r="J269" s="29"/>
    </row>
    <row r="270" spans="2:10" x14ac:dyDescent="0.25">
      <c r="B270" s="5"/>
      <c r="C270" s="2"/>
      <c r="D270" s="2"/>
      <c r="E270" s="2"/>
      <c r="F270" s="29"/>
      <c r="G270" s="2"/>
      <c r="H270" s="2"/>
      <c r="I270" s="2"/>
      <c r="J270" s="29"/>
    </row>
    <row r="271" spans="2:10" x14ac:dyDescent="0.25">
      <c r="B271" s="5"/>
      <c r="C271" s="2"/>
      <c r="D271" s="2"/>
      <c r="E271" s="2"/>
      <c r="F271" s="29"/>
      <c r="G271" s="2"/>
      <c r="H271" s="2"/>
      <c r="I271" s="2"/>
      <c r="J271" s="29"/>
    </row>
    <row r="272" spans="2:10" x14ac:dyDescent="0.25">
      <c r="B272" s="5"/>
      <c r="C272" s="2"/>
      <c r="D272" s="2"/>
      <c r="E272" s="2"/>
      <c r="F272" s="29"/>
      <c r="G272" s="2"/>
      <c r="H272" s="2"/>
      <c r="I272" s="2"/>
      <c r="J272" s="29"/>
    </row>
    <row r="273" spans="2:10" x14ac:dyDescent="0.25">
      <c r="B273" s="5"/>
      <c r="C273" s="2"/>
      <c r="D273" s="2"/>
      <c r="E273" s="2"/>
      <c r="F273" s="29"/>
      <c r="G273" s="2"/>
      <c r="H273" s="2"/>
      <c r="I273" s="2"/>
      <c r="J273" s="29"/>
    </row>
    <row r="274" spans="2:10" x14ac:dyDescent="0.25">
      <c r="B274" s="5"/>
      <c r="C274" s="2"/>
      <c r="D274" s="2"/>
      <c r="E274" s="2"/>
      <c r="F274" s="29"/>
      <c r="G274" s="2"/>
      <c r="H274" s="2"/>
      <c r="I274" s="2"/>
      <c r="J274" s="29"/>
    </row>
    <row r="275" spans="2:10" x14ac:dyDescent="0.25">
      <c r="B275" s="5"/>
      <c r="C275" s="2"/>
      <c r="D275" s="2"/>
      <c r="E275" s="2"/>
      <c r="F275" s="29"/>
      <c r="G275" s="2"/>
      <c r="H275" s="2"/>
      <c r="I275" s="2"/>
      <c r="J275" s="29"/>
    </row>
    <row r="276" spans="2:10" x14ac:dyDescent="0.25">
      <c r="B276" s="5"/>
      <c r="C276" s="2"/>
      <c r="D276" s="2"/>
      <c r="E276" s="2"/>
      <c r="F276" s="29"/>
      <c r="G276" s="2"/>
      <c r="H276" s="2"/>
      <c r="I276" s="2"/>
      <c r="J276" s="29"/>
    </row>
    <row r="277" spans="2:10" x14ac:dyDescent="0.25">
      <c r="B277" s="5"/>
      <c r="C277" s="2"/>
      <c r="D277" s="2"/>
      <c r="E277" s="2"/>
      <c r="F277" s="29"/>
      <c r="G277" s="2"/>
      <c r="H277" s="2"/>
      <c r="I277" s="2"/>
      <c r="J277" s="29"/>
    </row>
    <row r="278" spans="2:10" x14ac:dyDescent="0.25">
      <c r="B278" s="5"/>
      <c r="C278" s="2"/>
      <c r="D278" s="2"/>
      <c r="E278" s="2"/>
      <c r="F278" s="29"/>
      <c r="G278" s="2"/>
      <c r="H278" s="2"/>
      <c r="I278" s="2"/>
      <c r="J278" s="29"/>
    </row>
    <row r="279" spans="2:10" x14ac:dyDescent="0.25">
      <c r="B279" s="5"/>
      <c r="C279" s="2"/>
      <c r="D279" s="2"/>
      <c r="E279" s="2"/>
      <c r="F279" s="29"/>
      <c r="G279" s="2"/>
      <c r="H279" s="2"/>
      <c r="I279" s="2"/>
      <c r="J279" s="29"/>
    </row>
    <row r="280" spans="2:10" x14ac:dyDescent="0.25">
      <c r="B280" s="5"/>
      <c r="C280" s="2"/>
      <c r="D280" s="2"/>
      <c r="E280" s="2"/>
      <c r="F280" s="29"/>
      <c r="G280" s="2"/>
      <c r="H280" s="2"/>
      <c r="I280" s="2"/>
      <c r="J280" s="29"/>
    </row>
    <row r="281" spans="2:10" x14ac:dyDescent="0.25">
      <c r="B281" s="5"/>
      <c r="C281" s="2"/>
      <c r="D281" s="2"/>
      <c r="E281" s="2"/>
      <c r="F281" s="29"/>
      <c r="G281" s="2"/>
      <c r="H281" s="2"/>
      <c r="I281" s="2"/>
      <c r="J281" s="29"/>
    </row>
    <row r="282" spans="2:10" x14ac:dyDescent="0.25">
      <c r="B282" s="5"/>
      <c r="C282" s="2"/>
      <c r="D282" s="2"/>
      <c r="E282" s="2"/>
      <c r="F282" s="29"/>
      <c r="G282" s="2"/>
      <c r="H282" s="2"/>
      <c r="I282" s="2"/>
      <c r="J282" s="29"/>
    </row>
    <row r="283" spans="2:10" x14ac:dyDescent="0.25">
      <c r="B283" s="5"/>
      <c r="C283" s="2"/>
      <c r="D283" s="2"/>
      <c r="E283" s="2"/>
      <c r="F283" s="29"/>
      <c r="G283" s="2"/>
      <c r="H283" s="2"/>
      <c r="I283" s="2"/>
      <c r="J283" s="29"/>
    </row>
    <row r="284" spans="2:10" x14ac:dyDescent="0.25">
      <c r="B284" s="5"/>
      <c r="C284" s="2"/>
      <c r="D284" s="2"/>
      <c r="E284" s="2"/>
      <c r="F284" s="29"/>
      <c r="G284" s="2"/>
      <c r="H284" s="2"/>
      <c r="I284" s="2"/>
      <c r="J284" s="29"/>
    </row>
    <row r="285" spans="2:10" x14ac:dyDescent="0.25">
      <c r="B285" s="5"/>
      <c r="C285" s="2"/>
      <c r="D285" s="2"/>
      <c r="E285" s="2"/>
      <c r="F285" s="29"/>
      <c r="G285" s="2"/>
      <c r="H285" s="2"/>
      <c r="I285" s="2"/>
      <c r="J285" s="29"/>
    </row>
    <row r="286" spans="2:10" x14ac:dyDescent="0.25">
      <c r="B286" s="5"/>
      <c r="C286" s="2"/>
      <c r="D286" s="2"/>
      <c r="E286" s="2"/>
      <c r="F286" s="29"/>
      <c r="G286" s="2"/>
      <c r="H286" s="2"/>
      <c r="I286" s="2"/>
      <c r="J286" s="29"/>
    </row>
    <row r="287" spans="2:10" x14ac:dyDescent="0.25">
      <c r="B287" s="5"/>
      <c r="C287" s="2"/>
      <c r="D287" s="2"/>
      <c r="E287" s="2"/>
      <c r="F287" s="29"/>
      <c r="G287" s="2"/>
      <c r="H287" s="2"/>
      <c r="I287" s="2"/>
      <c r="J287" s="29"/>
    </row>
    <row r="288" spans="2:10" x14ac:dyDescent="0.25">
      <c r="B288" s="5"/>
      <c r="C288" s="2"/>
      <c r="D288" s="2"/>
      <c r="E288" s="2"/>
      <c r="F288" s="29"/>
      <c r="G288" s="2"/>
      <c r="H288" s="2"/>
      <c r="I288" s="2"/>
      <c r="J288" s="29"/>
    </row>
    <row r="289" spans="2:10" x14ac:dyDescent="0.25">
      <c r="B289" s="5"/>
      <c r="C289" s="2"/>
      <c r="D289" s="2"/>
      <c r="E289" s="2"/>
      <c r="F289" s="29"/>
      <c r="G289" s="2"/>
      <c r="H289" s="2"/>
      <c r="I289" s="2"/>
      <c r="J289" s="29"/>
    </row>
    <row r="290" spans="2:10" x14ac:dyDescent="0.25">
      <c r="B290" s="5"/>
      <c r="C290" s="2"/>
      <c r="D290" s="2"/>
      <c r="E290" s="2"/>
      <c r="F290" s="29"/>
      <c r="G290" s="2"/>
      <c r="H290" s="2"/>
      <c r="I290" s="2"/>
      <c r="J290" s="29"/>
    </row>
    <row r="291" spans="2:10" x14ac:dyDescent="0.25">
      <c r="B291" s="5"/>
      <c r="C291" s="2"/>
      <c r="D291" s="2"/>
      <c r="E291" s="2"/>
      <c r="F291" s="29"/>
      <c r="G291" s="2"/>
      <c r="H291" s="2"/>
      <c r="I291" s="2"/>
      <c r="J291" s="29"/>
    </row>
    <row r="292" spans="2:10" x14ac:dyDescent="0.25">
      <c r="B292" s="5"/>
      <c r="C292" s="2"/>
      <c r="D292" s="2"/>
      <c r="E292" s="2"/>
      <c r="F292" s="29"/>
      <c r="G292" s="2"/>
      <c r="H292" s="2"/>
      <c r="I292" s="2"/>
      <c r="J292" s="29"/>
    </row>
    <row r="293" spans="2:10" x14ac:dyDescent="0.25">
      <c r="B293" s="5"/>
      <c r="C293" s="2"/>
      <c r="D293" s="2"/>
      <c r="E293" s="2"/>
      <c r="F293" s="29"/>
      <c r="G293" s="2"/>
      <c r="H293" s="2"/>
      <c r="I293" s="2"/>
      <c r="J293" s="29"/>
    </row>
    <row r="294" spans="2:10" x14ac:dyDescent="0.25">
      <c r="B294" s="5"/>
      <c r="C294" s="2"/>
      <c r="D294" s="2"/>
      <c r="E294" s="2"/>
      <c r="F294" s="29"/>
      <c r="G294" s="2"/>
      <c r="H294" s="2"/>
      <c r="I294" s="2"/>
      <c r="J294" s="29"/>
    </row>
    <row r="295" spans="2:10" x14ac:dyDescent="0.25">
      <c r="B295" s="5"/>
      <c r="C295" s="2"/>
      <c r="D295" s="2"/>
      <c r="E295" s="2"/>
      <c r="F295" s="29"/>
      <c r="G295" s="2"/>
      <c r="H295" s="2"/>
      <c r="I295" s="2"/>
      <c r="J295" s="29"/>
    </row>
    <row r="296" spans="2:10" x14ac:dyDescent="0.25">
      <c r="B296" s="5"/>
      <c r="C296" s="2"/>
      <c r="D296" s="2"/>
      <c r="E296" s="2"/>
      <c r="F296" s="29"/>
      <c r="G296" s="2"/>
      <c r="H296" s="2"/>
      <c r="I296" s="2"/>
      <c r="J296" s="29"/>
    </row>
    <row r="297" spans="2:10" x14ac:dyDescent="0.25">
      <c r="B297" s="5"/>
      <c r="C297" s="2"/>
      <c r="D297" s="2"/>
      <c r="E297" s="2"/>
      <c r="F297" s="29"/>
      <c r="G297" s="2"/>
      <c r="H297" s="2"/>
      <c r="I297" s="2"/>
      <c r="J297" s="29"/>
    </row>
    <row r="298" spans="2:10" x14ac:dyDescent="0.25">
      <c r="B298" s="5"/>
      <c r="C298" s="2"/>
      <c r="D298" s="2"/>
      <c r="E298" s="2"/>
      <c r="F298" s="29"/>
      <c r="G298" s="2"/>
      <c r="H298" s="2"/>
      <c r="I298" s="2"/>
      <c r="J298" s="29"/>
    </row>
    <row r="299" spans="2:10" x14ac:dyDescent="0.25">
      <c r="B299" s="5"/>
      <c r="C299" s="2"/>
      <c r="D299" s="2"/>
      <c r="E299" s="2"/>
      <c r="F299" s="29"/>
      <c r="G299" s="2"/>
      <c r="H299" s="2"/>
      <c r="I299" s="2"/>
      <c r="J299" s="29"/>
    </row>
    <row r="300" spans="2:10" x14ac:dyDescent="0.25">
      <c r="B300" s="5"/>
      <c r="C300" s="2"/>
      <c r="D300" s="2"/>
      <c r="E300" s="2"/>
      <c r="F300" s="29"/>
      <c r="G300" s="2"/>
      <c r="H300" s="2"/>
      <c r="I300" s="2"/>
      <c r="J300" s="29"/>
    </row>
    <row r="301" spans="2:10" x14ac:dyDescent="0.25">
      <c r="B301" s="5"/>
      <c r="C301" s="2"/>
      <c r="D301" s="2"/>
      <c r="E301" s="2"/>
      <c r="F301" s="29"/>
      <c r="G301" s="2"/>
      <c r="H301" s="2"/>
      <c r="I301" s="2"/>
      <c r="J301" s="29"/>
    </row>
    <row r="302" spans="2:10" x14ac:dyDescent="0.25">
      <c r="B302" s="5"/>
      <c r="C302" s="2"/>
      <c r="D302" s="2"/>
      <c r="E302" s="2"/>
      <c r="F302" s="29"/>
      <c r="G302" s="2"/>
      <c r="H302" s="2"/>
      <c r="I302" s="2"/>
      <c r="J302" s="29"/>
    </row>
    <row r="303" spans="2:10" x14ac:dyDescent="0.25">
      <c r="B303" s="5"/>
      <c r="C303" s="2"/>
      <c r="D303" s="2"/>
      <c r="E303" s="2"/>
      <c r="F303" s="29"/>
      <c r="G303" s="2"/>
      <c r="H303" s="2"/>
      <c r="I303" s="2"/>
      <c r="J303" s="29"/>
    </row>
    <row r="304" spans="2:10" x14ac:dyDescent="0.25">
      <c r="B304" s="5"/>
      <c r="C304" s="2"/>
      <c r="D304" s="2"/>
      <c r="E304" s="2"/>
      <c r="F304" s="29"/>
      <c r="G304" s="2"/>
      <c r="H304" s="2"/>
      <c r="I304" s="2"/>
      <c r="J304" s="29"/>
    </row>
    <row r="305" spans="2:10" x14ac:dyDescent="0.25">
      <c r="B305" s="5"/>
      <c r="C305" s="2"/>
      <c r="D305" s="2"/>
      <c r="E305" s="2"/>
      <c r="F305" s="29"/>
      <c r="G305" s="2"/>
      <c r="H305" s="2"/>
      <c r="I305" s="2"/>
      <c r="J305" s="29"/>
    </row>
    <row r="306" spans="2:10" x14ac:dyDescent="0.25">
      <c r="B306" s="5"/>
      <c r="C306" s="2"/>
      <c r="D306" s="2"/>
      <c r="E306" s="2"/>
      <c r="F306" s="29"/>
      <c r="G306" s="2"/>
      <c r="H306" s="2"/>
      <c r="I306" s="2"/>
      <c r="J306" s="29"/>
    </row>
    <row r="307" spans="2:10" x14ac:dyDescent="0.25">
      <c r="B307" s="5"/>
      <c r="C307" s="2"/>
      <c r="D307" s="2"/>
      <c r="E307" s="2"/>
      <c r="F307" s="29"/>
      <c r="G307" s="2"/>
      <c r="H307" s="2"/>
      <c r="I307" s="2"/>
      <c r="J307" s="29"/>
    </row>
    <row r="308" spans="2:10" x14ac:dyDescent="0.25">
      <c r="B308" s="5"/>
      <c r="C308" s="2"/>
      <c r="D308" s="2"/>
      <c r="E308" s="2"/>
      <c r="F308" s="29"/>
      <c r="G308" s="2"/>
      <c r="H308" s="2"/>
      <c r="I308" s="2"/>
      <c r="J308" s="29"/>
    </row>
    <row r="309" spans="2:10" x14ac:dyDescent="0.25">
      <c r="B309" s="5"/>
      <c r="C309" s="2"/>
      <c r="D309" s="2"/>
      <c r="E309" s="2"/>
      <c r="F309" s="29"/>
      <c r="G309" s="2"/>
      <c r="H309" s="2"/>
      <c r="I309" s="2"/>
      <c r="J309" s="29"/>
    </row>
    <row r="310" spans="2:10" x14ac:dyDescent="0.25">
      <c r="B310" s="5"/>
      <c r="C310" s="2"/>
      <c r="D310" s="2"/>
      <c r="E310" s="2"/>
      <c r="F310" s="29"/>
      <c r="G310" s="2"/>
      <c r="H310" s="2"/>
      <c r="I310" s="2"/>
      <c r="J310" s="29"/>
    </row>
    <row r="311" spans="2:10" x14ac:dyDescent="0.25">
      <c r="B311" s="5"/>
      <c r="C311" s="2"/>
      <c r="D311" s="2"/>
      <c r="E311" s="2"/>
      <c r="F311" s="29"/>
      <c r="G311" s="2"/>
      <c r="H311" s="2"/>
      <c r="I311" s="2"/>
      <c r="J311" s="29"/>
    </row>
    <row r="312" spans="2:10" x14ac:dyDescent="0.25">
      <c r="B312" s="5"/>
      <c r="C312" s="2"/>
      <c r="D312" s="2"/>
      <c r="E312" s="2"/>
      <c r="F312" s="29"/>
      <c r="G312" s="2"/>
      <c r="H312" s="2"/>
      <c r="I312" s="2"/>
      <c r="J312" s="29"/>
    </row>
    <row r="313" spans="2:10" x14ac:dyDescent="0.25">
      <c r="B313" s="5"/>
      <c r="C313" s="2"/>
      <c r="D313" s="2"/>
      <c r="E313" s="2"/>
      <c r="F313" s="29"/>
      <c r="G313" s="2"/>
      <c r="H313" s="2"/>
      <c r="I313" s="2"/>
      <c r="J313" s="29"/>
    </row>
    <row r="314" spans="2:10" x14ac:dyDescent="0.25">
      <c r="B314" s="5"/>
      <c r="C314" s="2"/>
      <c r="D314" s="2"/>
      <c r="E314" s="2"/>
      <c r="F314" s="29"/>
      <c r="G314" s="2"/>
      <c r="H314" s="2"/>
      <c r="I314" s="2"/>
      <c r="J314" s="29"/>
    </row>
    <row r="315" spans="2:10" x14ac:dyDescent="0.25">
      <c r="B315" s="5"/>
      <c r="C315" s="2"/>
      <c r="D315" s="2"/>
      <c r="E315" s="2"/>
      <c r="F315" s="29"/>
      <c r="G315" s="2"/>
      <c r="H315" s="2"/>
      <c r="I315" s="2"/>
      <c r="J315" s="29"/>
    </row>
    <row r="316" spans="2:10" x14ac:dyDescent="0.25">
      <c r="B316" s="5"/>
      <c r="C316" s="2"/>
      <c r="D316" s="2"/>
      <c r="E316" s="2"/>
      <c r="F316" s="29"/>
      <c r="G316" s="2"/>
      <c r="H316" s="2"/>
      <c r="I316" s="2"/>
      <c r="J316" s="29"/>
    </row>
    <row r="317" spans="2:10" x14ac:dyDescent="0.25">
      <c r="B317" s="5"/>
      <c r="C317" s="2"/>
      <c r="D317" s="2"/>
      <c r="E317" s="2"/>
      <c r="F317" s="29"/>
      <c r="G317" s="2"/>
      <c r="H317" s="2"/>
      <c r="I317" s="2"/>
      <c r="J317" s="29"/>
    </row>
    <row r="318" spans="2:10" x14ac:dyDescent="0.25">
      <c r="B318" s="5"/>
      <c r="C318" s="2"/>
      <c r="D318" s="2"/>
      <c r="E318" s="2"/>
      <c r="F318" s="29"/>
      <c r="G318" s="2"/>
      <c r="H318" s="2"/>
      <c r="I318" s="2"/>
      <c r="J318" s="29"/>
    </row>
    <row r="319" spans="2:10" x14ac:dyDescent="0.25">
      <c r="B319" s="5"/>
      <c r="C319" s="2"/>
      <c r="D319" s="2"/>
      <c r="E319" s="2"/>
      <c r="F319" s="29"/>
      <c r="G319" s="2"/>
      <c r="H319" s="2"/>
      <c r="I319" s="2"/>
      <c r="J319" s="29"/>
    </row>
    <row r="320" spans="2:10" x14ac:dyDescent="0.25">
      <c r="B320" s="5"/>
      <c r="C320" s="2"/>
      <c r="D320" s="2"/>
      <c r="E320" s="2"/>
      <c r="F320" s="29"/>
      <c r="G320" s="2"/>
      <c r="H320" s="2"/>
      <c r="I320" s="2"/>
      <c r="J320" s="29"/>
    </row>
    <row r="321" spans="2:10" x14ac:dyDescent="0.25">
      <c r="B321" s="5"/>
      <c r="C321" s="2"/>
      <c r="D321" s="2"/>
      <c r="E321" s="2"/>
      <c r="F321" s="29"/>
      <c r="G321" s="2"/>
      <c r="H321" s="2"/>
      <c r="I321" s="2"/>
      <c r="J321" s="29"/>
    </row>
    <row r="322" spans="2:10" x14ac:dyDescent="0.25">
      <c r="B322" s="5"/>
      <c r="C322" s="2"/>
      <c r="D322" s="2"/>
      <c r="E322" s="2"/>
      <c r="F322" s="29"/>
      <c r="G322" s="2"/>
      <c r="H322" s="2"/>
      <c r="I322" s="2"/>
      <c r="J322" s="29"/>
    </row>
    <row r="323" spans="2:10" x14ac:dyDescent="0.25">
      <c r="B323" s="5"/>
      <c r="C323" s="2"/>
      <c r="D323" s="2"/>
      <c r="E323" s="2"/>
      <c r="F323" s="29"/>
      <c r="G323" s="2"/>
      <c r="H323" s="2"/>
      <c r="I323" s="2"/>
      <c r="J323" s="29"/>
    </row>
    <row r="324" spans="2:10" x14ac:dyDescent="0.25">
      <c r="B324" s="5"/>
      <c r="C324" s="2"/>
      <c r="D324" s="2"/>
      <c r="E324" s="2"/>
      <c r="F324" s="29"/>
      <c r="G324" s="2"/>
      <c r="H324" s="2"/>
      <c r="I324" s="2"/>
      <c r="J324" s="29"/>
    </row>
    <row r="325" spans="2:10" x14ac:dyDescent="0.25">
      <c r="B325" s="5"/>
      <c r="C325" s="2"/>
      <c r="D325" s="2"/>
      <c r="E325" s="2"/>
      <c r="F325" s="29"/>
      <c r="G325" s="2"/>
      <c r="H325" s="2"/>
      <c r="I325" s="2"/>
      <c r="J325" s="29"/>
    </row>
    <row r="326" spans="2:10" x14ac:dyDescent="0.25">
      <c r="B326" s="5"/>
      <c r="C326" s="2"/>
      <c r="D326" s="2"/>
      <c r="E326" s="2"/>
      <c r="F326" s="29"/>
      <c r="G326" s="2"/>
      <c r="H326" s="2"/>
      <c r="I326" s="2"/>
      <c r="J326" s="29"/>
    </row>
    <row r="327" spans="2:10" x14ac:dyDescent="0.25">
      <c r="B327" s="5"/>
      <c r="C327" s="2"/>
      <c r="D327" s="2"/>
      <c r="E327" s="2"/>
      <c r="F327" s="29"/>
      <c r="G327" s="2"/>
      <c r="H327" s="2"/>
      <c r="I327" s="2"/>
      <c r="J327" s="29"/>
    </row>
    <row r="328" spans="2:10" x14ac:dyDescent="0.25">
      <c r="B328" s="5"/>
      <c r="C328" s="2"/>
      <c r="D328" s="2"/>
      <c r="E328" s="2"/>
      <c r="F328" s="29"/>
      <c r="G328" s="2"/>
      <c r="H328" s="2"/>
      <c r="I328" s="2"/>
      <c r="J328" s="29"/>
    </row>
    <row r="329" spans="2:10" x14ac:dyDescent="0.25">
      <c r="B329" s="5"/>
      <c r="C329" s="2"/>
      <c r="D329" s="2"/>
      <c r="E329" s="2"/>
      <c r="F329" s="29"/>
      <c r="G329" s="2"/>
      <c r="H329" s="2"/>
      <c r="I329" s="2"/>
      <c r="J329" s="29"/>
    </row>
    <row r="330" spans="2:10" x14ac:dyDescent="0.25">
      <c r="B330" s="5"/>
      <c r="C330" s="2"/>
      <c r="D330" s="2"/>
      <c r="E330" s="2"/>
      <c r="F330" s="29"/>
      <c r="G330" s="2"/>
      <c r="H330" s="2"/>
      <c r="I330" s="2"/>
      <c r="J330" s="29"/>
    </row>
    <row r="331" spans="2:10" x14ac:dyDescent="0.25">
      <c r="B331" s="5"/>
      <c r="C331" s="2"/>
      <c r="D331" s="2"/>
      <c r="E331" s="2"/>
      <c r="F331" s="29"/>
      <c r="G331" s="2"/>
      <c r="H331" s="2"/>
      <c r="I331" s="2"/>
      <c r="J331" s="29"/>
    </row>
    <row r="332" spans="2:10" x14ac:dyDescent="0.25">
      <c r="B332" s="5"/>
      <c r="C332" s="2"/>
      <c r="D332" s="2"/>
      <c r="E332" s="2"/>
      <c r="F332" s="29"/>
      <c r="G332" s="2"/>
      <c r="H332" s="2"/>
      <c r="I332" s="2"/>
      <c r="J332" s="29"/>
    </row>
    <row r="333" spans="2:10" x14ac:dyDescent="0.25">
      <c r="B333" s="5"/>
      <c r="C333" s="2"/>
      <c r="D333" s="2"/>
      <c r="E333" s="2"/>
      <c r="F333" s="29"/>
      <c r="G333" s="2"/>
      <c r="H333" s="2"/>
      <c r="I333" s="2"/>
      <c r="J333" s="29"/>
    </row>
    <row r="334" spans="2:10" x14ac:dyDescent="0.25">
      <c r="B334" s="5"/>
      <c r="C334" s="2"/>
      <c r="D334" s="2"/>
      <c r="E334" s="2"/>
      <c r="F334" s="29"/>
      <c r="G334" s="2"/>
      <c r="H334" s="2"/>
      <c r="I334" s="2"/>
      <c r="J334" s="29"/>
    </row>
    <row r="335" spans="2:10" x14ac:dyDescent="0.25">
      <c r="B335" s="5"/>
      <c r="C335" s="2"/>
      <c r="D335" s="2"/>
      <c r="E335" s="2"/>
      <c r="F335" s="29"/>
      <c r="G335" s="2"/>
      <c r="H335" s="2"/>
      <c r="I335" s="2"/>
      <c r="J335" s="29"/>
    </row>
    <row r="336" spans="2:10" x14ac:dyDescent="0.25">
      <c r="B336" s="5"/>
      <c r="C336" s="2"/>
      <c r="D336" s="2"/>
      <c r="E336" s="2"/>
      <c r="F336" s="29"/>
      <c r="G336" s="2"/>
      <c r="H336" s="2"/>
      <c r="I336" s="2"/>
      <c r="J336" s="29"/>
    </row>
    <row r="337" spans="2:10" x14ac:dyDescent="0.25">
      <c r="B337" s="5"/>
      <c r="C337" s="2"/>
      <c r="D337" s="2"/>
      <c r="E337" s="2"/>
      <c r="F337" s="29"/>
      <c r="G337" s="2"/>
      <c r="H337" s="2"/>
      <c r="I337" s="2"/>
      <c r="J337" s="29"/>
    </row>
    <row r="338" spans="2:10" x14ac:dyDescent="0.25">
      <c r="B338" s="5"/>
      <c r="C338" s="2"/>
      <c r="D338" s="2"/>
      <c r="E338" s="2"/>
      <c r="F338" s="29"/>
      <c r="G338" s="2"/>
      <c r="H338" s="2"/>
      <c r="I338" s="2"/>
      <c r="J338" s="29"/>
    </row>
    <row r="339" spans="2:10" x14ac:dyDescent="0.25">
      <c r="B339" s="5"/>
      <c r="C339" s="2"/>
      <c r="D339" s="2"/>
      <c r="E339" s="2"/>
      <c r="F339" s="29"/>
      <c r="G339" s="2"/>
      <c r="H339" s="2"/>
      <c r="I339" s="2"/>
      <c r="J339" s="29"/>
    </row>
    <row r="340" spans="2:10" x14ac:dyDescent="0.25">
      <c r="B340" s="5"/>
      <c r="C340" s="2"/>
      <c r="D340" s="2"/>
      <c r="E340" s="2"/>
      <c r="F340" s="29"/>
      <c r="G340" s="2"/>
      <c r="H340" s="2"/>
      <c r="I340" s="2"/>
      <c r="J340" s="29"/>
    </row>
    <row r="341" spans="2:10" x14ac:dyDescent="0.25">
      <c r="B341" s="5"/>
      <c r="C341" s="2"/>
      <c r="D341" s="2"/>
      <c r="E341" s="2"/>
      <c r="F341" s="29"/>
      <c r="G341" s="2"/>
      <c r="H341" s="2"/>
      <c r="I341" s="2"/>
      <c r="J341" s="29"/>
    </row>
    <row r="342" spans="2:10" x14ac:dyDescent="0.25">
      <c r="B342" s="5"/>
      <c r="C342" s="2"/>
      <c r="D342" s="2"/>
      <c r="E342" s="2"/>
      <c r="F342" s="29"/>
      <c r="G342" s="2"/>
      <c r="H342" s="2"/>
      <c r="I342" s="2"/>
      <c r="J342" s="29"/>
    </row>
    <row r="343" spans="2:10" x14ac:dyDescent="0.25">
      <c r="B343" s="5"/>
      <c r="C343" s="2"/>
      <c r="D343" s="2"/>
      <c r="E343" s="2"/>
      <c r="F343" s="29"/>
      <c r="G343" s="2"/>
      <c r="H343" s="2"/>
      <c r="I343" s="2"/>
      <c r="J343" s="29"/>
    </row>
    <row r="344" spans="2:10" x14ac:dyDescent="0.25">
      <c r="B344" s="5"/>
      <c r="C344" s="2"/>
      <c r="D344" s="2"/>
      <c r="E344" s="2"/>
      <c r="F344" s="29"/>
      <c r="G344" s="2"/>
      <c r="H344" s="2"/>
      <c r="I344" s="2"/>
      <c r="J344" s="29"/>
    </row>
    <row r="345" spans="2:10" x14ac:dyDescent="0.25">
      <c r="B345" s="5"/>
      <c r="C345" s="2"/>
      <c r="D345" s="2"/>
      <c r="E345" s="2"/>
      <c r="F345" s="29"/>
      <c r="G345" s="2"/>
      <c r="H345" s="2"/>
      <c r="I345" s="2"/>
      <c r="J345" s="29"/>
    </row>
    <row r="346" spans="2:10" x14ac:dyDescent="0.25">
      <c r="B346" s="5"/>
      <c r="C346" s="2"/>
      <c r="D346" s="2"/>
      <c r="E346" s="2"/>
      <c r="F346" s="29"/>
      <c r="G346" s="2"/>
      <c r="H346" s="2"/>
      <c r="I346" s="2"/>
      <c r="J346" s="29"/>
    </row>
    <row r="347" spans="2:10" x14ac:dyDescent="0.25">
      <c r="B347" s="5"/>
      <c r="C347" s="2"/>
      <c r="D347" s="2"/>
      <c r="E347" s="2"/>
      <c r="F347" s="29"/>
      <c r="G347" s="2"/>
      <c r="H347" s="2"/>
      <c r="I347" s="2"/>
      <c r="J347" s="29"/>
    </row>
    <row r="348" spans="2:10" x14ac:dyDescent="0.25">
      <c r="B348" s="5"/>
      <c r="C348" s="2"/>
      <c r="D348" s="2"/>
      <c r="E348" s="2"/>
      <c r="F348" s="29"/>
      <c r="G348" s="2"/>
      <c r="H348" s="2"/>
      <c r="I348" s="2"/>
      <c r="J348" s="29"/>
    </row>
    <row r="349" spans="2:10" x14ac:dyDescent="0.25">
      <c r="B349" s="5"/>
      <c r="C349" s="2"/>
      <c r="D349" s="2"/>
      <c r="E349" s="2"/>
      <c r="F349" s="29"/>
      <c r="G349" s="2"/>
      <c r="H349" s="2"/>
      <c r="I349" s="2"/>
      <c r="J349" s="29"/>
    </row>
    <row r="350" spans="2:10" x14ac:dyDescent="0.25">
      <c r="B350" s="5"/>
      <c r="C350" s="2"/>
      <c r="D350" s="2"/>
      <c r="E350" s="2"/>
      <c r="F350" s="29"/>
      <c r="G350" s="2"/>
      <c r="H350" s="2"/>
      <c r="I350" s="2"/>
      <c r="J350" s="29"/>
    </row>
    <row r="351" spans="2:10" x14ac:dyDescent="0.25">
      <c r="B351" s="5"/>
      <c r="C351" s="2"/>
      <c r="D351" s="2"/>
      <c r="E351" s="2"/>
      <c r="F351" s="29"/>
      <c r="G351" s="2"/>
      <c r="H351" s="2"/>
      <c r="I351" s="2"/>
      <c r="J351" s="29"/>
    </row>
    <row r="352" spans="2:10" x14ac:dyDescent="0.25">
      <c r="B352" s="5"/>
      <c r="C352" s="2"/>
      <c r="D352" s="2"/>
      <c r="E352" s="2"/>
      <c r="F352" s="29"/>
      <c r="G352" s="2"/>
      <c r="H352" s="2"/>
      <c r="I352" s="2"/>
      <c r="J352" s="29"/>
    </row>
    <row r="353" spans="2:10" x14ac:dyDescent="0.25">
      <c r="B353" s="5"/>
      <c r="C353" s="2"/>
      <c r="D353" s="2"/>
      <c r="E353" s="2"/>
      <c r="F353" s="29"/>
      <c r="G353" s="2"/>
      <c r="H353" s="2"/>
      <c r="I353" s="2"/>
      <c r="J353" s="29"/>
    </row>
    <row r="354" spans="2:10" x14ac:dyDescent="0.25">
      <c r="B354" s="5"/>
      <c r="C354" s="2"/>
      <c r="D354" s="2"/>
      <c r="E354" s="2"/>
      <c r="F354" s="29"/>
      <c r="G354" s="2"/>
      <c r="H354" s="2"/>
      <c r="I354" s="2"/>
      <c r="J354" s="29"/>
    </row>
    <row r="355" spans="2:10" x14ac:dyDescent="0.25">
      <c r="B355" s="5"/>
      <c r="C355" s="2"/>
      <c r="D355" s="2"/>
      <c r="E355" s="2"/>
      <c r="F355" s="29"/>
      <c r="G355" s="2"/>
      <c r="H355" s="2"/>
      <c r="I355" s="2"/>
      <c r="J355" s="29"/>
    </row>
    <row r="356" spans="2:10" x14ac:dyDescent="0.25">
      <c r="B356" s="5"/>
      <c r="C356" s="2"/>
      <c r="D356" s="2"/>
      <c r="E356" s="2"/>
      <c r="F356" s="29"/>
      <c r="G356" s="2"/>
      <c r="H356" s="2"/>
      <c r="I356" s="2"/>
      <c r="J356" s="29"/>
    </row>
    <row r="357" spans="2:10" x14ac:dyDescent="0.25">
      <c r="B357" s="5"/>
      <c r="C357" s="2"/>
      <c r="D357" s="2"/>
      <c r="E357" s="2"/>
      <c r="F357" s="29"/>
      <c r="G357" s="2"/>
      <c r="H357" s="2"/>
      <c r="I357" s="2"/>
      <c r="J357" s="29"/>
    </row>
    <row r="358" spans="2:10" x14ac:dyDescent="0.25">
      <c r="B358" s="5"/>
      <c r="C358" s="2"/>
      <c r="D358" s="2"/>
      <c r="E358" s="2"/>
      <c r="F358" s="29"/>
      <c r="G358" s="2"/>
      <c r="H358" s="2"/>
      <c r="I358" s="2"/>
      <c r="J358" s="29"/>
    </row>
    <row r="359" spans="2:10" x14ac:dyDescent="0.25">
      <c r="B359" s="5"/>
      <c r="C359" s="2"/>
      <c r="D359" s="2"/>
      <c r="E359" s="2"/>
      <c r="F359" s="29"/>
      <c r="G359" s="2"/>
      <c r="H359" s="2"/>
      <c r="I359" s="2"/>
      <c r="J359" s="29"/>
    </row>
    <row r="360" spans="2:10" x14ac:dyDescent="0.25">
      <c r="B360" s="5"/>
      <c r="C360" s="2"/>
      <c r="D360" s="2"/>
      <c r="E360" s="2"/>
      <c r="F360" s="29"/>
      <c r="G360" s="2"/>
      <c r="H360" s="2"/>
      <c r="I360" s="2"/>
      <c r="J360" s="29"/>
    </row>
    <row r="361" spans="2:10" x14ac:dyDescent="0.25">
      <c r="B361" s="5"/>
      <c r="C361" s="2"/>
      <c r="D361" s="2"/>
      <c r="E361" s="2"/>
      <c r="F361" s="29"/>
      <c r="G361" s="2"/>
      <c r="H361" s="2"/>
      <c r="I361" s="2"/>
      <c r="J361" s="29"/>
    </row>
    <row r="362" spans="2:10" x14ac:dyDescent="0.25">
      <c r="B362" s="5"/>
      <c r="C362" s="2"/>
      <c r="D362" s="2"/>
      <c r="E362" s="2"/>
      <c r="F362" s="29"/>
      <c r="G362" s="2"/>
      <c r="H362" s="2"/>
      <c r="I362" s="2"/>
      <c r="J362" s="29"/>
    </row>
    <row r="363" spans="2:10" x14ac:dyDescent="0.25">
      <c r="B363" s="5"/>
      <c r="C363" s="2"/>
      <c r="D363" s="2"/>
      <c r="E363" s="2"/>
      <c r="F363" s="29"/>
      <c r="G363" s="2"/>
      <c r="H363" s="2"/>
      <c r="I363" s="2"/>
      <c r="J363" s="29"/>
    </row>
    <row r="364" spans="2:10" x14ac:dyDescent="0.25">
      <c r="B364" s="5"/>
      <c r="C364" s="2"/>
      <c r="D364" s="2"/>
      <c r="E364" s="2"/>
      <c r="F364" s="29"/>
      <c r="G364" s="2"/>
      <c r="H364" s="2"/>
      <c r="I364" s="2"/>
      <c r="J364" s="29"/>
    </row>
    <row r="365" spans="2:10" x14ac:dyDescent="0.25">
      <c r="B365" s="5"/>
      <c r="C365" s="2"/>
      <c r="D365" s="2"/>
      <c r="E365" s="2"/>
      <c r="F365" s="29"/>
      <c r="G365" s="2"/>
      <c r="H365" s="2"/>
      <c r="I365" s="2"/>
      <c r="J365" s="29"/>
    </row>
    <row r="366" spans="2:10" x14ac:dyDescent="0.25">
      <c r="B366" s="5"/>
      <c r="C366" s="2"/>
      <c r="D366" s="2"/>
      <c r="E366" s="2"/>
      <c r="F366" s="29"/>
      <c r="G366" s="2"/>
      <c r="H366" s="2"/>
      <c r="I366" s="2"/>
      <c r="J366" s="29"/>
    </row>
    <row r="367" spans="2:10" x14ac:dyDescent="0.25">
      <c r="B367" s="5"/>
      <c r="C367" s="2"/>
      <c r="D367" s="2"/>
      <c r="E367" s="2"/>
      <c r="F367" s="29"/>
      <c r="G367" s="2"/>
      <c r="H367" s="2"/>
      <c r="I367" s="2"/>
      <c r="J367" s="29"/>
    </row>
    <row r="368" spans="2:10" x14ac:dyDescent="0.25">
      <c r="B368" s="5"/>
      <c r="C368" s="2"/>
      <c r="D368" s="2"/>
      <c r="E368" s="2"/>
      <c r="F368" s="29"/>
      <c r="G368" s="2"/>
      <c r="H368" s="2"/>
      <c r="I368" s="2"/>
      <c r="J368" s="29"/>
    </row>
    <row r="369" spans="2:10" x14ac:dyDescent="0.25">
      <c r="B369" s="5"/>
      <c r="C369" s="2"/>
      <c r="D369" s="2"/>
      <c r="E369" s="2"/>
      <c r="F369" s="29"/>
      <c r="G369" s="2"/>
      <c r="H369" s="2"/>
      <c r="I369" s="2"/>
      <c r="J369" s="29"/>
    </row>
    <row r="370" spans="2:10" x14ac:dyDescent="0.25">
      <c r="B370" s="5"/>
      <c r="C370" s="2"/>
      <c r="D370" s="2"/>
      <c r="E370" s="2"/>
      <c r="F370" s="29"/>
      <c r="G370" s="2"/>
      <c r="H370" s="2"/>
      <c r="I370" s="2"/>
      <c r="J370" s="29"/>
    </row>
    <row r="371" spans="2:10" x14ac:dyDescent="0.25">
      <c r="B371" s="5"/>
      <c r="C371" s="2"/>
      <c r="D371" s="2"/>
      <c r="E371" s="2"/>
      <c r="F371" s="29"/>
      <c r="G371" s="2"/>
      <c r="H371" s="2"/>
      <c r="I371" s="2"/>
      <c r="J371" s="29"/>
    </row>
    <row r="372" spans="2:10" x14ac:dyDescent="0.25">
      <c r="B372" s="5"/>
      <c r="C372" s="2"/>
      <c r="D372" s="2"/>
      <c r="E372" s="2"/>
      <c r="F372" s="29"/>
      <c r="G372" s="2"/>
      <c r="H372" s="2"/>
      <c r="I372" s="2"/>
      <c r="J372" s="29"/>
    </row>
    <row r="373" spans="2:10" x14ac:dyDescent="0.25">
      <c r="B373" s="5"/>
      <c r="C373" s="2"/>
      <c r="D373" s="2"/>
      <c r="E373" s="2"/>
      <c r="F373" s="29"/>
      <c r="G373" s="2"/>
      <c r="H373" s="2"/>
      <c r="I373" s="2"/>
      <c r="J373" s="29"/>
    </row>
    <row r="374" spans="2:10" x14ac:dyDescent="0.25">
      <c r="B374" s="5"/>
      <c r="C374" s="2"/>
      <c r="D374" s="2"/>
      <c r="E374" s="2"/>
      <c r="F374" s="29"/>
      <c r="G374" s="2"/>
      <c r="H374" s="2"/>
      <c r="I374" s="2"/>
      <c r="J374" s="29"/>
    </row>
    <row r="375" spans="2:10" x14ac:dyDescent="0.25">
      <c r="B375" s="5"/>
      <c r="C375" s="2"/>
      <c r="D375" s="2"/>
      <c r="E375" s="2"/>
      <c r="F375" s="29"/>
      <c r="G375" s="2"/>
      <c r="H375" s="2"/>
      <c r="I375" s="2"/>
      <c r="J375" s="29"/>
    </row>
    <row r="376" spans="2:10" x14ac:dyDescent="0.25">
      <c r="B376" s="5"/>
      <c r="C376" s="2"/>
      <c r="D376" s="2"/>
      <c r="E376" s="2"/>
      <c r="F376" s="29"/>
      <c r="G376" s="2"/>
      <c r="H376" s="2"/>
      <c r="I376" s="2"/>
      <c r="J376" s="29"/>
    </row>
    <row r="377" spans="2:10" x14ac:dyDescent="0.25">
      <c r="B377" s="5"/>
      <c r="C377" s="2"/>
      <c r="D377" s="2"/>
      <c r="E377" s="2"/>
      <c r="F377" s="29"/>
      <c r="G377" s="2"/>
      <c r="H377" s="2"/>
      <c r="I377" s="2"/>
      <c r="J377" s="29"/>
    </row>
    <row r="378" spans="2:10" x14ac:dyDescent="0.25">
      <c r="B378" s="5"/>
      <c r="C378" s="2"/>
      <c r="D378" s="2"/>
      <c r="E378" s="2"/>
      <c r="F378" s="29"/>
      <c r="G378" s="2"/>
      <c r="H378" s="2"/>
      <c r="I378" s="2"/>
      <c r="J378" s="29"/>
    </row>
    <row r="379" spans="2:10" x14ac:dyDescent="0.25">
      <c r="B379" s="5"/>
      <c r="C379" s="2"/>
      <c r="D379" s="2"/>
      <c r="E379" s="2"/>
      <c r="F379" s="29"/>
      <c r="G379" s="2"/>
      <c r="H379" s="2"/>
      <c r="I379" s="2"/>
      <c r="J379" s="29"/>
    </row>
    <row r="380" spans="2:10" x14ac:dyDescent="0.25">
      <c r="B380" s="5"/>
      <c r="C380" s="2"/>
      <c r="D380" s="2"/>
      <c r="E380" s="2"/>
      <c r="F380" s="29"/>
      <c r="G380" s="2"/>
      <c r="H380" s="2"/>
      <c r="I380" s="2"/>
      <c r="J380" s="29"/>
    </row>
    <row r="381" spans="2:10" x14ac:dyDescent="0.25">
      <c r="B381" s="5"/>
      <c r="C381" s="2"/>
      <c r="D381" s="2"/>
      <c r="E381" s="2"/>
      <c r="F381" s="29"/>
      <c r="G381" s="2"/>
      <c r="H381" s="2"/>
      <c r="I381" s="2"/>
      <c r="J381" s="29"/>
    </row>
    <row r="382" spans="2:10" x14ac:dyDescent="0.25">
      <c r="B382" s="5"/>
      <c r="C382" s="2"/>
      <c r="D382" s="2"/>
      <c r="E382" s="2"/>
      <c r="F382" s="29"/>
      <c r="G382" s="2"/>
      <c r="H382" s="2"/>
      <c r="I382" s="2"/>
      <c r="J382" s="29"/>
    </row>
    <row r="383" spans="2:10" x14ac:dyDescent="0.25">
      <c r="B383" s="5"/>
      <c r="C383" s="2"/>
      <c r="D383" s="2"/>
      <c r="E383" s="2"/>
      <c r="F383" s="29"/>
      <c r="G383" s="2"/>
      <c r="H383" s="2"/>
      <c r="I383" s="2"/>
      <c r="J383" s="29"/>
    </row>
    <row r="384" spans="2:10" x14ac:dyDescent="0.25">
      <c r="B384" s="5"/>
      <c r="C384" s="2"/>
      <c r="D384" s="2"/>
      <c r="E384" s="2"/>
      <c r="F384" s="29"/>
      <c r="G384" s="2"/>
      <c r="H384" s="2"/>
      <c r="I384" s="2"/>
      <c r="J384" s="29"/>
    </row>
    <row r="385" spans="2:10" x14ac:dyDescent="0.25">
      <c r="B385" s="5"/>
      <c r="C385" s="2"/>
      <c r="D385" s="2"/>
      <c r="E385" s="2"/>
      <c r="F385" s="29"/>
      <c r="G385" s="2"/>
      <c r="H385" s="2"/>
      <c r="I385" s="2"/>
      <c r="J385" s="29"/>
    </row>
    <row r="386" spans="2:10" x14ac:dyDescent="0.25">
      <c r="B386" s="5"/>
      <c r="C386" s="2"/>
      <c r="D386" s="2"/>
      <c r="E386" s="2"/>
      <c r="F386" s="29"/>
      <c r="G386" s="2"/>
      <c r="H386" s="2"/>
      <c r="I386" s="2"/>
      <c r="J386" s="29"/>
    </row>
    <row r="387" spans="2:10" x14ac:dyDescent="0.25">
      <c r="B387" s="5"/>
      <c r="C387" s="2"/>
      <c r="D387" s="2"/>
      <c r="E387" s="2"/>
      <c r="F387" s="29"/>
      <c r="G387" s="2"/>
      <c r="H387" s="2"/>
      <c r="I387" s="2"/>
      <c r="J387" s="29"/>
    </row>
    <row r="388" spans="2:10" x14ac:dyDescent="0.25">
      <c r="B388" s="5"/>
      <c r="C388" s="2"/>
      <c r="D388" s="2"/>
      <c r="E388" s="2"/>
      <c r="F388" s="29"/>
      <c r="G388" s="2"/>
      <c r="H388" s="2"/>
      <c r="I388" s="2"/>
      <c r="J388" s="29"/>
    </row>
    <row r="389" spans="2:10" x14ac:dyDescent="0.25">
      <c r="B389" s="5"/>
      <c r="C389" s="2"/>
      <c r="D389" s="2"/>
      <c r="E389" s="2"/>
      <c r="F389" s="29"/>
      <c r="G389" s="2"/>
      <c r="H389" s="2"/>
      <c r="I389" s="2"/>
      <c r="J389" s="29"/>
    </row>
    <row r="390" spans="2:10" x14ac:dyDescent="0.25">
      <c r="B390" s="5"/>
      <c r="C390" s="2"/>
      <c r="D390" s="2"/>
      <c r="E390" s="2"/>
      <c r="F390" s="29"/>
      <c r="G390" s="2"/>
      <c r="H390" s="2"/>
      <c r="I390" s="2"/>
      <c r="J390" s="29"/>
    </row>
    <row r="391" spans="2:10" x14ac:dyDescent="0.25">
      <c r="B391" s="5"/>
      <c r="C391" s="2"/>
      <c r="D391" s="2"/>
      <c r="E391" s="2"/>
      <c r="F391" s="29"/>
      <c r="G391" s="2"/>
      <c r="H391" s="2"/>
      <c r="I391" s="2"/>
      <c r="J391" s="29"/>
    </row>
    <row r="392" spans="2:10" x14ac:dyDescent="0.25">
      <c r="B392" s="5"/>
      <c r="C392" s="2"/>
      <c r="D392" s="2"/>
      <c r="E392" s="2"/>
      <c r="F392" s="29"/>
      <c r="G392" s="2"/>
      <c r="H392" s="2"/>
      <c r="I392" s="2"/>
      <c r="J392" s="29"/>
    </row>
    <row r="393" spans="2:10" x14ac:dyDescent="0.25">
      <c r="B393" s="5"/>
      <c r="C393" s="2"/>
      <c r="D393" s="2"/>
      <c r="E393" s="2"/>
      <c r="F393" s="29"/>
      <c r="G393" s="2"/>
      <c r="H393" s="2"/>
      <c r="I393" s="2"/>
      <c r="J393" s="29"/>
    </row>
    <row r="394" spans="2:10" x14ac:dyDescent="0.25">
      <c r="B394" s="5"/>
      <c r="C394" s="2"/>
      <c r="D394" s="2"/>
      <c r="E394" s="2"/>
      <c r="F394" s="29"/>
      <c r="G394" s="2"/>
      <c r="H394" s="2"/>
      <c r="I394" s="2"/>
      <c r="J394" s="29"/>
    </row>
    <row r="395" spans="2:10" x14ac:dyDescent="0.25">
      <c r="B395" s="5"/>
      <c r="C395" s="2"/>
      <c r="D395" s="2"/>
      <c r="E395" s="2"/>
      <c r="F395" s="29"/>
      <c r="G395" s="2"/>
      <c r="H395" s="2"/>
      <c r="I395" s="2"/>
      <c r="J395" s="29"/>
    </row>
    <row r="396" spans="2:10" x14ac:dyDescent="0.25">
      <c r="B396" s="5"/>
      <c r="C396" s="2"/>
      <c r="D396" s="2"/>
      <c r="E396" s="2"/>
      <c r="F396" s="29"/>
      <c r="G396" s="2"/>
      <c r="H396" s="2"/>
      <c r="I396" s="2"/>
      <c r="J396" s="29"/>
    </row>
    <row r="397" spans="2:10" x14ac:dyDescent="0.25">
      <c r="B397" s="5"/>
      <c r="C397" s="2"/>
      <c r="D397" s="2"/>
      <c r="E397" s="2"/>
      <c r="F397" s="29"/>
      <c r="G397" s="2"/>
      <c r="H397" s="2"/>
      <c r="I397" s="2"/>
      <c r="J397" s="29"/>
    </row>
    <row r="398" spans="2:10" x14ac:dyDescent="0.25">
      <c r="B398" s="5"/>
      <c r="C398" s="2"/>
      <c r="D398" s="2"/>
      <c r="E398" s="2"/>
      <c r="F398" s="29"/>
      <c r="G398" s="2"/>
      <c r="H398" s="2"/>
      <c r="I398" s="2"/>
      <c r="J398" s="29"/>
    </row>
    <row r="399" spans="2:10" x14ac:dyDescent="0.25">
      <c r="B399" s="5"/>
      <c r="C399" s="2"/>
      <c r="D399" s="2"/>
      <c r="E399" s="2"/>
      <c r="F399" s="29"/>
      <c r="G399" s="2"/>
      <c r="H399" s="2"/>
      <c r="I399" s="2"/>
      <c r="J399" s="29"/>
    </row>
    <row r="400" spans="2:10" x14ac:dyDescent="0.25">
      <c r="B400" s="5"/>
      <c r="C400" s="2"/>
      <c r="D400" s="2"/>
      <c r="E400" s="2"/>
      <c r="F400" s="29"/>
      <c r="G400" s="2"/>
      <c r="H400" s="2"/>
      <c r="I400" s="2"/>
      <c r="J400" s="29"/>
    </row>
    <row r="401" spans="2:10" x14ac:dyDescent="0.25">
      <c r="B401" s="5"/>
      <c r="C401" s="2"/>
      <c r="D401" s="2"/>
      <c r="E401" s="2"/>
      <c r="F401" s="29"/>
      <c r="G401" s="2"/>
      <c r="H401" s="2"/>
      <c r="I401" s="2"/>
      <c r="J401" s="29"/>
    </row>
    <row r="402" spans="2:10" x14ac:dyDescent="0.25">
      <c r="B402" s="5"/>
      <c r="C402" s="2"/>
      <c r="D402" s="2"/>
      <c r="E402" s="2"/>
      <c r="F402" s="29"/>
      <c r="G402" s="2"/>
      <c r="H402" s="2"/>
      <c r="I402" s="2"/>
      <c r="J402" s="29"/>
    </row>
    <row r="403" spans="2:10" x14ac:dyDescent="0.25">
      <c r="B403" s="5"/>
      <c r="C403" s="2"/>
      <c r="D403" s="2"/>
      <c r="E403" s="2"/>
      <c r="F403" s="29"/>
      <c r="G403" s="2"/>
      <c r="H403" s="2"/>
      <c r="I403" s="2"/>
      <c r="J403" s="29"/>
    </row>
    <row r="404" spans="2:10" x14ac:dyDescent="0.25">
      <c r="B404" s="5"/>
      <c r="C404" s="2"/>
      <c r="D404" s="2"/>
      <c r="E404" s="2"/>
      <c r="F404" s="29"/>
      <c r="G404" s="2"/>
      <c r="H404" s="2"/>
      <c r="I404" s="2"/>
      <c r="J404" s="29"/>
    </row>
    <row r="405" spans="2:10" x14ac:dyDescent="0.25">
      <c r="B405" s="5"/>
      <c r="C405" s="2"/>
      <c r="D405" s="2"/>
      <c r="E405" s="2"/>
      <c r="F405" s="29"/>
      <c r="G405" s="2"/>
      <c r="H405" s="2"/>
      <c r="I405" s="2"/>
      <c r="J405" s="29"/>
    </row>
    <row r="406" spans="2:10" x14ac:dyDescent="0.25">
      <c r="B406" s="5"/>
      <c r="C406" s="2"/>
      <c r="D406" s="2"/>
      <c r="E406" s="2"/>
      <c r="F406" s="29"/>
      <c r="G406" s="2"/>
      <c r="H406" s="2"/>
      <c r="I406" s="2"/>
      <c r="J406" s="29"/>
    </row>
    <row r="407" spans="2:10" x14ac:dyDescent="0.25">
      <c r="B407" s="5"/>
      <c r="C407" s="2"/>
      <c r="D407" s="2"/>
      <c r="E407" s="2"/>
      <c r="F407" s="29"/>
      <c r="G407" s="2"/>
      <c r="H407" s="2"/>
      <c r="I407" s="2"/>
      <c r="J407" s="29"/>
    </row>
    <row r="408" spans="2:10" x14ac:dyDescent="0.25">
      <c r="B408" s="5"/>
      <c r="C408" s="2"/>
      <c r="D408" s="2"/>
      <c r="E408" s="2"/>
      <c r="F408" s="29"/>
      <c r="G408" s="2"/>
      <c r="H408" s="2"/>
      <c r="I408" s="2"/>
      <c r="J408" s="29"/>
    </row>
    <row r="409" spans="2:10" x14ac:dyDescent="0.25">
      <c r="B409" s="5"/>
      <c r="C409" s="2"/>
      <c r="D409" s="2"/>
      <c r="E409" s="2"/>
      <c r="F409" s="29"/>
      <c r="G409" s="2"/>
      <c r="H409" s="2"/>
      <c r="I409" s="2"/>
      <c r="J409" s="29"/>
    </row>
    <row r="410" spans="2:10" x14ac:dyDescent="0.25">
      <c r="B410" s="5"/>
      <c r="C410" s="2"/>
      <c r="D410" s="2"/>
      <c r="E410" s="2"/>
      <c r="F410" s="29"/>
      <c r="G410" s="2"/>
      <c r="H410" s="2"/>
      <c r="I410" s="2"/>
      <c r="J410" s="29"/>
    </row>
    <row r="411" spans="2:10" x14ac:dyDescent="0.25">
      <c r="B411" s="5"/>
      <c r="C411" s="2"/>
      <c r="D411" s="2"/>
      <c r="E411" s="2"/>
      <c r="F411" s="29"/>
      <c r="G411" s="2"/>
      <c r="H411" s="2"/>
      <c r="I411" s="2"/>
      <c r="J411" s="29"/>
    </row>
    <row r="412" spans="2:10" x14ac:dyDescent="0.25">
      <c r="B412" s="5"/>
      <c r="C412" s="2"/>
      <c r="D412" s="2"/>
      <c r="E412" s="2"/>
      <c r="F412" s="29"/>
      <c r="G412" s="2"/>
      <c r="H412" s="2"/>
      <c r="I412" s="2"/>
      <c r="J412" s="29"/>
    </row>
    <row r="413" spans="2:10" x14ac:dyDescent="0.25">
      <c r="B413" s="5"/>
      <c r="C413" s="2"/>
      <c r="D413" s="2"/>
      <c r="E413" s="2"/>
      <c r="F413" s="29"/>
      <c r="G413" s="2"/>
      <c r="H413" s="2"/>
      <c r="I413" s="2"/>
      <c r="J413" s="29"/>
    </row>
    <row r="414" spans="2:10" x14ac:dyDescent="0.25">
      <c r="B414" s="5"/>
      <c r="C414" s="2"/>
      <c r="D414" s="2"/>
      <c r="E414" s="2"/>
      <c r="F414" s="29"/>
      <c r="G414" s="2"/>
      <c r="H414" s="2"/>
      <c r="I414" s="2"/>
      <c r="J414" s="29"/>
    </row>
    <row r="415" spans="2:10" x14ac:dyDescent="0.25">
      <c r="B415" s="5"/>
      <c r="C415" s="2"/>
      <c r="D415" s="2"/>
      <c r="E415" s="2"/>
      <c r="F415" s="29"/>
      <c r="G415" s="2"/>
      <c r="H415" s="2"/>
      <c r="I415" s="2"/>
      <c r="J415" s="29"/>
    </row>
    <row r="416" spans="2:10" x14ac:dyDescent="0.25">
      <c r="B416" s="5"/>
      <c r="C416" s="2"/>
      <c r="D416" s="2"/>
      <c r="E416" s="2"/>
      <c r="F416" s="29"/>
      <c r="G416" s="2"/>
      <c r="H416" s="2"/>
      <c r="I416" s="2"/>
      <c r="J416" s="29"/>
    </row>
    <row r="417" spans="2:10" x14ac:dyDescent="0.25">
      <c r="B417" s="5"/>
      <c r="C417" s="2"/>
      <c r="D417" s="2"/>
      <c r="E417" s="2"/>
      <c r="F417" s="29"/>
      <c r="G417" s="2"/>
      <c r="H417" s="2"/>
      <c r="I417" s="2"/>
      <c r="J417" s="29"/>
    </row>
    <row r="418" spans="2:10" x14ac:dyDescent="0.25">
      <c r="B418" s="5"/>
      <c r="C418" s="2"/>
      <c r="D418" s="2"/>
      <c r="E418" s="2"/>
      <c r="F418" s="29"/>
      <c r="G418" s="2"/>
      <c r="H418" s="2"/>
      <c r="I418" s="2"/>
      <c r="J418" s="29"/>
    </row>
    <row r="419" spans="2:10" x14ac:dyDescent="0.25">
      <c r="B419" s="5"/>
      <c r="C419" s="2"/>
      <c r="D419" s="2"/>
      <c r="E419" s="2"/>
      <c r="F419" s="29"/>
      <c r="G419" s="2"/>
      <c r="H419" s="2"/>
      <c r="I419" s="2"/>
      <c r="J419" s="29"/>
    </row>
    <row r="420" spans="2:10" x14ac:dyDescent="0.25">
      <c r="B420" s="5"/>
      <c r="C420" s="2"/>
      <c r="D420" s="2"/>
      <c r="E420" s="2"/>
      <c r="F420" s="29"/>
      <c r="G420" s="2"/>
      <c r="H420" s="2"/>
      <c r="I420" s="2"/>
      <c r="J420" s="29"/>
    </row>
    <row r="421" spans="2:10" x14ac:dyDescent="0.25">
      <c r="B421" s="5"/>
      <c r="C421" s="2"/>
      <c r="D421" s="2"/>
      <c r="E421" s="2"/>
      <c r="F421" s="29"/>
      <c r="G421" s="2"/>
      <c r="H421" s="2"/>
      <c r="I421" s="2"/>
      <c r="J421" s="29"/>
    </row>
    <row r="422" spans="2:10" x14ac:dyDescent="0.25">
      <c r="B422" s="5"/>
      <c r="C422" s="2"/>
      <c r="D422" s="2"/>
      <c r="E422" s="2"/>
      <c r="F422" s="29"/>
      <c r="G422" s="2"/>
      <c r="H422" s="2"/>
      <c r="I422" s="2"/>
      <c r="J422" s="29"/>
    </row>
    <row r="423" spans="2:10" x14ac:dyDescent="0.25">
      <c r="B423" s="5"/>
      <c r="C423" s="2"/>
      <c r="D423" s="2"/>
      <c r="E423" s="2"/>
      <c r="F423" s="29"/>
      <c r="G423" s="2"/>
      <c r="H423" s="2"/>
      <c r="I423" s="2"/>
      <c r="J423" s="29"/>
    </row>
    <row r="424" spans="2:10" x14ac:dyDescent="0.25">
      <c r="B424" s="5"/>
      <c r="C424" s="2"/>
      <c r="D424" s="2"/>
      <c r="E424" s="2"/>
      <c r="F424" s="29"/>
      <c r="G424" s="2"/>
      <c r="H424" s="2"/>
      <c r="I424" s="2"/>
      <c r="J424" s="29"/>
    </row>
    <row r="425" spans="2:10" x14ac:dyDescent="0.25">
      <c r="B425" s="5"/>
      <c r="C425" s="2"/>
      <c r="D425" s="2"/>
      <c r="E425" s="2"/>
      <c r="F425" s="29"/>
      <c r="G425" s="2"/>
      <c r="H425" s="2"/>
      <c r="I425" s="2"/>
      <c r="J425" s="29"/>
    </row>
    <row r="426" spans="2:10" x14ac:dyDescent="0.25">
      <c r="B426" s="5"/>
      <c r="C426" s="2"/>
      <c r="D426" s="2"/>
      <c r="E426" s="2"/>
      <c r="F426" s="29"/>
      <c r="G426" s="2"/>
      <c r="H426" s="2"/>
      <c r="I426" s="2"/>
      <c r="J426" s="29"/>
    </row>
    <row r="427" spans="2:10" x14ac:dyDescent="0.25">
      <c r="B427" s="5"/>
      <c r="C427" s="2"/>
      <c r="D427" s="2"/>
      <c r="E427" s="2"/>
      <c r="F427" s="29"/>
      <c r="G427" s="2"/>
      <c r="H427" s="2"/>
      <c r="I427" s="2"/>
      <c r="J427" s="29"/>
    </row>
    <row r="428" spans="2:10" x14ac:dyDescent="0.25">
      <c r="B428" s="5"/>
      <c r="C428" s="2"/>
      <c r="D428" s="2"/>
      <c r="E428" s="2"/>
      <c r="F428" s="29"/>
      <c r="G428" s="2"/>
      <c r="H428" s="2"/>
      <c r="I428" s="2"/>
      <c r="J428" s="29"/>
    </row>
    <row r="429" spans="2:10" x14ac:dyDescent="0.25">
      <c r="B429" s="5"/>
      <c r="C429" s="2"/>
      <c r="D429" s="2"/>
      <c r="E429" s="2"/>
      <c r="F429" s="29"/>
      <c r="G429" s="2"/>
      <c r="H429" s="2"/>
      <c r="I429" s="2"/>
      <c r="J429" s="29"/>
    </row>
    <row r="430" spans="2:10" x14ac:dyDescent="0.25">
      <c r="B430" s="5"/>
      <c r="C430" s="2"/>
      <c r="D430" s="2"/>
      <c r="E430" s="2"/>
      <c r="F430" s="29"/>
      <c r="G430" s="2"/>
      <c r="H430" s="2"/>
      <c r="I430" s="2"/>
      <c r="J430" s="29"/>
    </row>
    <row r="431" spans="2:10" x14ac:dyDescent="0.25">
      <c r="B431" s="5"/>
      <c r="C431" s="2"/>
      <c r="D431" s="2"/>
      <c r="E431" s="2"/>
      <c r="F431" s="29"/>
      <c r="G431" s="2"/>
      <c r="H431" s="2"/>
      <c r="I431" s="2"/>
      <c r="J431" s="29"/>
    </row>
    <row r="432" spans="2:10" x14ac:dyDescent="0.25">
      <c r="B432" s="5"/>
      <c r="C432" s="2"/>
      <c r="D432" s="2"/>
      <c r="E432" s="2"/>
      <c r="F432" s="29"/>
      <c r="G432" s="2"/>
      <c r="H432" s="2"/>
      <c r="I432" s="2"/>
      <c r="J432" s="29"/>
    </row>
    <row r="433" spans="2:10" x14ac:dyDescent="0.25">
      <c r="B433" s="5"/>
      <c r="C433" s="2"/>
      <c r="D433" s="2"/>
      <c r="E433" s="2"/>
      <c r="F433" s="29"/>
      <c r="G433" s="2"/>
      <c r="H433" s="2"/>
      <c r="I433" s="2"/>
      <c r="J433" s="29"/>
    </row>
    <row r="434" spans="2:10" x14ac:dyDescent="0.25">
      <c r="B434" s="5"/>
      <c r="C434" s="2"/>
      <c r="D434" s="2"/>
      <c r="E434" s="2"/>
      <c r="F434" s="29"/>
      <c r="G434" s="2"/>
      <c r="H434" s="2"/>
      <c r="I434" s="2"/>
      <c r="J434" s="29"/>
    </row>
    <row r="435" spans="2:10" x14ac:dyDescent="0.25">
      <c r="B435" s="5"/>
      <c r="C435" s="2"/>
      <c r="D435" s="2"/>
      <c r="E435" s="2"/>
      <c r="F435" s="29"/>
      <c r="G435" s="2"/>
      <c r="H435" s="2"/>
      <c r="I435" s="2"/>
      <c r="J435" s="29"/>
    </row>
    <row r="436" spans="2:10" x14ac:dyDescent="0.25">
      <c r="B436" s="5"/>
      <c r="C436" s="2"/>
      <c r="D436" s="2"/>
      <c r="E436" s="2"/>
      <c r="F436" s="29"/>
      <c r="G436" s="2"/>
      <c r="H436" s="2"/>
      <c r="I436" s="2"/>
      <c r="J436" s="29"/>
    </row>
    <row r="437" spans="2:10" x14ac:dyDescent="0.25">
      <c r="B437" s="5"/>
      <c r="C437" s="2"/>
      <c r="D437" s="2"/>
      <c r="E437" s="2"/>
      <c r="F437" s="29"/>
      <c r="G437" s="2"/>
      <c r="H437" s="2"/>
      <c r="I437" s="2"/>
      <c r="J437" s="29"/>
    </row>
    <row r="438" spans="2:10" x14ac:dyDescent="0.25">
      <c r="B438" s="5"/>
      <c r="C438" s="2"/>
      <c r="D438" s="2"/>
      <c r="E438" s="2"/>
      <c r="F438" s="29"/>
      <c r="G438" s="2"/>
      <c r="H438" s="2"/>
      <c r="I438" s="2"/>
      <c r="J438" s="29"/>
    </row>
    <row r="439" spans="2:10" x14ac:dyDescent="0.25">
      <c r="B439" s="5"/>
      <c r="C439" s="2"/>
      <c r="D439" s="2"/>
      <c r="E439" s="2"/>
      <c r="F439" s="29"/>
      <c r="G439" s="2"/>
      <c r="H439" s="2"/>
      <c r="I439" s="2"/>
      <c r="J439" s="29"/>
    </row>
    <row r="440" spans="2:10" x14ac:dyDescent="0.25">
      <c r="B440" s="5"/>
      <c r="C440" s="2"/>
      <c r="D440" s="2"/>
      <c r="E440" s="2"/>
      <c r="F440" s="29"/>
      <c r="G440" s="2"/>
      <c r="H440" s="2"/>
      <c r="I440" s="2"/>
      <c r="J440" s="29"/>
    </row>
    <row r="441" spans="2:10" x14ac:dyDescent="0.25">
      <c r="B441" s="5"/>
      <c r="C441" s="2"/>
      <c r="D441" s="2"/>
      <c r="E441" s="2"/>
      <c r="F441" s="29"/>
      <c r="G441" s="2"/>
      <c r="H441" s="2"/>
      <c r="I441" s="2"/>
      <c r="J441" s="29"/>
    </row>
    <row r="442" spans="2:10" x14ac:dyDescent="0.25">
      <c r="B442" s="5"/>
      <c r="C442" s="2"/>
      <c r="D442" s="2"/>
      <c r="E442" s="2"/>
      <c r="F442" s="29"/>
      <c r="G442" s="2"/>
      <c r="H442" s="2"/>
      <c r="I442" s="2"/>
      <c r="J442" s="29"/>
    </row>
    <row r="443" spans="2:10" x14ac:dyDescent="0.25">
      <c r="B443" s="5"/>
      <c r="C443" s="2"/>
      <c r="D443" s="2"/>
      <c r="E443" s="2"/>
      <c r="F443" s="29"/>
      <c r="G443" s="2"/>
      <c r="H443" s="2"/>
      <c r="I443" s="2"/>
      <c r="J443" s="29"/>
    </row>
    <row r="444" spans="2:10" x14ac:dyDescent="0.25">
      <c r="B444" s="5"/>
      <c r="C444" s="2"/>
      <c r="D444" s="2"/>
      <c r="E444" s="2"/>
      <c r="F444" s="29"/>
      <c r="G444" s="2"/>
      <c r="H444" s="2"/>
      <c r="I444" s="2"/>
      <c r="J444" s="29"/>
    </row>
    <row r="445" spans="2:10" x14ac:dyDescent="0.25">
      <c r="B445" s="5"/>
      <c r="C445" s="2"/>
      <c r="D445" s="2"/>
      <c r="E445" s="2"/>
      <c r="F445" s="29"/>
      <c r="G445" s="2"/>
      <c r="H445" s="2"/>
      <c r="I445" s="2"/>
      <c r="J445" s="29"/>
    </row>
    <row r="446" spans="2:10" x14ac:dyDescent="0.25">
      <c r="B446" s="5"/>
      <c r="C446" s="2"/>
      <c r="D446" s="2"/>
      <c r="E446" s="2"/>
      <c r="F446" s="29"/>
      <c r="G446" s="2"/>
      <c r="H446" s="2"/>
      <c r="I446" s="2"/>
      <c r="J446" s="29"/>
    </row>
    <row r="447" spans="2:10" x14ac:dyDescent="0.25">
      <c r="B447" s="5"/>
      <c r="C447" s="2"/>
      <c r="D447" s="2"/>
      <c r="E447" s="2"/>
      <c r="F447" s="29"/>
      <c r="G447" s="2"/>
      <c r="H447" s="2"/>
      <c r="I447" s="2"/>
      <c r="J447" s="29"/>
    </row>
    <row r="448" spans="2:10" x14ac:dyDescent="0.25">
      <c r="B448" s="5"/>
      <c r="C448" s="2"/>
      <c r="D448" s="2"/>
      <c r="E448" s="2"/>
      <c r="F448" s="29"/>
      <c r="G448" s="2"/>
      <c r="H448" s="2"/>
      <c r="I448" s="2"/>
      <c r="J448" s="29"/>
    </row>
    <row r="449" spans="2:10" x14ac:dyDescent="0.25">
      <c r="B449" s="5"/>
      <c r="C449" s="2"/>
      <c r="D449" s="2"/>
      <c r="E449" s="2"/>
      <c r="F449" s="29"/>
      <c r="G449" s="2"/>
      <c r="H449" s="2"/>
      <c r="I449" s="2"/>
      <c r="J449" s="29"/>
    </row>
    <row r="450" spans="2:10" x14ac:dyDescent="0.25">
      <c r="B450" s="5"/>
      <c r="C450" s="2"/>
      <c r="D450" s="2"/>
      <c r="E450" s="2"/>
      <c r="F450" s="29"/>
      <c r="G450" s="2"/>
      <c r="H450" s="2"/>
      <c r="I450" s="2"/>
      <c r="J450" s="29"/>
    </row>
    <row r="451" spans="2:10" x14ac:dyDescent="0.25">
      <c r="B451" s="5"/>
      <c r="C451" s="2"/>
      <c r="D451" s="2"/>
      <c r="E451" s="2"/>
      <c r="F451" s="29"/>
      <c r="G451" s="2"/>
      <c r="H451" s="2"/>
      <c r="I451" s="2"/>
      <c r="J451" s="29"/>
    </row>
    <row r="452" spans="2:10" x14ac:dyDescent="0.25">
      <c r="B452" s="5"/>
      <c r="C452" s="2"/>
      <c r="D452" s="2"/>
      <c r="E452" s="2"/>
      <c r="F452" s="29"/>
      <c r="G452" s="2"/>
      <c r="H452" s="2"/>
      <c r="I452" s="2"/>
      <c r="J452" s="29"/>
    </row>
    <row r="453" spans="2:10" x14ac:dyDescent="0.25">
      <c r="B453" s="5"/>
      <c r="C453" s="2"/>
      <c r="D453" s="2"/>
      <c r="E453" s="2"/>
      <c r="F453" s="29"/>
      <c r="G453" s="2"/>
      <c r="H453" s="2"/>
      <c r="I453" s="2"/>
      <c r="J453" s="29"/>
    </row>
    <row r="454" spans="2:10" x14ac:dyDescent="0.25">
      <c r="B454" s="5"/>
      <c r="C454" s="2"/>
      <c r="D454" s="2"/>
      <c r="E454" s="2"/>
      <c r="F454" s="29"/>
      <c r="G454" s="2"/>
      <c r="H454" s="2"/>
      <c r="I454" s="2"/>
      <c r="J454" s="29"/>
    </row>
    <row r="455" spans="2:10" x14ac:dyDescent="0.25">
      <c r="B455" s="5"/>
      <c r="C455" s="2"/>
      <c r="D455" s="2"/>
      <c r="E455" s="2"/>
      <c r="F455" s="29"/>
      <c r="G455" s="2"/>
      <c r="H455" s="2"/>
      <c r="I455" s="2"/>
      <c r="J455" s="29"/>
    </row>
    <row r="456" spans="2:10" x14ac:dyDescent="0.25">
      <c r="B456" s="5"/>
      <c r="C456" s="2"/>
      <c r="D456" s="2"/>
      <c r="E456" s="2"/>
      <c r="F456" s="29"/>
      <c r="G456" s="2"/>
      <c r="H456" s="2"/>
      <c r="I456" s="2"/>
      <c r="J456" s="29"/>
    </row>
    <row r="457" spans="2:10" x14ac:dyDescent="0.25">
      <c r="B457" s="5"/>
      <c r="C457" s="2"/>
      <c r="D457" s="2"/>
      <c r="E457" s="2"/>
      <c r="F457" s="29"/>
      <c r="G457" s="2"/>
      <c r="H457" s="2"/>
      <c r="I457" s="2"/>
      <c r="J457" s="29"/>
    </row>
    <row r="458" spans="2:10" x14ac:dyDescent="0.25">
      <c r="B458" s="5"/>
      <c r="C458" s="2"/>
      <c r="D458" s="2"/>
      <c r="E458" s="2"/>
      <c r="F458" s="29"/>
      <c r="G458" s="2"/>
      <c r="H458" s="2"/>
      <c r="I458" s="2"/>
      <c r="J458" s="29"/>
    </row>
    <row r="459" spans="2:10" x14ac:dyDescent="0.25">
      <c r="B459" s="5"/>
      <c r="C459" s="2"/>
      <c r="D459" s="2"/>
      <c r="E459" s="2"/>
      <c r="F459" s="29"/>
      <c r="G459" s="2"/>
      <c r="H459" s="2"/>
      <c r="I459" s="2"/>
      <c r="J459" s="29"/>
    </row>
    <row r="460" spans="2:10" x14ac:dyDescent="0.25">
      <c r="B460" s="5"/>
      <c r="C460" s="2"/>
      <c r="D460" s="2"/>
      <c r="E460" s="2"/>
      <c r="F460" s="29"/>
      <c r="G460" s="2"/>
      <c r="H460" s="2"/>
      <c r="I460" s="2"/>
      <c r="J460" s="29"/>
    </row>
    <row r="461" spans="2:10" x14ac:dyDescent="0.25">
      <c r="B461" s="5"/>
      <c r="C461" s="2"/>
      <c r="D461" s="2"/>
      <c r="E461" s="2"/>
      <c r="F461" s="29"/>
      <c r="G461" s="2"/>
      <c r="H461" s="2"/>
      <c r="I461" s="2"/>
      <c r="J461" s="29"/>
    </row>
    <row r="462" spans="2:10" x14ac:dyDescent="0.25">
      <c r="B462" s="5"/>
      <c r="C462" s="2"/>
      <c r="D462" s="2"/>
      <c r="E462" s="2"/>
      <c r="F462" s="29"/>
      <c r="G462" s="2"/>
      <c r="H462" s="2"/>
      <c r="I462" s="2"/>
      <c r="J462" s="29"/>
    </row>
    <row r="463" spans="2:10" x14ac:dyDescent="0.25">
      <c r="B463" s="5"/>
      <c r="C463" s="2"/>
      <c r="D463" s="2"/>
      <c r="E463" s="2"/>
      <c r="F463" s="29"/>
      <c r="G463" s="2"/>
      <c r="H463" s="2"/>
      <c r="I463" s="2"/>
      <c r="J463" s="29"/>
    </row>
    <row r="464" spans="2:10" x14ac:dyDescent="0.25">
      <c r="B464" s="5"/>
      <c r="C464" s="2"/>
      <c r="D464" s="2"/>
      <c r="E464" s="2"/>
      <c r="F464" s="29"/>
      <c r="G464" s="2"/>
      <c r="H464" s="2"/>
      <c r="I464" s="2"/>
      <c r="J464" s="29"/>
    </row>
    <row r="465" spans="2:10" x14ac:dyDescent="0.25">
      <c r="B465" s="5"/>
      <c r="C465" s="2"/>
      <c r="D465" s="2"/>
      <c r="E465" s="2"/>
      <c r="F465" s="29"/>
      <c r="G465" s="2"/>
      <c r="H465" s="2"/>
      <c r="I465" s="2"/>
      <c r="J465" s="29"/>
    </row>
    <row r="466" spans="2:10" x14ac:dyDescent="0.25">
      <c r="B466" s="5"/>
      <c r="C466" s="2"/>
      <c r="D466" s="2"/>
      <c r="E466" s="2"/>
      <c r="F466" s="29"/>
      <c r="G466" s="2"/>
      <c r="H466" s="2"/>
      <c r="I466" s="2"/>
      <c r="J466" s="29"/>
    </row>
    <row r="467" spans="2:10" x14ac:dyDescent="0.25">
      <c r="B467" s="5"/>
      <c r="C467" s="2"/>
      <c r="D467" s="2"/>
      <c r="E467" s="2"/>
      <c r="F467" s="29"/>
      <c r="G467" s="2"/>
      <c r="H467" s="2"/>
      <c r="I467" s="2"/>
      <c r="J467" s="29"/>
    </row>
    <row r="468" spans="2:10" x14ac:dyDescent="0.25">
      <c r="B468" s="5"/>
      <c r="C468" s="2"/>
      <c r="D468" s="2"/>
      <c r="E468" s="2"/>
      <c r="F468" s="29"/>
      <c r="G468" s="2"/>
      <c r="H468" s="2"/>
      <c r="I468" s="2"/>
      <c r="J468" s="29"/>
    </row>
    <row r="469" spans="2:10" x14ac:dyDescent="0.25">
      <c r="B469" s="5"/>
      <c r="C469" s="2"/>
      <c r="D469" s="2"/>
      <c r="E469" s="2"/>
      <c r="F469" s="29"/>
      <c r="G469" s="2"/>
      <c r="H469" s="2"/>
      <c r="I469" s="2"/>
      <c r="J469" s="29"/>
    </row>
    <row r="470" spans="2:10" x14ac:dyDescent="0.25">
      <c r="B470" s="5"/>
      <c r="C470" s="2"/>
      <c r="D470" s="2"/>
      <c r="E470" s="2"/>
      <c r="F470" s="29"/>
      <c r="G470" s="2"/>
      <c r="H470" s="2"/>
      <c r="I470" s="2"/>
      <c r="J470" s="29"/>
    </row>
    <row r="471" spans="2:10" x14ac:dyDescent="0.25">
      <c r="B471" s="5"/>
      <c r="C471" s="2"/>
      <c r="D471" s="2"/>
      <c r="E471" s="2"/>
      <c r="F471" s="29"/>
      <c r="G471" s="2"/>
      <c r="H471" s="2"/>
      <c r="I471" s="2"/>
      <c r="J471" s="29"/>
    </row>
    <row r="472" spans="2:10" x14ac:dyDescent="0.25">
      <c r="B472" s="5"/>
      <c r="C472" s="2"/>
      <c r="D472" s="2"/>
      <c r="E472" s="2"/>
      <c r="F472" s="29"/>
      <c r="G472" s="2"/>
      <c r="H472" s="2"/>
      <c r="I472" s="2"/>
      <c r="J472" s="29"/>
    </row>
    <row r="473" spans="2:10" x14ac:dyDescent="0.25">
      <c r="B473" s="5"/>
      <c r="C473" s="2"/>
      <c r="D473" s="2"/>
      <c r="E473" s="2"/>
      <c r="F473" s="29"/>
      <c r="G473" s="2"/>
      <c r="H473" s="2"/>
      <c r="I473" s="2"/>
      <c r="J473" s="29"/>
    </row>
    <row r="474" spans="2:10" x14ac:dyDescent="0.25">
      <c r="B474" s="5"/>
      <c r="C474" s="2"/>
      <c r="D474" s="2"/>
      <c r="E474" s="2"/>
      <c r="F474" s="29"/>
      <c r="G474" s="2"/>
      <c r="H474" s="2"/>
      <c r="I474" s="2"/>
      <c r="J474" s="29"/>
    </row>
    <row r="475" spans="2:10" x14ac:dyDescent="0.25">
      <c r="B475" s="5"/>
      <c r="C475" s="2"/>
      <c r="D475" s="2"/>
      <c r="E475" s="2"/>
      <c r="F475" s="29"/>
      <c r="G475" s="2"/>
      <c r="H475" s="2"/>
      <c r="I475" s="2"/>
      <c r="J475" s="29"/>
    </row>
    <row r="476" spans="2:10" x14ac:dyDescent="0.25">
      <c r="B476" s="5"/>
      <c r="C476" s="2"/>
      <c r="D476" s="2"/>
      <c r="E476" s="2"/>
      <c r="F476" s="29"/>
      <c r="G476" s="2"/>
      <c r="H476" s="2"/>
      <c r="I476" s="2"/>
      <c r="J476" s="29"/>
    </row>
    <row r="477" spans="2:10" x14ac:dyDescent="0.25">
      <c r="B477" s="5"/>
      <c r="C477" s="2"/>
      <c r="D477" s="2"/>
      <c r="E477" s="2"/>
      <c r="F477" s="29"/>
      <c r="G477" s="2"/>
      <c r="H477" s="2"/>
      <c r="I477" s="2"/>
      <c r="J477" s="29"/>
    </row>
    <row r="478" spans="2:10" x14ac:dyDescent="0.25">
      <c r="B478" s="5"/>
      <c r="C478" s="2"/>
      <c r="D478" s="2"/>
      <c r="E478" s="2"/>
      <c r="F478" s="29"/>
      <c r="G478" s="2"/>
      <c r="H478" s="2"/>
      <c r="I478" s="2"/>
      <c r="J478" s="29"/>
    </row>
    <row r="479" spans="2:10" x14ac:dyDescent="0.25">
      <c r="B479" s="5"/>
      <c r="C479" s="2"/>
      <c r="D479" s="2"/>
      <c r="E479" s="2"/>
      <c r="F479" s="29"/>
      <c r="G479" s="2"/>
      <c r="H479" s="2"/>
      <c r="I479" s="2"/>
      <c r="J479" s="29"/>
    </row>
    <row r="480" spans="2:10" x14ac:dyDescent="0.25">
      <c r="B480" s="5"/>
      <c r="C480" s="2"/>
      <c r="D480" s="2"/>
      <c r="E480" s="2"/>
      <c r="F480" s="29"/>
      <c r="G480" s="2"/>
      <c r="H480" s="2"/>
      <c r="I480" s="2"/>
      <c r="J480" s="29"/>
    </row>
    <row r="481" spans="2:10" x14ac:dyDescent="0.25">
      <c r="B481" s="5"/>
      <c r="C481" s="2"/>
      <c r="D481" s="2"/>
      <c r="E481" s="2"/>
      <c r="F481" s="29"/>
      <c r="G481" s="2"/>
      <c r="H481" s="2"/>
      <c r="I481" s="2"/>
      <c r="J481" s="29"/>
    </row>
    <row r="482" spans="2:10" x14ac:dyDescent="0.25">
      <c r="B482" s="5"/>
      <c r="C482" s="2"/>
      <c r="D482" s="2"/>
      <c r="E482" s="2"/>
      <c r="F482" s="29"/>
      <c r="G482" s="2"/>
      <c r="H482" s="2"/>
      <c r="I482" s="2"/>
      <c r="J482" s="29"/>
    </row>
    <row r="483" spans="2:10" x14ac:dyDescent="0.25">
      <c r="B483" s="5"/>
      <c r="C483" s="2"/>
      <c r="D483" s="2"/>
      <c r="E483" s="2"/>
      <c r="F483" s="29"/>
      <c r="G483" s="2"/>
      <c r="H483" s="2"/>
      <c r="I483" s="2"/>
      <c r="J483" s="29"/>
    </row>
    <row r="484" spans="2:10" x14ac:dyDescent="0.25">
      <c r="B484" s="5"/>
      <c r="C484" s="2"/>
      <c r="D484" s="2"/>
      <c r="E484" s="2"/>
      <c r="F484" s="29"/>
      <c r="G484" s="2"/>
      <c r="H484" s="2"/>
      <c r="I484" s="2"/>
      <c r="J484" s="29"/>
    </row>
    <row r="485" spans="2:10" x14ac:dyDescent="0.25">
      <c r="B485" s="5"/>
      <c r="C485" s="2"/>
      <c r="D485" s="2"/>
      <c r="E485" s="2"/>
      <c r="F485" s="29"/>
      <c r="G485" s="2"/>
      <c r="H485" s="2"/>
      <c r="I485" s="2"/>
      <c r="J485" s="29"/>
    </row>
    <row r="486" spans="2:10" x14ac:dyDescent="0.25">
      <c r="B486" s="5"/>
      <c r="C486" s="2"/>
      <c r="D486" s="2"/>
      <c r="E486" s="2"/>
      <c r="F486" s="29"/>
      <c r="G486" s="2"/>
      <c r="H486" s="2"/>
      <c r="I486" s="2"/>
      <c r="J486" s="29"/>
    </row>
    <row r="487" spans="2:10" x14ac:dyDescent="0.25">
      <c r="B487" s="5"/>
      <c r="C487" s="2"/>
      <c r="D487" s="2"/>
      <c r="E487" s="2"/>
      <c r="F487" s="29"/>
      <c r="G487" s="2"/>
      <c r="H487" s="2"/>
      <c r="I487" s="2"/>
      <c r="J487" s="29"/>
    </row>
    <row r="488" spans="2:10" x14ac:dyDescent="0.25">
      <c r="B488" s="5"/>
      <c r="C488" s="2"/>
      <c r="D488" s="2"/>
      <c r="E488" s="2"/>
      <c r="F488" s="29"/>
      <c r="G488" s="2"/>
      <c r="H488" s="2"/>
      <c r="I488" s="2"/>
      <c r="J488" s="29"/>
    </row>
    <row r="489" spans="2:10" x14ac:dyDescent="0.25">
      <c r="B489" s="5"/>
      <c r="C489" s="2"/>
      <c r="D489" s="2"/>
      <c r="E489" s="2"/>
      <c r="F489" s="29"/>
      <c r="G489" s="2"/>
      <c r="H489" s="2"/>
      <c r="I489" s="2"/>
      <c r="J489" s="29"/>
    </row>
    <row r="490" spans="2:10" x14ac:dyDescent="0.25">
      <c r="B490" s="5"/>
      <c r="C490" s="2"/>
      <c r="D490" s="2"/>
      <c r="E490" s="2"/>
      <c r="F490" s="29"/>
      <c r="G490" s="2"/>
      <c r="H490" s="2"/>
      <c r="I490" s="2"/>
      <c r="J490" s="29"/>
    </row>
    <row r="491" spans="2:10" x14ac:dyDescent="0.25">
      <c r="B491" s="5"/>
      <c r="C491" s="2"/>
      <c r="D491" s="2"/>
      <c r="E491" s="2"/>
      <c r="F491" s="29"/>
      <c r="G491" s="2"/>
      <c r="H491" s="2"/>
      <c r="I491" s="2"/>
      <c r="J491" s="29"/>
    </row>
    <row r="492" spans="2:10" x14ac:dyDescent="0.25">
      <c r="B492" s="5"/>
      <c r="C492" s="2"/>
      <c r="D492" s="2"/>
      <c r="E492" s="2"/>
      <c r="F492" s="29"/>
      <c r="G492" s="2"/>
      <c r="H492" s="2"/>
      <c r="I492" s="2"/>
      <c r="J492" s="29"/>
    </row>
    <row r="493" spans="2:10" x14ac:dyDescent="0.25">
      <c r="B493" s="5"/>
      <c r="C493" s="2"/>
      <c r="D493" s="2"/>
      <c r="E493" s="2"/>
      <c r="F493" s="29"/>
      <c r="G493" s="2"/>
      <c r="H493" s="2"/>
      <c r="I493" s="2"/>
      <c r="J493" s="29"/>
    </row>
    <row r="494" spans="2:10" x14ac:dyDescent="0.25">
      <c r="B494" s="5"/>
      <c r="C494" s="2"/>
      <c r="D494" s="2"/>
      <c r="E494" s="2"/>
      <c r="F494" s="29"/>
      <c r="G494" s="2"/>
      <c r="H494" s="2"/>
      <c r="I494" s="2"/>
      <c r="J494" s="29"/>
    </row>
    <row r="495" spans="2:10" x14ac:dyDescent="0.25">
      <c r="B495" s="5"/>
      <c r="C495" s="2"/>
      <c r="D495" s="2"/>
      <c r="E495" s="2"/>
      <c r="F495" s="29"/>
      <c r="G495" s="2"/>
      <c r="H495" s="2"/>
      <c r="I495" s="2"/>
      <c r="J495" s="29"/>
    </row>
    <row r="496" spans="2:10" x14ac:dyDescent="0.25">
      <c r="B496" s="5"/>
      <c r="C496" s="2"/>
      <c r="D496" s="2"/>
      <c r="E496" s="2"/>
      <c r="F496" s="29"/>
      <c r="G496" s="2"/>
      <c r="H496" s="2"/>
      <c r="I496" s="2"/>
      <c r="J496" s="29"/>
    </row>
    <row r="497" spans="2:10" x14ac:dyDescent="0.25">
      <c r="B497" s="5"/>
      <c r="C497" s="2"/>
      <c r="D497" s="2"/>
      <c r="E497" s="2"/>
      <c r="F497" s="29"/>
      <c r="G497" s="2"/>
      <c r="H497" s="2"/>
      <c r="I497" s="2"/>
      <c r="J497" s="29"/>
    </row>
    <row r="498" spans="2:10" x14ac:dyDescent="0.25">
      <c r="B498" s="5"/>
      <c r="C498" s="2"/>
      <c r="D498" s="2"/>
      <c r="E498" s="2"/>
      <c r="F498" s="29"/>
      <c r="G498" s="2"/>
      <c r="H498" s="2"/>
      <c r="I498" s="2"/>
      <c r="J498" s="29"/>
    </row>
    <row r="499" spans="2:10" x14ac:dyDescent="0.25">
      <c r="B499" s="5"/>
      <c r="C499" s="2"/>
      <c r="D499" s="2"/>
      <c r="E499" s="2"/>
      <c r="F499" s="29"/>
      <c r="G499" s="2"/>
      <c r="H499" s="2"/>
      <c r="I499" s="2"/>
      <c r="J499" s="29"/>
    </row>
    <row r="500" spans="2:10" x14ac:dyDescent="0.25">
      <c r="B500" s="5"/>
      <c r="C500" s="2"/>
      <c r="D500" s="2"/>
      <c r="E500" s="2"/>
      <c r="F500" s="29"/>
      <c r="G500" s="2"/>
      <c r="H500" s="2"/>
      <c r="I500" s="2"/>
      <c r="J500" s="29"/>
    </row>
    <row r="501" spans="2:10" x14ac:dyDescent="0.25">
      <c r="B501" s="5"/>
      <c r="C501" s="2"/>
      <c r="D501" s="2"/>
      <c r="E501" s="2"/>
      <c r="F501" s="29"/>
      <c r="G501" s="2"/>
      <c r="H501" s="2"/>
      <c r="I501" s="2"/>
      <c r="J501" s="29"/>
    </row>
    <row r="502" spans="2:10" x14ac:dyDescent="0.25">
      <c r="B502" s="5"/>
      <c r="C502" s="2"/>
      <c r="D502" s="2"/>
      <c r="E502" s="2"/>
      <c r="F502" s="29"/>
      <c r="G502" s="2"/>
      <c r="H502" s="2"/>
      <c r="I502" s="2"/>
      <c r="J502" s="29"/>
    </row>
    <row r="503" spans="2:10" x14ac:dyDescent="0.25">
      <c r="B503" s="5"/>
      <c r="C503" s="2"/>
      <c r="D503" s="2"/>
      <c r="E503" s="2"/>
      <c r="F503" s="29"/>
      <c r="G503" s="2"/>
      <c r="H503" s="2"/>
      <c r="I503" s="2"/>
      <c r="J503" s="29"/>
    </row>
    <row r="504" spans="2:10" x14ac:dyDescent="0.25">
      <c r="B504" s="5"/>
      <c r="C504" s="2"/>
      <c r="D504" s="2"/>
      <c r="E504" s="2"/>
      <c r="F504" s="29"/>
      <c r="G504" s="2"/>
      <c r="H504" s="2"/>
      <c r="I504" s="2"/>
      <c r="J504" s="29"/>
    </row>
    <row r="505" spans="2:10" x14ac:dyDescent="0.25">
      <c r="B505" s="5"/>
      <c r="C505" s="2"/>
      <c r="D505" s="2"/>
      <c r="E505" s="2"/>
      <c r="F505" s="29"/>
      <c r="G505" s="2"/>
      <c r="H505" s="2"/>
      <c r="I505" s="2"/>
      <c r="J505" s="29"/>
    </row>
    <row r="506" spans="2:10" x14ac:dyDescent="0.25">
      <c r="B506" s="5"/>
      <c r="C506" s="2"/>
      <c r="D506" s="2"/>
      <c r="E506" s="2"/>
      <c r="F506" s="29"/>
      <c r="G506" s="2"/>
      <c r="H506" s="2"/>
      <c r="I506" s="2"/>
      <c r="J506" s="29"/>
    </row>
    <row r="507" spans="2:10" x14ac:dyDescent="0.25">
      <c r="B507" s="5"/>
      <c r="C507" s="2"/>
      <c r="D507" s="2"/>
      <c r="E507" s="2"/>
      <c r="F507" s="29"/>
      <c r="G507" s="2"/>
      <c r="H507" s="2"/>
      <c r="I507" s="2"/>
      <c r="J507" s="29"/>
    </row>
    <row r="508" spans="2:10" x14ac:dyDescent="0.25">
      <c r="B508" s="5"/>
      <c r="C508" s="2"/>
      <c r="D508" s="2"/>
      <c r="E508" s="2"/>
      <c r="F508" s="29"/>
      <c r="G508" s="2"/>
      <c r="H508" s="2"/>
      <c r="I508" s="2"/>
      <c r="J508" s="29"/>
    </row>
    <row r="509" spans="2:10" x14ac:dyDescent="0.25">
      <c r="B509" s="5"/>
      <c r="C509" s="2"/>
      <c r="D509" s="2"/>
      <c r="E509" s="2"/>
      <c r="F509" s="29"/>
      <c r="G509" s="2"/>
      <c r="H509" s="2"/>
      <c r="I509" s="2"/>
      <c r="J509" s="29"/>
    </row>
    <row r="510" spans="2:10" x14ac:dyDescent="0.25">
      <c r="B510" s="5"/>
      <c r="C510" s="2"/>
      <c r="D510" s="2"/>
      <c r="E510" s="2"/>
      <c r="F510" s="29"/>
      <c r="G510" s="2"/>
      <c r="H510" s="2"/>
      <c r="I510" s="2"/>
      <c r="J510" s="29"/>
    </row>
    <row r="511" spans="2:10" x14ac:dyDescent="0.25">
      <c r="B511" s="5"/>
      <c r="C511" s="2"/>
      <c r="D511" s="2"/>
      <c r="E511" s="2"/>
      <c r="F511" s="29"/>
      <c r="G511" s="2"/>
      <c r="H511" s="2"/>
      <c r="I511" s="2"/>
      <c r="J511" s="29"/>
    </row>
    <row r="512" spans="2:10" x14ac:dyDescent="0.25">
      <c r="B512" s="5"/>
      <c r="C512" s="2"/>
      <c r="D512" s="2"/>
      <c r="E512" s="2"/>
      <c r="F512" s="29"/>
      <c r="G512" s="2"/>
      <c r="H512" s="2"/>
      <c r="I512" s="2"/>
      <c r="J512" s="29"/>
    </row>
    <row r="513" spans="2:10" x14ac:dyDescent="0.25">
      <c r="B513" s="5"/>
      <c r="C513" s="2"/>
      <c r="D513" s="2"/>
      <c r="E513" s="2"/>
      <c r="F513" s="29"/>
      <c r="G513" s="2"/>
      <c r="H513" s="2"/>
      <c r="I513" s="2"/>
      <c r="J513" s="29"/>
    </row>
    <row r="514" spans="2:10" x14ac:dyDescent="0.25">
      <c r="B514" s="5"/>
      <c r="C514" s="2"/>
      <c r="D514" s="2"/>
      <c r="E514" s="2"/>
      <c r="F514" s="29"/>
      <c r="G514" s="2"/>
      <c r="H514" s="2"/>
      <c r="I514" s="2"/>
      <c r="J514" s="29"/>
    </row>
    <row r="515" spans="2:10" x14ac:dyDescent="0.25">
      <c r="B515" s="5"/>
      <c r="C515" s="2"/>
      <c r="D515" s="2"/>
      <c r="E515" s="2"/>
      <c r="F515" s="29"/>
      <c r="G515" s="2"/>
      <c r="H515" s="2"/>
      <c r="I515" s="2"/>
      <c r="J515" s="29"/>
    </row>
    <row r="516" spans="2:10" x14ac:dyDescent="0.25">
      <c r="B516" s="5"/>
      <c r="C516" s="2"/>
      <c r="D516" s="2"/>
      <c r="E516" s="2"/>
      <c r="F516" s="29"/>
      <c r="G516" s="2"/>
      <c r="H516" s="2"/>
      <c r="I516" s="2"/>
      <c r="J516" s="29"/>
    </row>
    <row r="517" spans="2:10" x14ac:dyDescent="0.25">
      <c r="B517" s="5"/>
      <c r="C517" s="2"/>
      <c r="D517" s="2"/>
      <c r="E517" s="2"/>
      <c r="F517" s="29"/>
      <c r="G517" s="2"/>
      <c r="H517" s="2"/>
      <c r="I517" s="2"/>
      <c r="J517" s="29"/>
    </row>
    <row r="518" spans="2:10" x14ac:dyDescent="0.25">
      <c r="B518" s="5"/>
      <c r="C518" s="2"/>
      <c r="D518" s="2"/>
      <c r="E518" s="2"/>
      <c r="F518" s="29"/>
      <c r="G518" s="2"/>
      <c r="H518" s="2"/>
      <c r="I518" s="2"/>
      <c r="J518" s="29"/>
    </row>
    <row r="519" spans="2:10" x14ac:dyDescent="0.25">
      <c r="B519" s="5"/>
      <c r="C519" s="2"/>
      <c r="D519" s="2"/>
      <c r="E519" s="2"/>
      <c r="F519" s="29"/>
      <c r="G519" s="2"/>
      <c r="H519" s="2"/>
      <c r="I519" s="2"/>
      <c r="J519" s="29"/>
    </row>
    <row r="520" spans="2:10" x14ac:dyDescent="0.25">
      <c r="B520" s="5"/>
      <c r="C520" s="2"/>
      <c r="D520" s="2"/>
      <c r="E520" s="2"/>
      <c r="F520" s="29"/>
      <c r="G520" s="2"/>
      <c r="H520" s="2"/>
      <c r="I520" s="2"/>
      <c r="J520" s="29"/>
    </row>
    <row r="521" spans="2:10" x14ac:dyDescent="0.25">
      <c r="B521" s="5"/>
      <c r="C521" s="2"/>
      <c r="D521" s="2"/>
      <c r="E521" s="2"/>
      <c r="F521" s="29"/>
      <c r="G521" s="2"/>
      <c r="H521" s="2"/>
      <c r="I521" s="2"/>
      <c r="J521" s="29"/>
    </row>
    <row r="522" spans="2:10" x14ac:dyDescent="0.25">
      <c r="B522" s="5"/>
      <c r="C522" s="2"/>
      <c r="D522" s="2"/>
      <c r="E522" s="2"/>
      <c r="F522" s="29"/>
      <c r="G522" s="2"/>
      <c r="H522" s="2"/>
      <c r="I522" s="2"/>
      <c r="J522" s="29"/>
    </row>
    <row r="523" spans="2:10" x14ac:dyDescent="0.25">
      <c r="B523" s="5"/>
      <c r="C523" s="2"/>
      <c r="D523" s="2"/>
      <c r="E523" s="2"/>
      <c r="F523" s="29"/>
      <c r="G523" s="2"/>
      <c r="H523" s="2"/>
      <c r="I523" s="2"/>
      <c r="J523" s="29"/>
    </row>
    <row r="524" spans="2:10" x14ac:dyDescent="0.25">
      <c r="B524" s="5"/>
      <c r="C524" s="2"/>
      <c r="D524" s="2"/>
      <c r="E524" s="2"/>
      <c r="F524" s="29"/>
      <c r="G524" s="2"/>
      <c r="H524" s="2"/>
      <c r="I524" s="2"/>
      <c r="J524" s="29"/>
    </row>
    <row r="525" spans="2:10" x14ac:dyDescent="0.25">
      <c r="B525" s="5"/>
      <c r="C525" s="2"/>
      <c r="D525" s="2"/>
      <c r="E525" s="2"/>
      <c r="F525" s="29"/>
      <c r="G525" s="2"/>
      <c r="H525" s="2"/>
      <c r="I525" s="2"/>
      <c r="J525" s="29"/>
    </row>
    <row r="526" spans="2:10" x14ac:dyDescent="0.25">
      <c r="B526" s="5"/>
      <c r="C526" s="2"/>
      <c r="D526" s="2"/>
      <c r="E526" s="2"/>
      <c r="F526" s="29"/>
      <c r="G526" s="2"/>
      <c r="H526" s="2"/>
      <c r="I526" s="2"/>
      <c r="J526" s="29"/>
    </row>
    <row r="527" spans="2:10" x14ac:dyDescent="0.25">
      <c r="B527" s="5"/>
      <c r="C527" s="2"/>
      <c r="D527" s="2"/>
      <c r="E527" s="2"/>
      <c r="F527" s="29"/>
      <c r="G527" s="2"/>
      <c r="H527" s="2"/>
      <c r="I527" s="2"/>
      <c r="J527" s="29"/>
    </row>
    <row r="528" spans="2:10" x14ac:dyDescent="0.25">
      <c r="B528" s="5"/>
      <c r="C528" s="2"/>
      <c r="D528" s="2"/>
      <c r="E528" s="2"/>
      <c r="F528" s="29"/>
      <c r="G528" s="2"/>
      <c r="H528" s="2"/>
      <c r="I528" s="2"/>
      <c r="J528" s="29"/>
    </row>
    <row r="529" spans="2:10" x14ac:dyDescent="0.25">
      <c r="B529" s="5"/>
      <c r="C529" s="2"/>
      <c r="D529" s="2"/>
      <c r="E529" s="2"/>
      <c r="F529" s="29"/>
      <c r="G529" s="2"/>
      <c r="H529" s="2"/>
      <c r="I529" s="2"/>
      <c r="J529" s="29"/>
    </row>
    <row r="530" spans="2:10" x14ac:dyDescent="0.25">
      <c r="B530" s="5"/>
      <c r="C530" s="2"/>
      <c r="D530" s="2"/>
      <c r="E530" s="2"/>
      <c r="F530" s="29"/>
      <c r="G530" s="2"/>
      <c r="H530" s="2"/>
      <c r="I530" s="2"/>
      <c r="J530" s="29"/>
    </row>
    <row r="531" spans="2:10" x14ac:dyDescent="0.25">
      <c r="B531" s="5"/>
      <c r="C531" s="2"/>
      <c r="D531" s="2"/>
      <c r="E531" s="2"/>
      <c r="F531" s="29"/>
      <c r="G531" s="2"/>
      <c r="H531" s="2"/>
      <c r="I531" s="2"/>
      <c r="J531" s="29"/>
    </row>
    <row r="532" spans="2:10" x14ac:dyDescent="0.25">
      <c r="B532" s="5"/>
      <c r="C532" s="2"/>
      <c r="D532" s="2"/>
      <c r="E532" s="2"/>
      <c r="F532" s="29"/>
      <c r="G532" s="2"/>
      <c r="H532" s="2"/>
      <c r="I532" s="2"/>
      <c r="J532" s="29"/>
    </row>
    <row r="533" spans="2:10" x14ac:dyDescent="0.25">
      <c r="B533" s="5"/>
      <c r="C533" s="2"/>
      <c r="D533" s="2"/>
      <c r="E533" s="2"/>
      <c r="F533" s="29"/>
      <c r="G533" s="2"/>
      <c r="H533" s="2"/>
      <c r="I533" s="2"/>
      <c r="J533" s="29"/>
    </row>
    <row r="534" spans="2:10" x14ac:dyDescent="0.25">
      <c r="B534" s="5"/>
      <c r="C534" s="2"/>
      <c r="D534" s="2"/>
      <c r="E534" s="2"/>
      <c r="F534" s="29"/>
      <c r="G534" s="2"/>
      <c r="H534" s="2"/>
      <c r="I534" s="2"/>
      <c r="J534" s="29"/>
    </row>
    <row r="535" spans="2:10" x14ac:dyDescent="0.25">
      <c r="B535" s="5"/>
      <c r="C535" s="2"/>
      <c r="D535" s="2"/>
      <c r="E535" s="2"/>
      <c r="F535" s="29"/>
      <c r="G535" s="2"/>
      <c r="H535" s="2"/>
      <c r="I535" s="2"/>
      <c r="J535" s="29"/>
    </row>
    <row r="536" spans="2:10" x14ac:dyDescent="0.25">
      <c r="B536" s="5"/>
      <c r="C536" s="2"/>
      <c r="D536" s="2"/>
      <c r="E536" s="2"/>
      <c r="F536" s="29"/>
      <c r="G536" s="2"/>
      <c r="H536" s="2"/>
      <c r="I536" s="2"/>
      <c r="J536" s="29"/>
    </row>
    <row r="537" spans="2:10" x14ac:dyDescent="0.25">
      <c r="B537" s="5"/>
      <c r="C537" s="2"/>
      <c r="D537" s="2"/>
      <c r="E537" s="2"/>
      <c r="F537" s="29"/>
      <c r="G537" s="2"/>
      <c r="H537" s="2"/>
      <c r="I537" s="2"/>
      <c r="J537" s="29"/>
    </row>
    <row r="538" spans="2:10" x14ac:dyDescent="0.25">
      <c r="B538" s="5"/>
      <c r="C538" s="2"/>
      <c r="D538" s="2"/>
      <c r="E538" s="2"/>
      <c r="F538" s="29"/>
      <c r="G538" s="2"/>
      <c r="H538" s="2"/>
      <c r="I538" s="2"/>
      <c r="J538" s="29"/>
    </row>
    <row r="539" spans="2:10" x14ac:dyDescent="0.25">
      <c r="B539" s="5"/>
      <c r="C539" s="2"/>
      <c r="D539" s="2"/>
      <c r="E539" s="2"/>
      <c r="F539" s="29"/>
      <c r="G539" s="2"/>
      <c r="H539" s="2"/>
      <c r="I539" s="2"/>
      <c r="J539" s="29"/>
    </row>
    <row r="540" spans="2:10" x14ac:dyDescent="0.25">
      <c r="B540" s="5"/>
      <c r="C540" s="2"/>
      <c r="D540" s="2"/>
      <c r="E540" s="2"/>
      <c r="F540" s="29"/>
      <c r="G540" s="2"/>
      <c r="H540" s="2"/>
      <c r="I540" s="2"/>
      <c r="J540" s="29"/>
    </row>
    <row r="541" spans="2:10" x14ac:dyDescent="0.25">
      <c r="B541" s="5"/>
      <c r="C541" s="2"/>
      <c r="D541" s="2"/>
      <c r="E541" s="2"/>
      <c r="F541" s="29"/>
      <c r="G541" s="2"/>
      <c r="H541" s="2"/>
      <c r="I541" s="2"/>
      <c r="J541" s="29"/>
    </row>
    <row r="542" spans="2:10" x14ac:dyDescent="0.25">
      <c r="B542" s="5"/>
      <c r="C542" s="2"/>
      <c r="D542" s="2"/>
      <c r="E542" s="2"/>
      <c r="F542" s="29"/>
      <c r="G542" s="2"/>
      <c r="H542" s="2"/>
      <c r="I542" s="2"/>
      <c r="J542" s="29"/>
    </row>
    <row r="543" spans="2:10" x14ac:dyDescent="0.25">
      <c r="B543" s="5"/>
      <c r="C543" s="2"/>
      <c r="D543" s="2"/>
      <c r="E543" s="2"/>
      <c r="F543" s="29"/>
      <c r="G543" s="2"/>
      <c r="H543" s="2"/>
      <c r="I543" s="2"/>
      <c r="J543" s="29"/>
    </row>
    <row r="544" spans="2:10" x14ac:dyDescent="0.25">
      <c r="B544" s="5"/>
      <c r="C544" s="2"/>
      <c r="D544" s="2"/>
      <c r="E544" s="2"/>
      <c r="F544" s="29"/>
      <c r="G544" s="2"/>
      <c r="H544" s="2"/>
      <c r="I544" s="2"/>
      <c r="J544" s="29"/>
    </row>
    <row r="545" spans="2:10" x14ac:dyDescent="0.25">
      <c r="B545" s="5"/>
      <c r="C545" s="2"/>
      <c r="D545" s="2"/>
      <c r="E545" s="2"/>
      <c r="F545" s="29"/>
      <c r="G545" s="2"/>
      <c r="H545" s="2"/>
      <c r="I545" s="2"/>
      <c r="J545" s="29"/>
    </row>
    <row r="546" spans="2:10" x14ac:dyDescent="0.25">
      <c r="B546" s="5"/>
      <c r="C546" s="2"/>
      <c r="D546" s="2"/>
      <c r="E546" s="2"/>
      <c r="F546" s="29"/>
      <c r="G546" s="2"/>
      <c r="H546" s="2"/>
      <c r="I546" s="2"/>
      <c r="J546" s="29"/>
    </row>
    <row r="547" spans="2:10" x14ac:dyDescent="0.25">
      <c r="B547" s="5"/>
      <c r="C547" s="2"/>
      <c r="D547" s="2"/>
      <c r="E547" s="2"/>
      <c r="F547" s="29"/>
      <c r="G547" s="2"/>
      <c r="H547" s="2"/>
      <c r="I547" s="2"/>
      <c r="J547" s="29"/>
    </row>
    <row r="548" spans="2:10" x14ac:dyDescent="0.25">
      <c r="B548" s="5"/>
      <c r="C548" s="2"/>
      <c r="D548" s="2"/>
      <c r="E548" s="2"/>
      <c r="F548" s="29"/>
      <c r="G548" s="2"/>
      <c r="H548" s="2"/>
      <c r="I548" s="2"/>
      <c r="J548" s="29"/>
    </row>
    <row r="549" spans="2:10" x14ac:dyDescent="0.25">
      <c r="B549" s="5"/>
      <c r="C549" s="2"/>
      <c r="D549" s="2"/>
      <c r="E549" s="2"/>
      <c r="F549" s="29"/>
      <c r="G549" s="2"/>
      <c r="H549" s="2"/>
      <c r="I549" s="2"/>
      <c r="J549" s="29"/>
    </row>
    <row r="550" spans="2:10" x14ac:dyDescent="0.25">
      <c r="B550" s="5"/>
      <c r="C550" s="2"/>
      <c r="D550" s="2"/>
      <c r="E550" s="2"/>
      <c r="F550" s="29"/>
      <c r="G550" s="2"/>
      <c r="H550" s="2"/>
      <c r="I550" s="2"/>
      <c r="J550" s="29"/>
    </row>
    <row r="551" spans="2:10" x14ac:dyDescent="0.25">
      <c r="B551" s="5"/>
      <c r="C551" s="2"/>
      <c r="D551" s="2"/>
      <c r="E551" s="2"/>
      <c r="F551" s="29"/>
      <c r="G551" s="2"/>
      <c r="H551" s="2"/>
      <c r="I551" s="2"/>
      <c r="J551" s="29"/>
    </row>
    <row r="552" spans="2:10" x14ac:dyDescent="0.25">
      <c r="B552" s="5"/>
      <c r="C552" s="2"/>
      <c r="D552" s="2"/>
      <c r="E552" s="2"/>
      <c r="F552" s="29"/>
      <c r="G552" s="2"/>
      <c r="H552" s="2"/>
      <c r="I552" s="2"/>
      <c r="J552" s="29"/>
    </row>
    <row r="553" spans="2:10" x14ac:dyDescent="0.25">
      <c r="B553" s="5"/>
      <c r="C553" s="2"/>
      <c r="D553" s="2"/>
      <c r="E553" s="2"/>
      <c r="F553" s="29"/>
      <c r="G553" s="2"/>
      <c r="H553" s="2"/>
      <c r="I553" s="2"/>
      <c r="J553" s="29"/>
    </row>
    <row r="554" spans="2:10" x14ac:dyDescent="0.25">
      <c r="B554" s="5"/>
      <c r="C554" s="2"/>
      <c r="D554" s="2"/>
      <c r="E554" s="2"/>
      <c r="F554" s="29"/>
      <c r="G554" s="2"/>
      <c r="H554" s="2"/>
      <c r="I554" s="2"/>
      <c r="J554" s="29"/>
    </row>
    <row r="555" spans="2:10" x14ac:dyDescent="0.25">
      <c r="B555" s="5"/>
      <c r="C555" s="2"/>
      <c r="D555" s="2"/>
      <c r="E555" s="2"/>
      <c r="F555" s="29"/>
      <c r="G555" s="2"/>
      <c r="H555" s="2"/>
      <c r="I555" s="2"/>
      <c r="J555" s="29"/>
    </row>
    <row r="556" spans="2:10" x14ac:dyDescent="0.25">
      <c r="B556" s="5"/>
      <c r="C556" s="2"/>
      <c r="D556" s="2"/>
      <c r="E556" s="2"/>
      <c r="F556" s="29"/>
      <c r="G556" s="2"/>
      <c r="H556" s="2"/>
      <c r="I556" s="2"/>
      <c r="J556" s="29"/>
    </row>
    <row r="557" spans="2:10" x14ac:dyDescent="0.25">
      <c r="B557" s="5"/>
      <c r="C557" s="2"/>
      <c r="D557" s="2"/>
      <c r="E557" s="2"/>
      <c r="F557" s="29"/>
      <c r="G557" s="2"/>
      <c r="H557" s="2"/>
      <c r="I557" s="2"/>
      <c r="J557" s="29"/>
    </row>
    <row r="558" spans="2:10" x14ac:dyDescent="0.25">
      <c r="B558" s="5"/>
      <c r="C558" s="2"/>
      <c r="D558" s="2"/>
      <c r="E558" s="2"/>
      <c r="F558" s="29"/>
      <c r="G558" s="2"/>
      <c r="H558" s="2"/>
      <c r="I558" s="2"/>
      <c r="J558" s="29"/>
    </row>
    <row r="559" spans="2:10" x14ac:dyDescent="0.25">
      <c r="B559" s="5"/>
      <c r="C559" s="2"/>
      <c r="D559" s="2"/>
      <c r="E559" s="2"/>
      <c r="F559" s="29"/>
      <c r="G559" s="2"/>
      <c r="H559" s="2"/>
      <c r="I559" s="2"/>
      <c r="J559" s="29"/>
    </row>
    <row r="560" spans="2:10" x14ac:dyDescent="0.25">
      <c r="B560" s="5"/>
      <c r="C560" s="2"/>
      <c r="D560" s="2"/>
      <c r="E560" s="2"/>
      <c r="F560" s="29"/>
      <c r="G560" s="2"/>
      <c r="H560" s="2"/>
      <c r="I560" s="2"/>
      <c r="J560" s="29"/>
    </row>
    <row r="561" spans="2:10" x14ac:dyDescent="0.25">
      <c r="B561" s="5"/>
      <c r="C561" s="2"/>
      <c r="D561" s="2"/>
      <c r="E561" s="2"/>
      <c r="F561" s="29"/>
      <c r="G561" s="2"/>
      <c r="H561" s="2"/>
      <c r="I561" s="2"/>
      <c r="J561" s="29"/>
    </row>
    <row r="562" spans="2:10" x14ac:dyDescent="0.25">
      <c r="B562" s="5"/>
      <c r="C562" s="2"/>
      <c r="D562" s="2"/>
      <c r="E562" s="2"/>
      <c r="F562" s="29"/>
      <c r="G562" s="2"/>
      <c r="H562" s="2"/>
      <c r="I562" s="2"/>
      <c r="J562" s="29"/>
    </row>
    <row r="563" spans="2:10" x14ac:dyDescent="0.25">
      <c r="B563" s="5"/>
      <c r="C563" s="2"/>
      <c r="D563" s="2"/>
      <c r="E563" s="2"/>
      <c r="F563" s="29"/>
      <c r="G563" s="2"/>
      <c r="H563" s="2"/>
      <c r="I563" s="2"/>
      <c r="J563" s="29"/>
    </row>
    <row r="564" spans="2:10" x14ac:dyDescent="0.25">
      <c r="B564" s="5"/>
      <c r="C564" s="2"/>
      <c r="D564" s="2"/>
      <c r="E564" s="2"/>
      <c r="F564" s="29"/>
      <c r="G564" s="2"/>
      <c r="H564" s="2"/>
      <c r="I564" s="2"/>
      <c r="J564" s="29"/>
    </row>
    <row r="565" spans="2:10" x14ac:dyDescent="0.25">
      <c r="B565" s="5"/>
      <c r="C565" s="2"/>
      <c r="D565" s="2"/>
      <c r="E565" s="2"/>
      <c r="F565" s="29"/>
      <c r="G565" s="2"/>
      <c r="H565" s="2"/>
      <c r="I565" s="2"/>
      <c r="J565" s="29"/>
    </row>
    <row r="566" spans="2:10" x14ac:dyDescent="0.25">
      <c r="B566" s="5"/>
      <c r="C566" s="2"/>
      <c r="D566" s="2"/>
      <c r="E566" s="2"/>
      <c r="F566" s="29"/>
      <c r="G566" s="2"/>
      <c r="H566" s="2"/>
      <c r="I566" s="2"/>
      <c r="J566" s="29"/>
    </row>
    <row r="567" spans="2:10" x14ac:dyDescent="0.25">
      <c r="B567" s="5"/>
      <c r="C567" s="2"/>
      <c r="D567" s="2"/>
      <c r="E567" s="2"/>
      <c r="F567" s="29"/>
      <c r="G567" s="2"/>
      <c r="H567" s="2"/>
      <c r="I567" s="2"/>
      <c r="J567" s="29"/>
    </row>
    <row r="568" spans="2:10" x14ac:dyDescent="0.25">
      <c r="B568" s="5"/>
      <c r="C568" s="2"/>
      <c r="D568" s="2"/>
      <c r="E568" s="2"/>
      <c r="F568" s="29"/>
      <c r="G568" s="2"/>
      <c r="H568" s="2"/>
      <c r="I568" s="2"/>
      <c r="J568" s="29"/>
    </row>
    <row r="569" spans="2:10" x14ac:dyDescent="0.25">
      <c r="B569" s="5"/>
      <c r="C569" s="2"/>
      <c r="D569" s="2"/>
      <c r="E569" s="2"/>
      <c r="F569" s="29"/>
      <c r="G569" s="2"/>
      <c r="H569" s="2"/>
      <c r="I569" s="2"/>
      <c r="J569" s="29"/>
    </row>
    <row r="570" spans="2:10" x14ac:dyDescent="0.25">
      <c r="B570" s="5"/>
      <c r="C570" s="2"/>
      <c r="D570" s="2"/>
      <c r="E570" s="2"/>
      <c r="F570" s="29"/>
      <c r="G570" s="2"/>
      <c r="H570" s="2"/>
      <c r="I570" s="2"/>
      <c r="J570" s="29"/>
    </row>
    <row r="571" spans="2:10" x14ac:dyDescent="0.25">
      <c r="B571" s="5"/>
      <c r="C571" s="2"/>
      <c r="D571" s="2"/>
      <c r="E571" s="2"/>
      <c r="F571" s="29"/>
      <c r="G571" s="2"/>
      <c r="H571" s="2"/>
      <c r="I571" s="2"/>
      <c r="J571" s="29"/>
    </row>
    <row r="572" spans="2:10" x14ac:dyDescent="0.25">
      <c r="B572" s="5"/>
      <c r="C572" s="2"/>
      <c r="D572" s="2"/>
      <c r="E572" s="2"/>
      <c r="F572" s="29"/>
      <c r="G572" s="2"/>
      <c r="H572" s="2"/>
      <c r="I572" s="2"/>
      <c r="J572" s="29"/>
    </row>
    <row r="573" spans="2:10" x14ac:dyDescent="0.25">
      <c r="B573" s="5"/>
      <c r="C573" s="2"/>
      <c r="D573" s="2"/>
      <c r="E573" s="2"/>
      <c r="F573" s="29"/>
      <c r="G573" s="2"/>
      <c r="H573" s="2"/>
      <c r="I573" s="2"/>
      <c r="J573" s="29"/>
    </row>
    <row r="574" spans="2:10" x14ac:dyDescent="0.25">
      <c r="B574" s="5"/>
      <c r="C574" s="2"/>
      <c r="D574" s="2"/>
      <c r="E574" s="2"/>
      <c r="F574" s="29"/>
      <c r="G574" s="2"/>
      <c r="H574" s="2"/>
      <c r="I574" s="2"/>
      <c r="J574" s="29"/>
    </row>
    <row r="575" spans="2:10" x14ac:dyDescent="0.25">
      <c r="B575" s="5"/>
      <c r="C575" s="2"/>
      <c r="D575" s="2"/>
      <c r="E575" s="2"/>
      <c r="F575" s="29"/>
      <c r="G575" s="2"/>
      <c r="H575" s="2"/>
      <c r="I575" s="2"/>
      <c r="J575" s="29"/>
    </row>
    <row r="576" spans="2:10" x14ac:dyDescent="0.25">
      <c r="B576" s="5"/>
      <c r="C576" s="2"/>
      <c r="D576" s="2"/>
      <c r="E576" s="2"/>
      <c r="F576" s="29"/>
      <c r="G576" s="2"/>
      <c r="H576" s="2"/>
      <c r="I576" s="2"/>
      <c r="J576" s="29"/>
    </row>
    <row r="577" spans="2:10" x14ac:dyDescent="0.25">
      <c r="B577" s="5"/>
      <c r="C577" s="2"/>
      <c r="D577" s="2"/>
      <c r="E577" s="2"/>
      <c r="F577" s="29"/>
      <c r="G577" s="2"/>
      <c r="H577" s="2"/>
      <c r="I577" s="2"/>
      <c r="J577" s="29"/>
    </row>
    <row r="578" spans="2:10" x14ac:dyDescent="0.25">
      <c r="B578" s="5"/>
      <c r="C578" s="2"/>
      <c r="D578" s="2"/>
      <c r="E578" s="2"/>
      <c r="F578" s="29"/>
      <c r="G578" s="2"/>
      <c r="H578" s="2"/>
      <c r="I578" s="2"/>
      <c r="J578" s="29"/>
    </row>
    <row r="579" spans="2:10" x14ac:dyDescent="0.25">
      <c r="B579" s="5"/>
      <c r="C579" s="2"/>
      <c r="D579" s="2"/>
      <c r="E579" s="2"/>
      <c r="F579" s="29"/>
      <c r="G579" s="2"/>
      <c r="H579" s="2"/>
      <c r="I579" s="2"/>
      <c r="J579" s="29"/>
    </row>
    <row r="580" spans="2:10" x14ac:dyDescent="0.25">
      <c r="B580" s="5"/>
      <c r="C580" s="2"/>
      <c r="D580" s="2"/>
      <c r="E580" s="2"/>
      <c r="F580" s="29"/>
      <c r="G580" s="2"/>
      <c r="H580" s="2"/>
      <c r="I580" s="2"/>
      <c r="J580" s="29"/>
    </row>
    <row r="581" spans="2:10" x14ac:dyDescent="0.25">
      <c r="B581" s="5"/>
      <c r="C581" s="2"/>
      <c r="D581" s="2"/>
      <c r="E581" s="2"/>
      <c r="F581" s="29"/>
      <c r="G581" s="2"/>
      <c r="H581" s="2"/>
      <c r="I581" s="2"/>
      <c r="J581" s="29"/>
    </row>
    <row r="582" spans="2:10" x14ac:dyDescent="0.25">
      <c r="B582" s="5"/>
      <c r="C582" s="2"/>
      <c r="D582" s="2"/>
      <c r="E582" s="2"/>
      <c r="F582" s="29"/>
      <c r="G582" s="2"/>
      <c r="H582" s="2"/>
      <c r="I582" s="2"/>
      <c r="J582" s="29"/>
    </row>
    <row r="583" spans="2:10" x14ac:dyDescent="0.25">
      <c r="B583" s="5"/>
      <c r="C583" s="2"/>
      <c r="D583" s="2"/>
      <c r="E583" s="2"/>
      <c r="F583" s="29"/>
      <c r="G583" s="2"/>
      <c r="H583" s="2"/>
      <c r="I583" s="2"/>
      <c r="J583" s="29"/>
    </row>
    <row r="584" spans="2:10" x14ac:dyDescent="0.25">
      <c r="B584" s="5"/>
      <c r="C584" s="2"/>
      <c r="D584" s="2"/>
      <c r="E584" s="2"/>
      <c r="F584" s="29"/>
      <c r="G584" s="2"/>
      <c r="H584" s="2"/>
      <c r="I584" s="2"/>
      <c r="J584" s="29"/>
    </row>
    <row r="585" spans="2:10" x14ac:dyDescent="0.25">
      <c r="B585" s="5"/>
      <c r="C585" s="2"/>
      <c r="D585" s="2"/>
      <c r="E585" s="2"/>
      <c r="F585" s="29"/>
      <c r="G585" s="2"/>
      <c r="H585" s="2"/>
      <c r="I585" s="2"/>
      <c r="J585" s="29"/>
    </row>
    <row r="586" spans="2:10" x14ac:dyDescent="0.25">
      <c r="B586" s="5"/>
      <c r="C586" s="2"/>
      <c r="D586" s="2"/>
      <c r="E586" s="2"/>
      <c r="F586" s="29"/>
      <c r="G586" s="2"/>
      <c r="H586" s="2"/>
      <c r="I586" s="2"/>
      <c r="J586" s="29"/>
    </row>
    <row r="587" spans="2:10" x14ac:dyDescent="0.25">
      <c r="B587" s="5"/>
      <c r="C587" s="2"/>
      <c r="D587" s="2"/>
      <c r="E587" s="2"/>
      <c r="F587" s="29"/>
      <c r="G587" s="2"/>
      <c r="H587" s="2"/>
      <c r="I587" s="2"/>
      <c r="J587" s="29"/>
    </row>
    <row r="588" spans="2:10" x14ac:dyDescent="0.25">
      <c r="B588" s="5"/>
      <c r="C588" s="2"/>
      <c r="D588" s="2"/>
      <c r="E588" s="2"/>
      <c r="F588" s="29"/>
      <c r="G588" s="2"/>
      <c r="H588" s="2"/>
      <c r="I588" s="2"/>
      <c r="J588" s="29"/>
    </row>
    <row r="589" spans="2:10" x14ac:dyDescent="0.25">
      <c r="B589" s="5"/>
      <c r="C589" s="2"/>
      <c r="D589" s="2"/>
      <c r="E589" s="2"/>
      <c r="F589" s="29"/>
      <c r="G589" s="2"/>
      <c r="H589" s="2"/>
      <c r="I589" s="2"/>
      <c r="J589" s="29"/>
    </row>
    <row r="590" spans="2:10" x14ac:dyDescent="0.25">
      <c r="B590" s="5"/>
      <c r="C590" s="2"/>
      <c r="D590" s="2"/>
      <c r="E590" s="2"/>
      <c r="F590" s="29"/>
      <c r="G590" s="2"/>
      <c r="H590" s="2"/>
      <c r="I590" s="2"/>
      <c r="J590" s="29"/>
    </row>
    <row r="591" spans="2:10" x14ac:dyDescent="0.25">
      <c r="B591" s="5"/>
      <c r="C591" s="2"/>
      <c r="D591" s="2"/>
      <c r="E591" s="2"/>
      <c r="F591" s="29"/>
      <c r="G591" s="2"/>
      <c r="H591" s="2"/>
      <c r="I591" s="2"/>
      <c r="J591" s="29"/>
    </row>
    <row r="592" spans="2:10" x14ac:dyDescent="0.25">
      <c r="B592" s="5"/>
      <c r="C592" s="2"/>
      <c r="D592" s="2"/>
      <c r="E592" s="2"/>
      <c r="F592" s="29"/>
      <c r="G592" s="2"/>
      <c r="H592" s="2"/>
      <c r="I592" s="2"/>
      <c r="J592" s="29"/>
    </row>
    <row r="593" spans="2:10" x14ac:dyDescent="0.25">
      <c r="B593" s="5"/>
      <c r="C593" s="2"/>
      <c r="D593" s="2"/>
      <c r="E593" s="2"/>
      <c r="F593" s="29"/>
      <c r="G593" s="2"/>
      <c r="H593" s="2"/>
      <c r="I593" s="2"/>
      <c r="J593" s="29"/>
    </row>
    <row r="594" spans="2:10" x14ac:dyDescent="0.25">
      <c r="B594" s="5"/>
      <c r="C594" s="2"/>
      <c r="D594" s="2"/>
      <c r="E594" s="2"/>
      <c r="F594" s="29"/>
      <c r="G594" s="2"/>
      <c r="H594" s="2"/>
      <c r="I594" s="2"/>
      <c r="J594" s="29"/>
    </row>
    <row r="595" spans="2:10" x14ac:dyDescent="0.25">
      <c r="B595" s="5"/>
      <c r="C595" s="2"/>
      <c r="D595" s="2"/>
      <c r="E595" s="2"/>
      <c r="F595" s="29"/>
      <c r="G595" s="2"/>
      <c r="H595" s="2"/>
      <c r="I595" s="2"/>
      <c r="J595" s="29"/>
    </row>
    <row r="596" spans="2:10" x14ac:dyDescent="0.25">
      <c r="B596" s="5"/>
      <c r="C596" s="2"/>
      <c r="D596" s="2"/>
      <c r="E596" s="2"/>
      <c r="F596" s="29"/>
      <c r="G596" s="2"/>
      <c r="H596" s="2"/>
      <c r="I596" s="2"/>
      <c r="J596" s="29"/>
    </row>
    <row r="597" spans="2:10" x14ac:dyDescent="0.25">
      <c r="B597" s="5"/>
      <c r="C597" s="2"/>
      <c r="D597" s="2"/>
      <c r="E597" s="2"/>
      <c r="F597" s="29"/>
      <c r="G597" s="2"/>
      <c r="H597" s="2"/>
      <c r="I597" s="2"/>
      <c r="J597" s="29"/>
    </row>
    <row r="598" spans="2:10" x14ac:dyDescent="0.25">
      <c r="B598" s="5"/>
      <c r="C598" s="2"/>
      <c r="D598" s="2"/>
      <c r="E598" s="2"/>
      <c r="F598" s="29"/>
      <c r="G598" s="2"/>
      <c r="H598" s="2"/>
      <c r="I598" s="2"/>
      <c r="J598" s="29"/>
    </row>
    <row r="599" spans="2:10" x14ac:dyDescent="0.25">
      <c r="B599" s="5"/>
      <c r="C599" s="2"/>
      <c r="D599" s="2"/>
      <c r="E599" s="2"/>
      <c r="F599" s="29"/>
      <c r="G599" s="2"/>
      <c r="H599" s="2"/>
      <c r="I599" s="2"/>
      <c r="J599" s="29"/>
    </row>
    <row r="600" spans="2:10" x14ac:dyDescent="0.25">
      <c r="B600" s="5"/>
      <c r="C600" s="2"/>
      <c r="D600" s="2"/>
      <c r="E600" s="2"/>
      <c r="F600" s="29"/>
      <c r="G600" s="2"/>
      <c r="H600" s="2"/>
      <c r="I600" s="2"/>
      <c r="J600" s="29"/>
    </row>
    <row r="601" spans="2:10" x14ac:dyDescent="0.25">
      <c r="B601" s="5"/>
      <c r="C601" s="2"/>
      <c r="D601" s="2"/>
      <c r="E601" s="2"/>
      <c r="F601" s="29"/>
      <c r="G601" s="2"/>
      <c r="H601" s="2"/>
      <c r="I601" s="2"/>
      <c r="J601" s="29"/>
    </row>
    <row r="602" spans="2:10" x14ac:dyDescent="0.25">
      <c r="B602" s="5"/>
      <c r="C602" s="2"/>
      <c r="D602" s="2"/>
      <c r="E602" s="2"/>
      <c r="F602" s="29"/>
      <c r="G602" s="2"/>
      <c r="H602" s="2"/>
      <c r="I602" s="2"/>
      <c r="J602" s="29"/>
    </row>
    <row r="603" spans="2:10" x14ac:dyDescent="0.25">
      <c r="B603" s="5"/>
      <c r="C603" s="2"/>
      <c r="D603" s="2"/>
      <c r="E603" s="2"/>
      <c r="F603" s="29"/>
      <c r="G603" s="2"/>
      <c r="H603" s="2"/>
      <c r="I603" s="2"/>
      <c r="J603" s="29"/>
    </row>
    <row r="604" spans="2:10" x14ac:dyDescent="0.25">
      <c r="B604" s="5"/>
      <c r="C604" s="2"/>
      <c r="D604" s="2"/>
      <c r="E604" s="2"/>
      <c r="F604" s="29"/>
      <c r="G604" s="2"/>
      <c r="H604" s="2"/>
      <c r="I604" s="2"/>
      <c r="J604" s="29"/>
    </row>
    <row r="605" spans="2:10" x14ac:dyDescent="0.25">
      <c r="B605" s="5"/>
      <c r="C605" s="2"/>
      <c r="D605" s="2"/>
      <c r="E605" s="2"/>
      <c r="F605" s="29"/>
      <c r="G605" s="2"/>
      <c r="H605" s="2"/>
      <c r="I605" s="2"/>
      <c r="J605" s="29"/>
    </row>
    <row r="606" spans="2:10" x14ac:dyDescent="0.25">
      <c r="B606" s="5"/>
      <c r="C606" s="2"/>
      <c r="D606" s="2"/>
      <c r="E606" s="2"/>
      <c r="F606" s="29"/>
      <c r="G606" s="2"/>
      <c r="H606" s="2"/>
      <c r="I606" s="2"/>
      <c r="J606" s="29"/>
    </row>
    <row r="607" spans="2:10" x14ac:dyDescent="0.25">
      <c r="B607" s="5"/>
      <c r="C607" s="2"/>
      <c r="D607" s="2"/>
      <c r="E607" s="2"/>
      <c r="F607" s="29"/>
      <c r="G607" s="2"/>
      <c r="H607" s="2"/>
      <c r="I607" s="2"/>
      <c r="J607" s="29"/>
    </row>
    <row r="608" spans="2:10" x14ac:dyDescent="0.25">
      <c r="B608" s="5"/>
      <c r="C608" s="2"/>
      <c r="D608" s="2"/>
      <c r="E608" s="2"/>
      <c r="F608" s="29"/>
      <c r="G608" s="2"/>
      <c r="H608" s="2"/>
      <c r="I608" s="2"/>
      <c r="J608" s="29"/>
    </row>
    <row r="609" spans="2:10" x14ac:dyDescent="0.25">
      <c r="B609" s="5"/>
      <c r="C609" s="2"/>
      <c r="D609" s="2"/>
      <c r="E609" s="2"/>
      <c r="F609" s="29"/>
      <c r="G609" s="2"/>
      <c r="H609" s="2"/>
      <c r="I609" s="2"/>
      <c r="J609" s="29"/>
    </row>
    <row r="610" spans="2:10" x14ac:dyDescent="0.25">
      <c r="B610" s="5"/>
      <c r="C610" s="2"/>
      <c r="D610" s="2"/>
      <c r="E610" s="2"/>
      <c r="F610" s="29"/>
      <c r="G610" s="2"/>
      <c r="H610" s="2"/>
      <c r="I610" s="2"/>
      <c r="J610" s="29"/>
    </row>
    <row r="611" spans="2:10" x14ac:dyDescent="0.25">
      <c r="B611" s="5"/>
      <c r="C611" s="2"/>
      <c r="D611" s="2"/>
      <c r="E611" s="2"/>
      <c r="F611" s="29"/>
      <c r="G611" s="2"/>
      <c r="H611" s="2"/>
      <c r="I611" s="2"/>
      <c r="J611" s="29"/>
    </row>
    <row r="612" spans="2:10" x14ac:dyDescent="0.25">
      <c r="B612" s="5"/>
      <c r="C612" s="2"/>
      <c r="D612" s="2"/>
      <c r="E612" s="2"/>
      <c r="F612" s="29"/>
      <c r="G612" s="2"/>
      <c r="H612" s="2"/>
      <c r="I612" s="2"/>
      <c r="J612" s="29"/>
    </row>
    <row r="613" spans="2:10" x14ac:dyDescent="0.25">
      <c r="B613" s="5"/>
      <c r="C613" s="2"/>
      <c r="D613" s="2"/>
      <c r="E613" s="2"/>
      <c r="F613" s="29"/>
      <c r="G613" s="2"/>
      <c r="H613" s="2"/>
      <c r="I613" s="2"/>
      <c r="J613" s="29"/>
    </row>
    <row r="614" spans="2:10" x14ac:dyDescent="0.25">
      <c r="B614" s="5"/>
      <c r="C614" s="2"/>
      <c r="D614" s="2"/>
      <c r="E614" s="2"/>
      <c r="F614" s="29"/>
      <c r="G614" s="2"/>
      <c r="H614" s="2"/>
      <c r="I614" s="2"/>
      <c r="J614" s="29"/>
    </row>
    <row r="615" spans="2:10" x14ac:dyDescent="0.25">
      <c r="B615" s="5"/>
      <c r="C615" s="2"/>
      <c r="D615" s="2"/>
      <c r="E615" s="2"/>
      <c r="F615" s="29"/>
      <c r="G615" s="2"/>
      <c r="H615" s="2"/>
      <c r="I615" s="2"/>
      <c r="J615" s="29"/>
    </row>
    <row r="616" spans="2:10" x14ac:dyDescent="0.25">
      <c r="B616" s="5"/>
      <c r="C616" s="2"/>
      <c r="D616" s="2"/>
      <c r="E616" s="2"/>
      <c r="F616" s="29"/>
      <c r="G616" s="2"/>
      <c r="H616" s="2"/>
      <c r="I616" s="2"/>
      <c r="J616" s="29"/>
    </row>
    <row r="617" spans="2:10" x14ac:dyDescent="0.25">
      <c r="B617" s="5"/>
      <c r="C617" s="2"/>
      <c r="D617" s="2"/>
      <c r="E617" s="2"/>
      <c r="F617" s="29"/>
      <c r="G617" s="2"/>
      <c r="H617" s="2"/>
      <c r="I617" s="2"/>
      <c r="J617" s="29"/>
    </row>
    <row r="618" spans="2:10" x14ac:dyDescent="0.25">
      <c r="B618" s="5"/>
      <c r="C618" s="2"/>
      <c r="D618" s="2"/>
      <c r="E618" s="2"/>
      <c r="F618" s="29"/>
      <c r="G618" s="2"/>
      <c r="H618" s="2"/>
      <c r="I618" s="2"/>
      <c r="J618" s="29"/>
    </row>
    <row r="619" spans="2:10" x14ac:dyDescent="0.25">
      <c r="B619" s="5"/>
      <c r="C619" s="2"/>
      <c r="D619" s="2"/>
      <c r="E619" s="2"/>
      <c r="F619" s="29"/>
      <c r="G619" s="2"/>
      <c r="H619" s="2"/>
      <c r="I619" s="2"/>
      <c r="J619" s="29"/>
    </row>
    <row r="620" spans="2:10" x14ac:dyDescent="0.25">
      <c r="B620" s="5"/>
      <c r="C620" s="2"/>
      <c r="D620" s="2"/>
      <c r="E620" s="2"/>
      <c r="F620" s="29"/>
      <c r="G620" s="2"/>
      <c r="H620" s="2"/>
      <c r="I620" s="2"/>
      <c r="J620" s="29"/>
    </row>
    <row r="621" spans="2:10" x14ac:dyDescent="0.25">
      <c r="B621" s="5"/>
      <c r="C621" s="2"/>
      <c r="D621" s="2"/>
      <c r="E621" s="2"/>
      <c r="F621" s="29"/>
      <c r="G621" s="2"/>
      <c r="H621" s="2"/>
      <c r="I621" s="2"/>
      <c r="J621" s="29"/>
    </row>
    <row r="622" spans="2:10" x14ac:dyDescent="0.25">
      <c r="B622" s="5"/>
      <c r="C622" s="2"/>
      <c r="D622" s="2"/>
      <c r="E622" s="2"/>
      <c r="F622" s="29"/>
      <c r="G622" s="2"/>
      <c r="H622" s="2"/>
      <c r="I622" s="2"/>
      <c r="J622" s="29"/>
    </row>
    <row r="623" spans="2:10" x14ac:dyDescent="0.25">
      <c r="B623" s="5"/>
      <c r="C623" s="2"/>
      <c r="D623" s="2"/>
      <c r="E623" s="2"/>
      <c r="F623" s="29"/>
      <c r="G623" s="2"/>
      <c r="H623" s="2"/>
      <c r="I623" s="2"/>
      <c r="J623" s="29"/>
    </row>
    <row r="624" spans="2:10" x14ac:dyDescent="0.25">
      <c r="B624" s="5"/>
      <c r="C624" s="2"/>
      <c r="D624" s="2"/>
      <c r="E624" s="2"/>
      <c r="F624" s="29"/>
      <c r="G624" s="2"/>
      <c r="H624" s="2"/>
      <c r="I624" s="2"/>
      <c r="J624" s="29"/>
    </row>
    <row r="625" spans="2:10" x14ac:dyDescent="0.25">
      <c r="B625" s="5"/>
      <c r="C625" s="2"/>
      <c r="D625" s="2"/>
      <c r="E625" s="2"/>
      <c r="F625" s="29"/>
      <c r="G625" s="2"/>
      <c r="H625" s="2"/>
      <c r="I625" s="2"/>
      <c r="J625" s="29"/>
    </row>
    <row r="626" spans="2:10" x14ac:dyDescent="0.25">
      <c r="B626" s="5"/>
      <c r="C626" s="2"/>
      <c r="D626" s="2"/>
      <c r="E626" s="2"/>
      <c r="F626" s="29"/>
      <c r="G626" s="2"/>
      <c r="H626" s="2"/>
      <c r="I626" s="2"/>
      <c r="J626" s="29"/>
    </row>
    <row r="627" spans="2:10" x14ac:dyDescent="0.25">
      <c r="B627" s="5"/>
      <c r="C627" s="2"/>
      <c r="D627" s="2"/>
      <c r="E627" s="2"/>
      <c r="F627" s="29"/>
      <c r="G627" s="2"/>
      <c r="H627" s="2"/>
      <c r="I627" s="2"/>
      <c r="J627" s="29"/>
    </row>
    <row r="628" spans="2:10" x14ac:dyDescent="0.25">
      <c r="B628" s="5"/>
      <c r="C628" s="2"/>
      <c r="D628" s="2"/>
      <c r="E628" s="2"/>
      <c r="F628" s="29"/>
      <c r="G628" s="2"/>
      <c r="H628" s="2"/>
      <c r="I628" s="2"/>
      <c r="J628" s="29"/>
    </row>
    <row r="629" spans="2:10" x14ac:dyDescent="0.25">
      <c r="B629" s="5"/>
      <c r="C629" s="2"/>
      <c r="D629" s="2"/>
      <c r="E629" s="2"/>
      <c r="F629" s="29"/>
      <c r="G629" s="2"/>
      <c r="H629" s="2"/>
      <c r="I629" s="2"/>
      <c r="J629" s="29"/>
    </row>
    <row r="630" spans="2:10" x14ac:dyDescent="0.25">
      <c r="B630" s="5"/>
      <c r="C630" s="2"/>
      <c r="D630" s="2"/>
      <c r="E630" s="2"/>
      <c r="F630" s="29"/>
      <c r="G630" s="2"/>
      <c r="H630" s="2"/>
      <c r="I630" s="2"/>
      <c r="J630" s="29"/>
    </row>
    <row r="631" spans="2:10" x14ac:dyDescent="0.25">
      <c r="B631" s="5"/>
      <c r="C631" s="2"/>
      <c r="D631" s="2"/>
      <c r="E631" s="2"/>
      <c r="F631" s="29"/>
      <c r="G631" s="2"/>
      <c r="H631" s="2"/>
      <c r="I631" s="2"/>
      <c r="J631" s="29"/>
    </row>
    <row r="632" spans="2:10" x14ac:dyDescent="0.25">
      <c r="B632" s="5"/>
      <c r="C632" s="2"/>
      <c r="D632" s="2"/>
      <c r="E632" s="2"/>
      <c r="F632" s="29"/>
      <c r="G632" s="2"/>
      <c r="H632" s="2"/>
      <c r="I632" s="2"/>
      <c r="J632" s="29"/>
    </row>
    <row r="633" spans="2:10" x14ac:dyDescent="0.25">
      <c r="B633" s="5"/>
      <c r="C633" s="2"/>
      <c r="D633" s="2"/>
      <c r="E633" s="2"/>
      <c r="F633" s="29"/>
      <c r="G633" s="2"/>
      <c r="H633" s="2"/>
      <c r="I633" s="2"/>
      <c r="J633" s="29"/>
    </row>
    <row r="634" spans="2:10" x14ac:dyDescent="0.25">
      <c r="B634" s="5"/>
      <c r="C634" s="2"/>
      <c r="D634" s="2"/>
      <c r="E634" s="2"/>
      <c r="F634" s="29"/>
      <c r="G634" s="2"/>
      <c r="H634" s="2"/>
      <c r="I634" s="2"/>
      <c r="J634" s="29"/>
    </row>
    <row r="635" spans="2:10" x14ac:dyDescent="0.25">
      <c r="B635" s="5"/>
      <c r="C635" s="2"/>
      <c r="D635" s="2"/>
      <c r="E635" s="2"/>
      <c r="F635" s="29"/>
      <c r="G635" s="2"/>
      <c r="H635" s="2"/>
      <c r="I635" s="2"/>
      <c r="J635" s="29"/>
    </row>
    <row r="636" spans="2:10" x14ac:dyDescent="0.25">
      <c r="B636" s="5"/>
      <c r="C636" s="2"/>
      <c r="D636" s="2"/>
      <c r="E636" s="2"/>
      <c r="F636" s="29"/>
      <c r="G636" s="2"/>
      <c r="H636" s="2"/>
      <c r="I636" s="2"/>
      <c r="J636" s="29"/>
    </row>
    <row r="637" spans="2:10" x14ac:dyDescent="0.25">
      <c r="B637" s="5"/>
      <c r="C637" s="2"/>
      <c r="D637" s="2"/>
      <c r="E637" s="2"/>
      <c r="F637" s="29"/>
      <c r="G637" s="2"/>
      <c r="H637" s="2"/>
      <c r="I637" s="2"/>
      <c r="J637" s="29"/>
    </row>
    <row r="638" spans="2:10" x14ac:dyDescent="0.25">
      <c r="B638" s="5"/>
      <c r="C638" s="2"/>
      <c r="D638" s="2"/>
      <c r="E638" s="2"/>
      <c r="F638" s="29"/>
      <c r="G638" s="2"/>
      <c r="H638" s="2"/>
      <c r="I638" s="2"/>
      <c r="J638" s="29"/>
    </row>
    <row r="639" spans="2:10" x14ac:dyDescent="0.25">
      <c r="B639" s="5"/>
      <c r="C639" s="2"/>
      <c r="D639" s="2"/>
      <c r="E639" s="2"/>
      <c r="F639" s="29"/>
      <c r="G639" s="2"/>
      <c r="H639" s="2"/>
      <c r="I639" s="2"/>
      <c r="J639" s="29"/>
    </row>
    <row r="640" spans="2:10" x14ac:dyDescent="0.25">
      <c r="B640" s="5"/>
      <c r="C640" s="2"/>
      <c r="D640" s="2"/>
      <c r="E640" s="2"/>
      <c r="F640" s="29"/>
      <c r="G640" s="2"/>
      <c r="H640" s="2"/>
      <c r="I640" s="2"/>
      <c r="J640" s="29"/>
    </row>
    <row r="641" spans="2:10" x14ac:dyDescent="0.25">
      <c r="B641" s="5"/>
      <c r="C641" s="2"/>
      <c r="D641" s="2"/>
      <c r="E641" s="2"/>
      <c r="F641" s="29"/>
      <c r="G641" s="2"/>
      <c r="H641" s="2"/>
      <c r="I641" s="2"/>
      <c r="J641" s="29"/>
    </row>
    <row r="642" spans="2:10" x14ac:dyDescent="0.25">
      <c r="B642" s="5"/>
      <c r="C642" s="2"/>
      <c r="D642" s="2"/>
      <c r="E642" s="2"/>
      <c r="F642" s="29"/>
      <c r="G642" s="2"/>
      <c r="H642" s="2"/>
      <c r="I642" s="2"/>
      <c r="J642" s="29"/>
    </row>
    <row r="643" spans="2:10" x14ac:dyDescent="0.25">
      <c r="B643" s="5"/>
      <c r="C643" s="2"/>
      <c r="D643" s="2"/>
      <c r="E643" s="2"/>
      <c r="F643" s="29"/>
      <c r="G643" s="2"/>
      <c r="H643" s="2"/>
      <c r="I643" s="2"/>
      <c r="J643" s="29"/>
    </row>
    <row r="644" spans="2:10" x14ac:dyDescent="0.25">
      <c r="B644" s="5"/>
      <c r="C644" s="2"/>
      <c r="D644" s="2"/>
      <c r="E644" s="2"/>
      <c r="F644" s="29"/>
      <c r="G644" s="2"/>
      <c r="H644" s="2"/>
      <c r="I644" s="2"/>
      <c r="J644" s="29"/>
    </row>
    <row r="645" spans="2:10" x14ac:dyDescent="0.25">
      <c r="B645" s="5"/>
      <c r="C645" s="2"/>
      <c r="D645" s="2"/>
      <c r="E645" s="2"/>
      <c r="F645" s="29"/>
      <c r="G645" s="2"/>
      <c r="H645" s="2"/>
      <c r="I645" s="2"/>
      <c r="J645" s="29"/>
    </row>
    <row r="646" spans="2:10" x14ac:dyDescent="0.25">
      <c r="B646" s="5"/>
      <c r="C646" s="2"/>
      <c r="D646" s="2"/>
      <c r="E646" s="2"/>
      <c r="F646" s="29"/>
      <c r="G646" s="2"/>
      <c r="H646" s="2"/>
      <c r="I646" s="2"/>
      <c r="J646" s="29"/>
    </row>
    <row r="647" spans="2:10" x14ac:dyDescent="0.25">
      <c r="B647" s="5"/>
      <c r="C647" s="2"/>
      <c r="D647" s="2"/>
      <c r="E647" s="2"/>
      <c r="F647" s="29"/>
      <c r="G647" s="2"/>
      <c r="H647" s="2"/>
      <c r="I647" s="2"/>
      <c r="J647" s="29"/>
    </row>
    <row r="648" spans="2:10" x14ac:dyDescent="0.25">
      <c r="B648" s="5"/>
      <c r="C648" s="2"/>
      <c r="D648" s="2"/>
      <c r="E648" s="2"/>
      <c r="F648" s="29"/>
      <c r="G648" s="2"/>
      <c r="H648" s="2"/>
      <c r="I648" s="2"/>
      <c r="J648" s="29"/>
    </row>
    <row r="649" spans="2:10" x14ac:dyDescent="0.25">
      <c r="B649" s="5"/>
      <c r="C649" s="2"/>
      <c r="D649" s="2"/>
      <c r="E649" s="2"/>
      <c r="F649" s="29"/>
      <c r="G649" s="2"/>
      <c r="H649" s="2"/>
      <c r="I649" s="2"/>
      <c r="J649" s="29"/>
    </row>
    <row r="650" spans="2:10" x14ac:dyDescent="0.25">
      <c r="B650" s="5"/>
      <c r="C650" s="2"/>
      <c r="D650" s="2"/>
      <c r="E650" s="2"/>
      <c r="F650" s="29"/>
      <c r="G650" s="2"/>
      <c r="H650" s="2"/>
      <c r="I650" s="2"/>
      <c r="J650" s="29"/>
    </row>
    <row r="651" spans="2:10" x14ac:dyDescent="0.25">
      <c r="B651" s="5"/>
      <c r="C651" s="2"/>
      <c r="D651" s="2"/>
      <c r="E651" s="2"/>
      <c r="F651" s="29"/>
      <c r="G651" s="2"/>
      <c r="H651" s="2"/>
      <c r="I651" s="2"/>
      <c r="J651" s="29"/>
    </row>
    <row r="652" spans="2:10" x14ac:dyDescent="0.25">
      <c r="B652" s="5"/>
      <c r="C652" s="2"/>
      <c r="D652" s="2"/>
      <c r="E652" s="2"/>
      <c r="F652" s="29"/>
      <c r="G652" s="2"/>
      <c r="H652" s="2"/>
      <c r="I652" s="2"/>
      <c r="J652" s="29"/>
    </row>
    <row r="653" spans="2:10" x14ac:dyDescent="0.25">
      <c r="B653" s="5"/>
      <c r="C653" s="2"/>
      <c r="D653" s="2"/>
      <c r="E653" s="2"/>
      <c r="F653" s="29"/>
      <c r="G653" s="2"/>
      <c r="H653" s="2"/>
      <c r="I653" s="2"/>
      <c r="J653" s="29"/>
    </row>
    <row r="654" spans="2:10" x14ac:dyDescent="0.25">
      <c r="B654" s="5"/>
      <c r="C654" s="2"/>
      <c r="D654" s="2"/>
      <c r="E654" s="2"/>
      <c r="F654" s="29"/>
      <c r="G654" s="2"/>
      <c r="H654" s="2"/>
      <c r="I654" s="2"/>
      <c r="J654" s="29"/>
    </row>
    <row r="655" spans="2:10" x14ac:dyDescent="0.25">
      <c r="B655" s="5"/>
      <c r="C655" s="2"/>
      <c r="D655" s="2"/>
      <c r="E655" s="2"/>
      <c r="F655" s="29"/>
      <c r="G655" s="2"/>
      <c r="H655" s="2"/>
      <c r="I655" s="2"/>
      <c r="J655" s="29"/>
    </row>
    <row r="656" spans="2:10" x14ac:dyDescent="0.25">
      <c r="B656" s="5"/>
      <c r="C656" s="2"/>
      <c r="D656" s="2"/>
      <c r="E656" s="2"/>
      <c r="F656" s="29"/>
      <c r="G656" s="2"/>
      <c r="H656" s="2"/>
      <c r="I656" s="2"/>
      <c r="J656" s="29"/>
    </row>
    <row r="657" spans="2:10" x14ac:dyDescent="0.25">
      <c r="B657" s="5"/>
      <c r="C657" s="2"/>
      <c r="D657" s="2"/>
      <c r="E657" s="2"/>
      <c r="F657" s="29"/>
      <c r="G657" s="2"/>
      <c r="H657" s="2"/>
      <c r="I657" s="2"/>
      <c r="J657" s="29"/>
    </row>
    <row r="658" spans="2:10" x14ac:dyDescent="0.25">
      <c r="B658" s="5"/>
      <c r="C658" s="2"/>
      <c r="D658" s="2"/>
      <c r="E658" s="2"/>
      <c r="F658" s="29"/>
      <c r="G658" s="2"/>
      <c r="H658" s="2"/>
      <c r="I658" s="2"/>
      <c r="J658" s="29"/>
    </row>
    <row r="659" spans="2:10" x14ac:dyDescent="0.25">
      <c r="B659" s="5"/>
      <c r="C659" s="2"/>
      <c r="D659" s="2"/>
      <c r="E659" s="2"/>
      <c r="F659" s="29"/>
      <c r="G659" s="2"/>
      <c r="H659" s="2"/>
      <c r="I659" s="2"/>
      <c r="J659" s="29"/>
    </row>
    <row r="660" spans="2:10" x14ac:dyDescent="0.25">
      <c r="B660" s="5"/>
      <c r="C660" s="2"/>
      <c r="D660" s="2"/>
      <c r="E660" s="2"/>
      <c r="F660" s="29"/>
      <c r="G660" s="2"/>
      <c r="H660" s="2"/>
      <c r="I660" s="2"/>
      <c r="J660" s="29"/>
    </row>
    <row r="661" spans="2:10" x14ac:dyDescent="0.25">
      <c r="B661" s="5"/>
      <c r="C661" s="2"/>
      <c r="D661" s="2"/>
      <c r="E661" s="2"/>
      <c r="F661" s="29"/>
      <c r="G661" s="2"/>
      <c r="H661" s="2"/>
      <c r="I661" s="2"/>
      <c r="J661" s="29"/>
    </row>
    <row r="662" spans="2:10" x14ac:dyDescent="0.25">
      <c r="B662" s="5"/>
      <c r="C662" s="2"/>
      <c r="D662" s="2"/>
      <c r="E662" s="2"/>
      <c r="F662" s="29"/>
      <c r="G662" s="2"/>
      <c r="H662" s="2"/>
      <c r="I662" s="2"/>
      <c r="J662" s="29"/>
    </row>
    <row r="663" spans="2:10" x14ac:dyDescent="0.25">
      <c r="B663" s="5"/>
      <c r="C663" s="2"/>
      <c r="D663" s="2"/>
      <c r="E663" s="2"/>
      <c r="F663" s="29"/>
      <c r="G663" s="2"/>
      <c r="H663" s="2"/>
      <c r="I663" s="2"/>
      <c r="J663" s="29"/>
    </row>
    <row r="664" spans="2:10" x14ac:dyDescent="0.25">
      <c r="B664" s="5"/>
      <c r="C664" s="2"/>
      <c r="D664" s="2"/>
      <c r="E664" s="2"/>
      <c r="F664" s="29"/>
      <c r="G664" s="2"/>
      <c r="H664" s="2"/>
      <c r="I664" s="2"/>
      <c r="J664" s="29"/>
    </row>
    <row r="665" spans="2:10" x14ac:dyDescent="0.25">
      <c r="B665" s="5"/>
      <c r="C665" s="2"/>
      <c r="D665" s="2"/>
      <c r="E665" s="2"/>
      <c r="F665" s="29"/>
      <c r="G665" s="2"/>
      <c r="H665" s="2"/>
      <c r="I665" s="2"/>
      <c r="J665" s="29"/>
    </row>
    <row r="666" spans="2:10" x14ac:dyDescent="0.25">
      <c r="B666" s="5"/>
      <c r="C666" s="2"/>
      <c r="D666" s="2"/>
      <c r="E666" s="2"/>
      <c r="F666" s="29"/>
      <c r="G666" s="2"/>
      <c r="H666" s="2"/>
      <c r="I666" s="2"/>
      <c r="J666" s="29"/>
    </row>
    <row r="667" spans="2:10" x14ac:dyDescent="0.25">
      <c r="B667" s="5"/>
      <c r="C667" s="2"/>
      <c r="D667" s="2"/>
      <c r="E667" s="2"/>
      <c r="F667" s="29"/>
      <c r="G667" s="2"/>
      <c r="H667" s="2"/>
      <c r="I667" s="2"/>
      <c r="J667" s="29"/>
    </row>
    <row r="668" spans="2:10" x14ac:dyDescent="0.25">
      <c r="B668" s="5"/>
      <c r="C668" s="2"/>
      <c r="D668" s="2"/>
      <c r="E668" s="2"/>
      <c r="F668" s="29"/>
      <c r="G668" s="2"/>
      <c r="H668" s="2"/>
      <c r="I668" s="2"/>
      <c r="J668" s="29"/>
    </row>
    <row r="669" spans="2:10" x14ac:dyDescent="0.25">
      <c r="B669" s="5"/>
      <c r="C669" s="2"/>
      <c r="D669" s="2"/>
      <c r="E669" s="2"/>
      <c r="F669" s="29"/>
      <c r="G669" s="2"/>
      <c r="H669" s="2"/>
      <c r="I669" s="2"/>
      <c r="J669" s="29"/>
    </row>
    <row r="670" spans="2:10" x14ac:dyDescent="0.25">
      <c r="B670" s="5"/>
      <c r="C670" s="2"/>
      <c r="D670" s="2"/>
      <c r="E670" s="2"/>
      <c r="F670" s="29"/>
      <c r="G670" s="2"/>
      <c r="H670" s="2"/>
      <c r="I670" s="2"/>
      <c r="J670" s="29"/>
    </row>
    <row r="671" spans="2:10" x14ac:dyDescent="0.25">
      <c r="B671" s="5"/>
      <c r="C671" s="2"/>
      <c r="D671" s="2"/>
      <c r="E671" s="2"/>
      <c r="F671" s="29"/>
      <c r="G671" s="2"/>
      <c r="H671" s="2"/>
      <c r="I671" s="2"/>
      <c r="J671" s="29"/>
    </row>
    <row r="672" spans="2:10" x14ac:dyDescent="0.25">
      <c r="B672" s="5"/>
      <c r="C672" s="2"/>
      <c r="D672" s="2"/>
      <c r="E672" s="2"/>
      <c r="F672" s="29"/>
      <c r="G672" s="2"/>
      <c r="H672" s="2"/>
      <c r="I672" s="2"/>
      <c r="J672" s="29"/>
    </row>
    <row r="673" spans="2:10" x14ac:dyDescent="0.25">
      <c r="B673" s="5"/>
      <c r="C673" s="2"/>
      <c r="D673" s="2"/>
      <c r="E673" s="2"/>
      <c r="F673" s="29"/>
      <c r="G673" s="2"/>
      <c r="H673" s="2"/>
      <c r="I673" s="2"/>
      <c r="J673" s="29"/>
    </row>
    <row r="674" spans="2:10" x14ac:dyDescent="0.25">
      <c r="B674" s="5"/>
      <c r="C674" s="2"/>
      <c r="D674" s="2"/>
      <c r="E674" s="2"/>
      <c r="F674" s="29"/>
      <c r="G674" s="2"/>
      <c r="H674" s="2"/>
      <c r="I674" s="2"/>
      <c r="J674" s="29"/>
    </row>
    <row r="675" spans="2:10" x14ac:dyDescent="0.25">
      <c r="B675" s="5"/>
      <c r="C675" s="2"/>
      <c r="D675" s="2"/>
      <c r="E675" s="2"/>
      <c r="F675" s="29"/>
      <c r="G675" s="2"/>
      <c r="H675" s="2"/>
      <c r="I675" s="2"/>
      <c r="J675" s="29"/>
    </row>
    <row r="676" spans="2:10" x14ac:dyDescent="0.25">
      <c r="B676" s="5"/>
      <c r="C676" s="2"/>
      <c r="D676" s="2"/>
      <c r="E676" s="2"/>
      <c r="F676" s="29"/>
      <c r="G676" s="2"/>
      <c r="H676" s="2"/>
      <c r="I676" s="2"/>
      <c r="J676" s="29"/>
    </row>
    <row r="677" spans="2:10" x14ac:dyDescent="0.25">
      <c r="B677" s="5"/>
      <c r="C677" s="2"/>
      <c r="D677" s="2"/>
      <c r="E677" s="2"/>
      <c r="F677" s="29"/>
      <c r="G677" s="2"/>
      <c r="H677" s="2"/>
      <c r="I677" s="2"/>
      <c r="J677" s="29"/>
    </row>
    <row r="678" spans="2:10" x14ac:dyDescent="0.25">
      <c r="B678" s="5"/>
      <c r="C678" s="2"/>
      <c r="D678" s="2"/>
      <c r="E678" s="2"/>
      <c r="F678" s="29"/>
      <c r="G678" s="2"/>
      <c r="H678" s="2"/>
      <c r="I678" s="2"/>
      <c r="J678" s="29"/>
    </row>
    <row r="679" spans="2:10" x14ac:dyDescent="0.25">
      <c r="B679" s="5"/>
      <c r="C679" s="2"/>
      <c r="D679" s="2"/>
      <c r="E679" s="2"/>
      <c r="F679" s="29"/>
      <c r="G679" s="2"/>
      <c r="H679" s="2"/>
      <c r="I679" s="2"/>
      <c r="J679" s="29"/>
    </row>
    <row r="680" spans="2:10" x14ac:dyDescent="0.25">
      <c r="B680" s="5"/>
      <c r="C680" s="2"/>
      <c r="D680" s="2"/>
      <c r="E680" s="2"/>
      <c r="F680" s="29"/>
      <c r="G680" s="2"/>
      <c r="H680" s="2"/>
      <c r="I680" s="2"/>
      <c r="J680" s="29"/>
    </row>
    <row r="681" spans="2:10" x14ac:dyDescent="0.25">
      <c r="B681" s="5"/>
      <c r="C681" s="2"/>
      <c r="D681" s="2"/>
      <c r="E681" s="2"/>
      <c r="F681" s="29"/>
      <c r="G681" s="2"/>
      <c r="H681" s="2"/>
      <c r="I681" s="2"/>
      <c r="J681" s="29"/>
    </row>
    <row r="682" spans="2:10" x14ac:dyDescent="0.25">
      <c r="B682" s="5"/>
      <c r="C682" s="2"/>
      <c r="D682" s="2"/>
      <c r="E682" s="2"/>
      <c r="F682" s="29"/>
      <c r="G682" s="2"/>
      <c r="H682" s="2"/>
      <c r="I682" s="2"/>
      <c r="J682" s="29"/>
    </row>
    <row r="683" spans="2:10" x14ac:dyDescent="0.25">
      <c r="B683" s="5"/>
      <c r="C683" s="2"/>
      <c r="D683" s="2"/>
      <c r="E683" s="2"/>
      <c r="F683" s="29"/>
      <c r="G683" s="2"/>
      <c r="H683" s="2"/>
      <c r="I683" s="2"/>
      <c r="J683" s="29"/>
    </row>
    <row r="684" spans="2:10" x14ac:dyDescent="0.25">
      <c r="B684" s="5"/>
      <c r="C684" s="2"/>
      <c r="D684" s="2"/>
      <c r="E684" s="2"/>
      <c r="F684" s="29"/>
      <c r="G684" s="2"/>
      <c r="H684" s="2"/>
      <c r="I684" s="2"/>
      <c r="J684" s="29"/>
    </row>
    <row r="685" spans="2:10" x14ac:dyDescent="0.25">
      <c r="B685" s="5"/>
      <c r="C685" s="2"/>
      <c r="D685" s="2"/>
      <c r="E685" s="2"/>
      <c r="F685" s="29"/>
      <c r="G685" s="2"/>
      <c r="H685" s="2"/>
      <c r="I685" s="2"/>
      <c r="J685" s="29"/>
    </row>
    <row r="686" spans="2:10" x14ac:dyDescent="0.25">
      <c r="B686" s="5"/>
      <c r="C686" s="2"/>
      <c r="D686" s="2"/>
      <c r="E686" s="2"/>
      <c r="F686" s="29"/>
      <c r="G686" s="2"/>
      <c r="H686" s="2"/>
      <c r="I686" s="2"/>
      <c r="J686" s="29"/>
    </row>
    <row r="687" spans="2:10" x14ac:dyDescent="0.25">
      <c r="B687" s="5"/>
      <c r="C687" s="2"/>
      <c r="D687" s="2"/>
      <c r="E687" s="2"/>
      <c r="F687" s="29"/>
      <c r="G687" s="2"/>
      <c r="H687" s="2"/>
      <c r="I687" s="2"/>
      <c r="J687" s="29"/>
    </row>
    <row r="688" spans="2:10" x14ac:dyDescent="0.25">
      <c r="B688" s="5"/>
      <c r="C688" s="2"/>
      <c r="D688" s="2"/>
      <c r="E688" s="2"/>
      <c r="F688" s="29"/>
      <c r="G688" s="2"/>
      <c r="H688" s="2"/>
      <c r="I688" s="2"/>
      <c r="J688" s="29"/>
    </row>
    <row r="689" spans="2:10" x14ac:dyDescent="0.25">
      <c r="B689" s="5"/>
      <c r="C689" s="2"/>
      <c r="D689" s="2"/>
      <c r="E689" s="2"/>
      <c r="F689" s="29"/>
      <c r="G689" s="2"/>
      <c r="H689" s="2"/>
      <c r="I689" s="2"/>
      <c r="J689" s="29"/>
    </row>
    <row r="690" spans="2:10" x14ac:dyDescent="0.25">
      <c r="B690" s="5"/>
      <c r="C690" s="2"/>
      <c r="D690" s="2"/>
      <c r="E690" s="2"/>
      <c r="F690" s="29"/>
      <c r="G690" s="2"/>
      <c r="H690" s="2"/>
      <c r="I690" s="2"/>
      <c r="J690" s="29"/>
    </row>
    <row r="691" spans="2:10" x14ac:dyDescent="0.25">
      <c r="B691" s="5"/>
      <c r="C691" s="2"/>
      <c r="D691" s="2"/>
      <c r="E691" s="2"/>
      <c r="F691" s="29"/>
      <c r="G691" s="2"/>
      <c r="H691" s="2"/>
      <c r="I691" s="2"/>
      <c r="J691" s="29"/>
    </row>
    <row r="692" spans="2:10" x14ac:dyDescent="0.25">
      <c r="B692" s="5"/>
      <c r="C692" s="2"/>
      <c r="D692" s="2"/>
      <c r="E692" s="2"/>
      <c r="F692" s="29"/>
      <c r="G692" s="2"/>
      <c r="H692" s="2"/>
      <c r="I692" s="2"/>
      <c r="J692" s="29"/>
    </row>
    <row r="693" spans="2:10" x14ac:dyDescent="0.25">
      <c r="B693" s="5"/>
      <c r="C693" s="2"/>
      <c r="D693" s="2"/>
      <c r="E693" s="2"/>
      <c r="F693" s="29"/>
      <c r="G693" s="2"/>
      <c r="H693" s="2"/>
      <c r="I693" s="2"/>
      <c r="J693" s="29"/>
    </row>
    <row r="694" spans="2:10" x14ac:dyDescent="0.25">
      <c r="B694" s="5"/>
      <c r="C694" s="2"/>
      <c r="D694" s="2"/>
      <c r="E694" s="2"/>
      <c r="F694" s="29"/>
      <c r="G694" s="2"/>
      <c r="H694" s="2"/>
      <c r="I694" s="2"/>
      <c r="J694" s="29"/>
    </row>
    <row r="695" spans="2:10" x14ac:dyDescent="0.25">
      <c r="B695" s="5"/>
      <c r="C695" s="2"/>
      <c r="D695" s="2"/>
      <c r="E695" s="2"/>
      <c r="F695" s="29"/>
      <c r="G695" s="2"/>
      <c r="H695" s="2"/>
      <c r="I695" s="2"/>
      <c r="J695" s="29"/>
    </row>
    <row r="696" spans="2:10" x14ac:dyDescent="0.25">
      <c r="B696" s="5"/>
      <c r="C696" s="2"/>
      <c r="D696" s="2"/>
      <c r="E696" s="2"/>
      <c r="F696" s="29"/>
      <c r="G696" s="2"/>
      <c r="H696" s="2"/>
      <c r="I696" s="2"/>
      <c r="J696" s="29"/>
    </row>
    <row r="697" spans="2:10" x14ac:dyDescent="0.25">
      <c r="B697" s="5"/>
      <c r="C697" s="2"/>
      <c r="D697" s="2"/>
      <c r="E697" s="2"/>
      <c r="F697" s="29"/>
      <c r="G697" s="2"/>
      <c r="H697" s="2"/>
      <c r="I697" s="2"/>
      <c r="J697" s="29"/>
    </row>
    <row r="698" spans="2:10" x14ac:dyDescent="0.25">
      <c r="B698" s="5"/>
      <c r="C698" s="2"/>
      <c r="D698" s="2"/>
      <c r="E698" s="2"/>
      <c r="F698" s="29"/>
      <c r="G698" s="2"/>
      <c r="H698" s="2"/>
      <c r="I698" s="2"/>
      <c r="J698" s="29"/>
    </row>
    <row r="699" spans="2:10" x14ac:dyDescent="0.25">
      <c r="B699" s="5"/>
      <c r="C699" s="2"/>
      <c r="D699" s="2"/>
      <c r="E699" s="2"/>
      <c r="F699" s="29"/>
      <c r="G699" s="2"/>
      <c r="H699" s="2"/>
      <c r="I699" s="2"/>
      <c r="J699" s="29"/>
    </row>
    <row r="700" spans="2:10" x14ac:dyDescent="0.25">
      <c r="B700" s="5"/>
      <c r="C700" s="2"/>
      <c r="D700" s="2"/>
      <c r="E700" s="2"/>
      <c r="F700" s="29"/>
      <c r="G700" s="2"/>
      <c r="H700" s="2"/>
      <c r="I700" s="2"/>
      <c r="J700" s="29"/>
    </row>
    <row r="701" spans="2:10" x14ac:dyDescent="0.25">
      <c r="B701" s="5"/>
      <c r="C701" s="2"/>
      <c r="D701" s="2"/>
      <c r="E701" s="2"/>
      <c r="F701" s="29"/>
      <c r="G701" s="2"/>
      <c r="H701" s="2"/>
      <c r="I701" s="2"/>
      <c r="J701" s="29"/>
    </row>
    <row r="702" spans="2:10" x14ac:dyDescent="0.25">
      <c r="B702" s="5"/>
      <c r="C702" s="2"/>
      <c r="D702" s="2"/>
      <c r="E702" s="2"/>
      <c r="F702" s="29"/>
      <c r="G702" s="2"/>
      <c r="H702" s="2"/>
      <c r="I702" s="2"/>
      <c r="J702" s="29"/>
    </row>
    <row r="703" spans="2:10" x14ac:dyDescent="0.25">
      <c r="B703" s="5"/>
      <c r="C703" s="2"/>
      <c r="D703" s="2"/>
      <c r="E703" s="2"/>
      <c r="F703" s="29"/>
      <c r="G703" s="2"/>
      <c r="H703" s="2"/>
      <c r="I703" s="2"/>
      <c r="J703" s="29"/>
    </row>
    <row r="704" spans="2:10" x14ac:dyDescent="0.25">
      <c r="B704" s="5"/>
      <c r="C704" s="2"/>
      <c r="D704" s="2"/>
      <c r="E704" s="2"/>
      <c r="F704" s="29"/>
      <c r="G704" s="2"/>
      <c r="H704" s="2"/>
      <c r="I704" s="2"/>
      <c r="J704" s="29"/>
    </row>
    <row r="705" spans="2:10" x14ac:dyDescent="0.25">
      <c r="B705" s="5"/>
      <c r="C705" s="2"/>
      <c r="D705" s="2"/>
      <c r="E705" s="2"/>
      <c r="F705" s="29"/>
      <c r="G705" s="2"/>
      <c r="H705" s="2"/>
      <c r="I705" s="2"/>
      <c r="J705" s="29"/>
    </row>
    <row r="706" spans="2:10" x14ac:dyDescent="0.25">
      <c r="B706" s="5"/>
      <c r="C706" s="2"/>
      <c r="D706" s="2"/>
      <c r="E706" s="2"/>
      <c r="F706" s="29"/>
      <c r="G706" s="2"/>
      <c r="H706" s="2"/>
      <c r="I706" s="2"/>
      <c r="J706" s="29"/>
    </row>
    <row r="707" spans="2:10" x14ac:dyDescent="0.25">
      <c r="B707" s="5"/>
      <c r="C707" s="2"/>
      <c r="D707" s="2"/>
      <c r="E707" s="2"/>
      <c r="F707" s="29"/>
      <c r="G707" s="2"/>
      <c r="H707" s="2"/>
      <c r="I707" s="2"/>
      <c r="J707" s="29"/>
    </row>
    <row r="708" spans="2:10" x14ac:dyDescent="0.25">
      <c r="B708" s="5"/>
      <c r="C708" s="2"/>
      <c r="D708" s="2"/>
      <c r="E708" s="2"/>
      <c r="F708" s="29"/>
      <c r="G708" s="2"/>
      <c r="H708" s="2"/>
      <c r="I708" s="2"/>
      <c r="J708" s="29"/>
    </row>
    <row r="709" spans="2:10" x14ac:dyDescent="0.25">
      <c r="B709" s="5"/>
      <c r="C709" s="2"/>
      <c r="D709" s="2"/>
      <c r="E709" s="2"/>
      <c r="F709" s="29"/>
      <c r="G709" s="2"/>
      <c r="H709" s="2"/>
      <c r="I709" s="2"/>
      <c r="J709" s="29"/>
    </row>
    <row r="710" spans="2:10" x14ac:dyDescent="0.25">
      <c r="B710" s="5"/>
      <c r="C710" s="2"/>
      <c r="D710" s="2"/>
      <c r="E710" s="2"/>
      <c r="F710" s="29"/>
      <c r="G710" s="2"/>
      <c r="H710" s="2"/>
      <c r="I710" s="2"/>
      <c r="J710" s="29"/>
    </row>
    <row r="711" spans="2:10" x14ac:dyDescent="0.25">
      <c r="B711" s="5"/>
      <c r="C711" s="2"/>
      <c r="D711" s="2"/>
      <c r="E711" s="2"/>
      <c r="F711" s="29"/>
      <c r="G711" s="2"/>
      <c r="H711" s="2"/>
      <c r="I711" s="2"/>
      <c r="J711" s="29"/>
    </row>
    <row r="712" spans="2:10" x14ac:dyDescent="0.25">
      <c r="B712" s="5"/>
      <c r="C712" s="2"/>
      <c r="D712" s="2"/>
      <c r="E712" s="2"/>
      <c r="F712" s="29"/>
      <c r="G712" s="2"/>
      <c r="H712" s="2"/>
      <c r="I712" s="2"/>
      <c r="J712" s="29"/>
    </row>
    <row r="713" spans="2:10" x14ac:dyDescent="0.25">
      <c r="B713" s="5"/>
      <c r="C713" s="2"/>
      <c r="D713" s="2"/>
      <c r="E713" s="2"/>
      <c r="F713" s="29"/>
      <c r="G713" s="2"/>
      <c r="H713" s="2"/>
      <c r="I713" s="2"/>
      <c r="J713" s="29"/>
    </row>
    <row r="714" spans="2:10" x14ac:dyDescent="0.25">
      <c r="B714" s="5"/>
      <c r="C714" s="2"/>
      <c r="D714" s="2"/>
      <c r="E714" s="2"/>
      <c r="F714" s="29"/>
      <c r="G714" s="2"/>
      <c r="H714" s="2"/>
      <c r="I714" s="2"/>
      <c r="J714" s="29"/>
    </row>
    <row r="715" spans="2:10" x14ac:dyDescent="0.25">
      <c r="B715" s="5"/>
      <c r="C715" s="2"/>
      <c r="D715" s="2"/>
      <c r="E715" s="2"/>
      <c r="F715" s="29"/>
      <c r="G715" s="2"/>
      <c r="H715" s="2"/>
      <c r="I715" s="2"/>
      <c r="J715" s="29"/>
    </row>
    <row r="716" spans="2:10" x14ac:dyDescent="0.25">
      <c r="B716" s="5"/>
      <c r="C716" s="2"/>
      <c r="D716" s="2"/>
      <c r="E716" s="2"/>
      <c r="F716" s="29"/>
      <c r="G716" s="2"/>
      <c r="H716" s="2"/>
      <c r="I716" s="2"/>
      <c r="J716" s="29"/>
    </row>
    <row r="717" spans="2:10" x14ac:dyDescent="0.25">
      <c r="B717" s="5"/>
      <c r="C717" s="2"/>
      <c r="D717" s="2"/>
      <c r="E717" s="2"/>
      <c r="F717" s="29"/>
      <c r="G717" s="2"/>
      <c r="H717" s="2"/>
      <c r="I717" s="2"/>
      <c r="J717" s="29"/>
    </row>
    <row r="718" spans="2:10" x14ac:dyDescent="0.25">
      <c r="B718" s="5"/>
      <c r="C718" s="2"/>
      <c r="D718" s="2"/>
      <c r="E718" s="2"/>
      <c r="F718" s="29"/>
      <c r="G718" s="2"/>
      <c r="H718" s="2"/>
      <c r="I718" s="2"/>
      <c r="J718" s="29"/>
    </row>
    <row r="719" spans="2:10" x14ac:dyDescent="0.25">
      <c r="B719" s="5"/>
      <c r="C719" s="2"/>
      <c r="D719" s="2"/>
      <c r="E719" s="2"/>
      <c r="F719" s="29"/>
      <c r="G719" s="2"/>
      <c r="H719" s="2"/>
      <c r="I719" s="2"/>
      <c r="J719" s="29"/>
    </row>
    <row r="720" spans="2:10" x14ac:dyDescent="0.25">
      <c r="B720" s="5"/>
      <c r="C720" s="2"/>
      <c r="D720" s="2"/>
      <c r="E720" s="2"/>
      <c r="F720" s="29"/>
      <c r="G720" s="2"/>
      <c r="H720" s="2"/>
      <c r="I720" s="2"/>
      <c r="J720" s="29"/>
    </row>
    <row r="721" spans="2:10" x14ac:dyDescent="0.25">
      <c r="B721" s="5"/>
      <c r="C721" s="2"/>
      <c r="D721" s="2"/>
      <c r="E721" s="2"/>
      <c r="F721" s="29"/>
      <c r="G721" s="2"/>
      <c r="H721" s="2"/>
      <c r="I721" s="2"/>
      <c r="J721" s="29"/>
    </row>
    <row r="722" spans="2:10" x14ac:dyDescent="0.25">
      <c r="B722" s="5"/>
      <c r="C722" s="2"/>
      <c r="D722" s="2"/>
      <c r="E722" s="2"/>
      <c r="F722" s="29"/>
      <c r="G722" s="2"/>
      <c r="H722" s="2"/>
      <c r="I722" s="2"/>
      <c r="J722" s="29"/>
    </row>
    <row r="723" spans="2:10" x14ac:dyDescent="0.25">
      <c r="B723" s="5"/>
      <c r="C723" s="2"/>
      <c r="D723" s="2"/>
      <c r="E723" s="2"/>
      <c r="F723" s="29"/>
      <c r="G723" s="2"/>
      <c r="H723" s="2"/>
      <c r="I723" s="2"/>
      <c r="J723" s="29"/>
    </row>
    <row r="724" spans="2:10" x14ac:dyDescent="0.25">
      <c r="B724" s="5"/>
      <c r="C724" s="2"/>
      <c r="D724" s="2"/>
      <c r="E724" s="2"/>
      <c r="F724" s="29"/>
      <c r="G724" s="2"/>
      <c r="H724" s="2"/>
      <c r="I724" s="2"/>
      <c r="J724" s="29"/>
    </row>
    <row r="725" spans="2:10" x14ac:dyDescent="0.25">
      <c r="B725" s="5"/>
      <c r="C725" s="2"/>
      <c r="D725" s="2"/>
      <c r="E725" s="2"/>
      <c r="F725" s="29"/>
      <c r="G725" s="2"/>
      <c r="H725" s="2"/>
      <c r="I725" s="2"/>
      <c r="J725" s="29"/>
    </row>
    <row r="726" spans="2:10" x14ac:dyDescent="0.25">
      <c r="B726" s="5"/>
      <c r="C726" s="2"/>
      <c r="D726" s="2"/>
      <c r="E726" s="2"/>
      <c r="F726" s="29"/>
      <c r="G726" s="2"/>
      <c r="H726" s="2"/>
      <c r="I726" s="2"/>
      <c r="J726" s="29"/>
    </row>
    <row r="727" spans="2:10" x14ac:dyDescent="0.25">
      <c r="B727" s="5"/>
      <c r="C727" s="2"/>
      <c r="D727" s="2"/>
      <c r="E727" s="2"/>
      <c r="F727" s="29"/>
      <c r="G727" s="2"/>
      <c r="H727" s="2"/>
      <c r="I727" s="2"/>
      <c r="J727" s="29"/>
    </row>
    <row r="728" spans="2:10" x14ac:dyDescent="0.25">
      <c r="B728" s="5"/>
      <c r="C728" s="2"/>
      <c r="D728" s="2"/>
      <c r="E728" s="2"/>
      <c r="F728" s="29"/>
      <c r="G728" s="2"/>
      <c r="H728" s="2"/>
      <c r="I728" s="2"/>
      <c r="J728" s="29"/>
    </row>
    <row r="729" spans="2:10" x14ac:dyDescent="0.25">
      <c r="B729" s="5"/>
      <c r="C729" s="2"/>
      <c r="D729" s="2"/>
      <c r="E729" s="2"/>
      <c r="F729" s="29"/>
      <c r="G729" s="2"/>
      <c r="H729" s="2"/>
      <c r="I729" s="2"/>
      <c r="J729" s="29"/>
    </row>
    <row r="730" spans="2:10" x14ac:dyDescent="0.25">
      <c r="B730" s="5"/>
      <c r="C730" s="2"/>
      <c r="D730" s="2"/>
      <c r="E730" s="2"/>
      <c r="F730" s="29"/>
      <c r="G730" s="2"/>
      <c r="H730" s="2"/>
      <c r="I730" s="2"/>
      <c r="J730" s="29"/>
    </row>
    <row r="731" spans="2:10" x14ac:dyDescent="0.25">
      <c r="B731" s="5"/>
      <c r="C731" s="2"/>
      <c r="D731" s="2"/>
      <c r="E731" s="2"/>
      <c r="F731" s="29"/>
      <c r="G731" s="2"/>
      <c r="H731" s="2"/>
      <c r="I731" s="2"/>
      <c r="J731" s="29"/>
    </row>
    <row r="732" spans="2:10" x14ac:dyDescent="0.25">
      <c r="B732" s="5"/>
      <c r="C732" s="2"/>
      <c r="D732" s="2"/>
      <c r="E732" s="2"/>
      <c r="F732" s="29"/>
      <c r="G732" s="2"/>
      <c r="H732" s="2"/>
      <c r="I732" s="2"/>
      <c r="J732" s="29"/>
    </row>
    <row r="733" spans="2:10" x14ac:dyDescent="0.25">
      <c r="B733" s="5"/>
      <c r="C733" s="2"/>
      <c r="D733" s="2"/>
      <c r="E733" s="2"/>
      <c r="F733" s="29"/>
      <c r="G733" s="2"/>
      <c r="H733" s="2"/>
      <c r="I733" s="2"/>
      <c r="J733" s="29"/>
    </row>
    <row r="734" spans="2:10" x14ac:dyDescent="0.25">
      <c r="B734" s="5"/>
      <c r="C734" s="2"/>
      <c r="D734" s="2"/>
      <c r="E734" s="2"/>
      <c r="F734" s="29"/>
      <c r="G734" s="2"/>
      <c r="H734" s="2"/>
      <c r="I734" s="2"/>
      <c r="J734" s="29"/>
    </row>
    <row r="735" spans="2:10" x14ac:dyDescent="0.25">
      <c r="B735" s="5"/>
      <c r="C735" s="2"/>
      <c r="D735" s="2"/>
      <c r="E735" s="2"/>
      <c r="F735" s="29"/>
      <c r="G735" s="2"/>
      <c r="H735" s="2"/>
      <c r="I735" s="2"/>
      <c r="J735" s="29"/>
    </row>
    <row r="736" spans="2:10" x14ac:dyDescent="0.25">
      <c r="B736" s="5"/>
      <c r="C736" s="2"/>
      <c r="D736" s="2"/>
      <c r="E736" s="2"/>
      <c r="F736" s="29"/>
      <c r="G736" s="2"/>
      <c r="H736" s="2"/>
      <c r="I736" s="2"/>
      <c r="J736" s="29"/>
    </row>
    <row r="737" spans="2:10" x14ac:dyDescent="0.25">
      <c r="B737" s="5"/>
      <c r="C737" s="2"/>
      <c r="D737" s="2"/>
      <c r="E737" s="2"/>
      <c r="F737" s="29"/>
      <c r="G737" s="2"/>
      <c r="H737" s="2"/>
      <c r="I737" s="2"/>
      <c r="J737" s="29"/>
    </row>
    <row r="738" spans="2:10" x14ac:dyDescent="0.25">
      <c r="B738" s="5"/>
      <c r="C738" s="2"/>
      <c r="D738" s="2"/>
      <c r="E738" s="2"/>
      <c r="F738" s="29"/>
      <c r="G738" s="2"/>
      <c r="H738" s="2"/>
      <c r="I738" s="2"/>
      <c r="J738" s="29"/>
    </row>
    <row r="739" spans="2:10" x14ac:dyDescent="0.25">
      <c r="B739" s="5"/>
      <c r="C739" s="2"/>
      <c r="D739" s="2"/>
      <c r="E739" s="2"/>
      <c r="F739" s="29"/>
      <c r="G739" s="2"/>
      <c r="H739" s="2"/>
      <c r="I739" s="2"/>
      <c r="J739" s="29"/>
    </row>
    <row r="740" spans="2:10" x14ac:dyDescent="0.25">
      <c r="B740" s="5"/>
      <c r="C740" s="2"/>
      <c r="D740" s="2"/>
      <c r="E740" s="2"/>
      <c r="F740" s="29"/>
      <c r="G740" s="2"/>
      <c r="H740" s="2"/>
      <c r="I740" s="2"/>
      <c r="J740" s="29"/>
    </row>
    <row r="741" spans="2:10" x14ac:dyDescent="0.25">
      <c r="B741" s="5"/>
      <c r="C741" s="2"/>
      <c r="D741" s="2"/>
      <c r="E741" s="2"/>
      <c r="F741" s="29"/>
      <c r="G741" s="2"/>
      <c r="H741" s="2"/>
      <c r="I741" s="2"/>
      <c r="J741" s="29"/>
    </row>
    <row r="742" spans="2:10" x14ac:dyDescent="0.25">
      <c r="B742" s="5"/>
      <c r="C742" s="2"/>
      <c r="D742" s="2"/>
      <c r="E742" s="2"/>
      <c r="F742" s="29"/>
      <c r="G742" s="2"/>
      <c r="H742" s="2"/>
      <c r="I742" s="2"/>
      <c r="J742" s="29"/>
    </row>
    <row r="743" spans="2:10" x14ac:dyDescent="0.25">
      <c r="B743" s="5"/>
      <c r="C743" s="2"/>
      <c r="D743" s="2"/>
      <c r="E743" s="2"/>
      <c r="F743" s="29"/>
      <c r="G743" s="2"/>
      <c r="H743" s="2"/>
      <c r="I743" s="2"/>
      <c r="J743" s="29"/>
    </row>
    <row r="744" spans="2:10" x14ac:dyDescent="0.25">
      <c r="B744" s="5"/>
      <c r="C744" s="2"/>
      <c r="D744" s="2"/>
      <c r="E744" s="2"/>
      <c r="F744" s="29"/>
      <c r="G744" s="2"/>
      <c r="H744" s="2"/>
      <c r="I744" s="2"/>
      <c r="J744" s="29"/>
    </row>
    <row r="745" spans="2:10" x14ac:dyDescent="0.25">
      <c r="B745" s="5"/>
      <c r="C745" s="2"/>
      <c r="D745" s="2"/>
      <c r="E745" s="2"/>
      <c r="F745" s="29"/>
      <c r="G745" s="2"/>
      <c r="H745" s="2"/>
      <c r="I745" s="2"/>
      <c r="J745" s="29"/>
    </row>
    <row r="746" spans="2:10" x14ac:dyDescent="0.25">
      <c r="B746" s="5"/>
      <c r="C746" s="2"/>
      <c r="D746" s="2"/>
      <c r="E746" s="2"/>
      <c r="F746" s="29"/>
      <c r="G746" s="2"/>
      <c r="H746" s="2"/>
      <c r="I746" s="2"/>
      <c r="J746" s="29"/>
    </row>
    <row r="747" spans="2:10" x14ac:dyDescent="0.25">
      <c r="B747" s="5"/>
      <c r="C747" s="2"/>
      <c r="D747" s="2"/>
      <c r="E747" s="2"/>
      <c r="F747" s="29"/>
      <c r="G747" s="2"/>
      <c r="H747" s="2"/>
      <c r="I747" s="2"/>
      <c r="J747" s="29"/>
    </row>
    <row r="748" spans="2:10" x14ac:dyDescent="0.25">
      <c r="B748" s="5"/>
      <c r="C748" s="2"/>
      <c r="D748" s="2"/>
      <c r="E748" s="2"/>
      <c r="F748" s="29"/>
      <c r="G748" s="2"/>
      <c r="H748" s="2"/>
      <c r="I748" s="2"/>
      <c r="J748" s="29"/>
    </row>
    <row r="749" spans="2:10" x14ac:dyDescent="0.25">
      <c r="B749" s="5"/>
      <c r="C749" s="2"/>
      <c r="D749" s="2"/>
      <c r="E749" s="2"/>
      <c r="F749" s="29"/>
      <c r="G749" s="2"/>
      <c r="H749" s="2"/>
      <c r="I749" s="2"/>
      <c r="J749" s="29"/>
    </row>
    <row r="750" spans="2:10" x14ac:dyDescent="0.25">
      <c r="B750" s="5"/>
      <c r="C750" s="2"/>
      <c r="D750" s="2"/>
      <c r="E750" s="2"/>
      <c r="F750" s="29"/>
      <c r="G750" s="2"/>
      <c r="H750" s="2"/>
      <c r="I750" s="2"/>
      <c r="J750" s="29"/>
    </row>
    <row r="751" spans="2:10" x14ac:dyDescent="0.25">
      <c r="B751" s="5"/>
      <c r="C751" s="2"/>
      <c r="D751" s="2"/>
      <c r="E751" s="2"/>
      <c r="F751" s="29"/>
      <c r="G751" s="2"/>
      <c r="H751" s="2"/>
      <c r="I751" s="2"/>
      <c r="J751" s="29"/>
    </row>
    <row r="752" spans="2:10" x14ac:dyDescent="0.25">
      <c r="B752" s="5"/>
      <c r="C752" s="2"/>
      <c r="D752" s="2"/>
      <c r="E752" s="2"/>
      <c r="F752" s="29"/>
      <c r="G752" s="2"/>
      <c r="H752" s="2"/>
      <c r="I752" s="2"/>
      <c r="J752" s="29"/>
    </row>
    <row r="753" spans="2:10" x14ac:dyDescent="0.25">
      <c r="B753" s="5"/>
      <c r="C753" s="2"/>
      <c r="D753" s="2"/>
      <c r="E753" s="2"/>
      <c r="F753" s="29"/>
      <c r="G753" s="2"/>
      <c r="H753" s="2"/>
      <c r="I753" s="2"/>
      <c r="J753" s="29"/>
    </row>
    <row r="754" spans="2:10" x14ac:dyDescent="0.25">
      <c r="B754" s="5"/>
      <c r="C754" s="2"/>
      <c r="D754" s="2"/>
      <c r="E754" s="2"/>
      <c r="F754" s="29"/>
      <c r="G754" s="2"/>
      <c r="H754" s="2"/>
      <c r="I754" s="2"/>
      <c r="J754" s="29"/>
    </row>
    <row r="755" spans="2:10" x14ac:dyDescent="0.25">
      <c r="B755" s="5"/>
      <c r="C755" s="2"/>
      <c r="D755" s="2"/>
      <c r="E755" s="2"/>
      <c r="F755" s="29"/>
      <c r="G755" s="2"/>
      <c r="H755" s="2"/>
      <c r="I755" s="2"/>
      <c r="J755" s="29"/>
    </row>
    <row r="756" spans="2:10" x14ac:dyDescent="0.25">
      <c r="B756" s="5"/>
      <c r="C756" s="2"/>
      <c r="D756" s="2"/>
      <c r="E756" s="2"/>
      <c r="F756" s="29"/>
      <c r="G756" s="2"/>
      <c r="H756" s="2"/>
      <c r="I756" s="2"/>
      <c r="J756" s="29"/>
    </row>
    <row r="757" spans="2:10" x14ac:dyDescent="0.25">
      <c r="B757" s="5"/>
      <c r="C757" s="2"/>
      <c r="D757" s="2"/>
      <c r="E757" s="2"/>
      <c r="F757" s="29"/>
      <c r="G757" s="2"/>
      <c r="H757" s="2"/>
      <c r="I757" s="2"/>
      <c r="J757" s="29"/>
    </row>
    <row r="758" spans="2:10" x14ac:dyDescent="0.25">
      <c r="B758" s="5"/>
      <c r="C758" s="2"/>
      <c r="D758" s="2"/>
      <c r="E758" s="2"/>
      <c r="F758" s="29"/>
      <c r="G758" s="2"/>
      <c r="H758" s="2"/>
      <c r="I758" s="2"/>
      <c r="J758" s="29"/>
    </row>
    <row r="759" spans="2:10" x14ac:dyDescent="0.25">
      <c r="B759" s="5"/>
      <c r="C759" s="2"/>
      <c r="D759" s="2"/>
      <c r="E759" s="2"/>
      <c r="F759" s="29"/>
      <c r="G759" s="2"/>
      <c r="H759" s="2"/>
      <c r="I759" s="2"/>
      <c r="J759" s="29"/>
    </row>
    <row r="760" spans="2:10" x14ac:dyDescent="0.25">
      <c r="B760" s="5"/>
      <c r="C760" s="2"/>
      <c r="D760" s="2"/>
      <c r="E760" s="2"/>
      <c r="F760" s="29"/>
      <c r="G760" s="2"/>
      <c r="H760" s="2"/>
      <c r="I760" s="2"/>
      <c r="J760" s="29"/>
    </row>
    <row r="761" spans="2:10" x14ac:dyDescent="0.25">
      <c r="B761" s="5"/>
      <c r="C761" s="2"/>
      <c r="D761" s="2"/>
      <c r="E761" s="2"/>
      <c r="F761" s="29"/>
      <c r="G761" s="2"/>
      <c r="H761" s="2"/>
      <c r="I761" s="2"/>
      <c r="J761" s="29"/>
    </row>
    <row r="762" spans="2:10" x14ac:dyDescent="0.25">
      <c r="B762" s="5"/>
      <c r="C762" s="2"/>
      <c r="D762" s="2"/>
      <c r="E762" s="2"/>
      <c r="F762" s="29"/>
      <c r="G762" s="2"/>
      <c r="H762" s="2"/>
      <c r="I762" s="2"/>
      <c r="J762" s="29"/>
    </row>
    <row r="763" spans="2:10" x14ac:dyDescent="0.25">
      <c r="B763" s="5"/>
      <c r="C763" s="2"/>
      <c r="D763" s="2"/>
      <c r="E763" s="2"/>
      <c r="F763" s="29"/>
      <c r="G763" s="2"/>
      <c r="H763" s="2"/>
      <c r="I763" s="2"/>
      <c r="J763" s="29"/>
    </row>
    <row r="764" spans="2:10" x14ac:dyDescent="0.25">
      <c r="B764" s="5"/>
      <c r="C764" s="2"/>
      <c r="D764" s="2"/>
      <c r="E764" s="2"/>
      <c r="F764" s="29"/>
      <c r="G764" s="2"/>
      <c r="H764" s="2"/>
      <c r="I764" s="2"/>
      <c r="J764" s="29"/>
    </row>
    <row r="765" spans="2:10" x14ac:dyDescent="0.25">
      <c r="B765" s="5"/>
      <c r="C765" s="2"/>
      <c r="D765" s="2"/>
      <c r="E765" s="2"/>
      <c r="F765" s="29"/>
      <c r="G765" s="2"/>
      <c r="H765" s="2"/>
      <c r="I765" s="2"/>
      <c r="J765" s="29"/>
    </row>
    <row r="766" spans="2:10" x14ac:dyDescent="0.25">
      <c r="B766" s="5"/>
      <c r="C766" s="2"/>
      <c r="D766" s="2"/>
      <c r="E766" s="2"/>
      <c r="F766" s="29"/>
      <c r="G766" s="2"/>
      <c r="H766" s="2"/>
      <c r="I766" s="2"/>
      <c r="J766" s="29"/>
    </row>
    <row r="767" spans="2:10" x14ac:dyDescent="0.25">
      <c r="B767" s="5"/>
      <c r="C767" s="2"/>
      <c r="D767" s="2"/>
      <c r="E767" s="2"/>
      <c r="F767" s="29"/>
      <c r="G767" s="2"/>
      <c r="H767" s="2"/>
      <c r="I767" s="2"/>
      <c r="J767" s="29"/>
    </row>
    <row r="768" spans="2:10" x14ac:dyDescent="0.25">
      <c r="B768" s="5"/>
      <c r="C768" s="2"/>
      <c r="D768" s="2"/>
      <c r="E768" s="2"/>
      <c r="F768" s="29"/>
      <c r="G768" s="2"/>
      <c r="H768" s="2"/>
      <c r="I768" s="2"/>
      <c r="J768" s="29"/>
    </row>
    <row r="769" spans="2:10" x14ac:dyDescent="0.25">
      <c r="B769" s="5"/>
      <c r="C769" s="2"/>
      <c r="D769" s="2"/>
      <c r="E769" s="2"/>
      <c r="F769" s="29"/>
      <c r="G769" s="2"/>
      <c r="H769" s="2"/>
      <c r="I769" s="2"/>
      <c r="J769" s="29"/>
    </row>
    <row r="770" spans="2:10" x14ac:dyDescent="0.25">
      <c r="B770" s="5"/>
      <c r="C770" s="2"/>
      <c r="D770" s="2"/>
      <c r="E770" s="2"/>
      <c r="F770" s="29"/>
      <c r="G770" s="2"/>
      <c r="H770" s="2"/>
      <c r="I770" s="2"/>
      <c r="J770" s="29"/>
    </row>
    <row r="771" spans="2:10" x14ac:dyDescent="0.25">
      <c r="B771" s="5"/>
      <c r="C771" s="2"/>
      <c r="D771" s="2"/>
      <c r="E771" s="2"/>
      <c r="F771" s="29"/>
      <c r="G771" s="2"/>
      <c r="H771" s="2"/>
      <c r="I771" s="2"/>
      <c r="J771" s="29"/>
    </row>
    <row r="772" spans="2:10" x14ac:dyDescent="0.25">
      <c r="B772" s="5"/>
      <c r="C772" s="2"/>
      <c r="D772" s="2"/>
      <c r="E772" s="2"/>
      <c r="F772" s="29"/>
      <c r="G772" s="2"/>
      <c r="H772" s="2"/>
      <c r="I772" s="2"/>
      <c r="J772" s="29"/>
    </row>
    <row r="773" spans="2:10" x14ac:dyDescent="0.25">
      <c r="B773" s="5"/>
      <c r="C773" s="2"/>
      <c r="D773" s="2"/>
      <c r="E773" s="2"/>
      <c r="F773" s="29"/>
      <c r="G773" s="2"/>
      <c r="H773" s="2"/>
      <c r="I773" s="2"/>
      <c r="J773" s="29"/>
    </row>
    <row r="774" spans="2:10" x14ac:dyDescent="0.25">
      <c r="B774" s="5"/>
      <c r="C774" s="2"/>
      <c r="D774" s="2"/>
      <c r="E774" s="2"/>
      <c r="F774" s="29"/>
      <c r="G774" s="2"/>
      <c r="H774" s="2"/>
      <c r="I774" s="2"/>
      <c r="J774" s="29"/>
    </row>
    <row r="775" spans="2:10" x14ac:dyDescent="0.25">
      <c r="B775" s="5"/>
      <c r="C775" s="2"/>
      <c r="D775" s="2"/>
      <c r="E775" s="2"/>
      <c r="F775" s="29"/>
      <c r="G775" s="2"/>
      <c r="H775" s="2"/>
      <c r="I775" s="2"/>
      <c r="J775" s="29"/>
    </row>
    <row r="776" spans="2:10" x14ac:dyDescent="0.25">
      <c r="B776" s="5"/>
      <c r="C776" s="2"/>
      <c r="D776" s="2"/>
      <c r="E776" s="2"/>
      <c r="F776" s="29"/>
      <c r="G776" s="2"/>
      <c r="H776" s="2"/>
      <c r="I776" s="2"/>
      <c r="J776" s="29"/>
    </row>
    <row r="777" spans="2:10" x14ac:dyDescent="0.25">
      <c r="B777" s="5"/>
      <c r="C777" s="2"/>
      <c r="D777" s="2"/>
      <c r="E777" s="2"/>
      <c r="F777" s="29"/>
      <c r="G777" s="2"/>
      <c r="H777" s="2"/>
      <c r="I777" s="2"/>
      <c r="J777" s="29"/>
    </row>
    <row r="778" spans="2:10" x14ac:dyDescent="0.25">
      <c r="B778" s="5"/>
      <c r="C778" s="2"/>
      <c r="D778" s="2"/>
      <c r="E778" s="2"/>
      <c r="F778" s="29"/>
      <c r="G778" s="2"/>
      <c r="H778" s="2"/>
      <c r="I778" s="2"/>
      <c r="J778" s="29"/>
    </row>
    <row r="779" spans="2:10" x14ac:dyDescent="0.25">
      <c r="B779" s="5"/>
      <c r="C779" s="2"/>
      <c r="D779" s="2"/>
      <c r="E779" s="2"/>
      <c r="F779" s="29"/>
      <c r="G779" s="2"/>
      <c r="H779" s="2"/>
      <c r="I779" s="2"/>
      <c r="J779" s="29"/>
    </row>
    <row r="780" spans="2:10" x14ac:dyDescent="0.25">
      <c r="B780" s="5"/>
      <c r="C780" s="2"/>
      <c r="D780" s="2"/>
      <c r="E780" s="2"/>
      <c r="F780" s="29"/>
      <c r="G780" s="2"/>
      <c r="H780" s="2"/>
      <c r="I780" s="2"/>
      <c r="J780" s="29"/>
    </row>
    <row r="781" spans="2:10" x14ac:dyDescent="0.25">
      <c r="B781" s="5"/>
      <c r="C781" s="2"/>
      <c r="D781" s="2"/>
      <c r="E781" s="2"/>
      <c r="F781" s="29"/>
      <c r="G781" s="2"/>
      <c r="H781" s="2"/>
      <c r="I781" s="2"/>
      <c r="J781" s="29"/>
    </row>
    <row r="782" spans="2:10" x14ac:dyDescent="0.25">
      <c r="B782" s="5"/>
      <c r="C782" s="2"/>
      <c r="D782" s="2"/>
      <c r="E782" s="2"/>
      <c r="F782" s="29"/>
      <c r="G782" s="2"/>
      <c r="H782" s="2"/>
      <c r="I782" s="2"/>
      <c r="J782" s="29"/>
    </row>
    <row r="783" spans="2:10" x14ac:dyDescent="0.25">
      <c r="B783" s="5"/>
      <c r="C783" s="2"/>
      <c r="D783" s="2"/>
      <c r="E783" s="2"/>
      <c r="F783" s="29"/>
      <c r="G783" s="2"/>
      <c r="H783" s="2"/>
      <c r="I783" s="2"/>
      <c r="J783" s="29"/>
    </row>
    <row r="784" spans="2:10" x14ac:dyDescent="0.25">
      <c r="B784" s="5"/>
      <c r="C784" s="2"/>
      <c r="D784" s="2"/>
      <c r="E784" s="2"/>
      <c r="F784" s="29"/>
      <c r="G784" s="2"/>
      <c r="H784" s="2"/>
      <c r="I784" s="2"/>
      <c r="J784" s="29"/>
    </row>
    <row r="785" spans="2:10" x14ac:dyDescent="0.25">
      <c r="B785" s="5"/>
      <c r="C785" s="2"/>
      <c r="D785" s="2"/>
      <c r="E785" s="2"/>
      <c r="F785" s="29"/>
      <c r="G785" s="2"/>
      <c r="H785" s="2"/>
      <c r="I785" s="2"/>
      <c r="J785" s="29"/>
    </row>
    <row r="786" spans="2:10" x14ac:dyDescent="0.25">
      <c r="B786" s="5"/>
      <c r="C786" s="2"/>
      <c r="D786" s="2"/>
      <c r="E786" s="2"/>
      <c r="F786" s="29"/>
      <c r="G786" s="2"/>
      <c r="H786" s="2"/>
      <c r="I786" s="2"/>
      <c r="J786" s="29"/>
    </row>
    <row r="787" spans="2:10" x14ac:dyDescent="0.25">
      <c r="B787" s="5"/>
      <c r="C787" s="2"/>
      <c r="D787" s="2"/>
      <c r="E787" s="2"/>
      <c r="F787" s="29"/>
      <c r="G787" s="2"/>
      <c r="H787" s="2"/>
      <c r="I787" s="2"/>
      <c r="J787" s="29"/>
    </row>
    <row r="788" spans="2:10" x14ac:dyDescent="0.25">
      <c r="B788" s="5"/>
      <c r="C788" s="2"/>
      <c r="D788" s="2"/>
      <c r="E788" s="2"/>
      <c r="F788" s="29"/>
      <c r="G788" s="2"/>
      <c r="H788" s="2"/>
      <c r="I788" s="2"/>
      <c r="J788" s="29"/>
    </row>
    <row r="789" spans="2:10" x14ac:dyDescent="0.25">
      <c r="B789" s="5"/>
      <c r="C789" s="2"/>
      <c r="D789" s="2"/>
      <c r="E789" s="2"/>
      <c r="F789" s="29"/>
      <c r="G789" s="2"/>
      <c r="H789" s="2"/>
      <c r="I789" s="2"/>
      <c r="J789" s="29"/>
    </row>
    <row r="790" spans="2:10" x14ac:dyDescent="0.25">
      <c r="B790" s="5"/>
      <c r="C790" s="2"/>
      <c r="D790" s="2"/>
      <c r="E790" s="2"/>
      <c r="F790" s="29"/>
      <c r="G790" s="2"/>
      <c r="H790" s="2"/>
      <c r="I790" s="2"/>
      <c r="J790" s="29"/>
    </row>
    <row r="791" spans="2:10" x14ac:dyDescent="0.25">
      <c r="B791" s="5"/>
      <c r="C791" s="2"/>
      <c r="D791" s="2"/>
      <c r="E791" s="2"/>
      <c r="F791" s="29"/>
      <c r="G791" s="2"/>
      <c r="H791" s="2"/>
      <c r="I791" s="2"/>
      <c r="J791" s="29"/>
    </row>
    <row r="792" spans="2:10" x14ac:dyDescent="0.25">
      <c r="B792" s="5"/>
      <c r="C792" s="2"/>
      <c r="D792" s="2"/>
      <c r="E792" s="2"/>
      <c r="F792" s="29"/>
      <c r="G792" s="2"/>
      <c r="H792" s="2"/>
      <c r="I792" s="2"/>
      <c r="J792" s="29"/>
    </row>
    <row r="793" spans="2:10" x14ac:dyDescent="0.25">
      <c r="B793" s="5"/>
      <c r="C793" s="2"/>
      <c r="D793" s="2"/>
      <c r="E793" s="2"/>
      <c r="F793" s="29"/>
      <c r="G793" s="2"/>
      <c r="H793" s="2"/>
      <c r="I793" s="2"/>
      <c r="J793" s="29"/>
    </row>
    <row r="794" spans="2:10" x14ac:dyDescent="0.25">
      <c r="B794" s="5"/>
      <c r="C794" s="2"/>
      <c r="D794" s="2"/>
      <c r="E794" s="2"/>
      <c r="F794" s="29"/>
      <c r="G794" s="2"/>
      <c r="H794" s="2"/>
      <c r="I794" s="2"/>
      <c r="J794" s="29"/>
    </row>
    <row r="795" spans="2:10" x14ac:dyDescent="0.25">
      <c r="B795" s="5"/>
      <c r="C795" s="2"/>
      <c r="D795" s="2"/>
      <c r="E795" s="2"/>
      <c r="F795" s="29"/>
      <c r="G795" s="2"/>
      <c r="H795" s="2"/>
      <c r="I795" s="2"/>
      <c r="J795" s="29"/>
    </row>
    <row r="796" spans="2:10" x14ac:dyDescent="0.25">
      <c r="B796" s="5"/>
      <c r="C796" s="2"/>
      <c r="D796" s="2"/>
      <c r="E796" s="2"/>
      <c r="F796" s="29"/>
      <c r="G796" s="2"/>
      <c r="H796" s="2"/>
      <c r="I796" s="2"/>
      <c r="J796" s="29"/>
    </row>
    <row r="797" spans="2:10" x14ac:dyDescent="0.25">
      <c r="B797" s="5"/>
      <c r="C797" s="2"/>
      <c r="D797" s="2"/>
      <c r="E797" s="2"/>
      <c r="F797" s="29"/>
      <c r="G797" s="2"/>
      <c r="H797" s="2"/>
      <c r="I797" s="2"/>
      <c r="J797" s="29"/>
    </row>
    <row r="798" spans="2:10" x14ac:dyDescent="0.25">
      <c r="B798" s="5"/>
      <c r="C798" s="2"/>
      <c r="D798" s="2"/>
      <c r="E798" s="2"/>
      <c r="F798" s="29"/>
      <c r="G798" s="2"/>
      <c r="H798" s="2"/>
      <c r="I798" s="2"/>
      <c r="J798" s="29"/>
    </row>
    <row r="799" spans="2:10" x14ac:dyDescent="0.25">
      <c r="B799" s="5"/>
      <c r="C799" s="2"/>
      <c r="D799" s="2"/>
      <c r="E799" s="2"/>
      <c r="F799" s="29"/>
      <c r="G799" s="2"/>
      <c r="H799" s="2"/>
      <c r="I799" s="2"/>
      <c r="J799" s="29"/>
    </row>
    <row r="800" spans="2:10" x14ac:dyDescent="0.25">
      <c r="B800" s="5"/>
      <c r="C800" s="2"/>
      <c r="D800" s="2"/>
      <c r="E800" s="2"/>
      <c r="F800" s="29"/>
      <c r="G800" s="2"/>
      <c r="H800" s="2"/>
      <c r="I800" s="2"/>
      <c r="J800" s="29"/>
    </row>
    <row r="801" spans="2:10" x14ac:dyDescent="0.25">
      <c r="B801" s="5"/>
      <c r="C801" s="2"/>
      <c r="D801" s="2"/>
      <c r="E801" s="2"/>
      <c r="F801" s="29"/>
      <c r="G801" s="2"/>
      <c r="H801" s="2"/>
      <c r="I801" s="2"/>
      <c r="J801" s="29"/>
    </row>
    <row r="802" spans="2:10" x14ac:dyDescent="0.25">
      <c r="B802" s="5"/>
      <c r="C802" s="2"/>
      <c r="D802" s="2"/>
      <c r="E802" s="2"/>
      <c r="F802" s="29"/>
      <c r="G802" s="2"/>
      <c r="H802" s="2"/>
      <c r="I802" s="2"/>
      <c r="J802" s="29"/>
    </row>
    <row r="803" spans="2:10" x14ac:dyDescent="0.25">
      <c r="B803" s="5"/>
      <c r="C803" s="2"/>
      <c r="D803" s="2"/>
      <c r="E803" s="2"/>
      <c r="F803" s="29"/>
      <c r="G803" s="2"/>
      <c r="H803" s="2"/>
      <c r="I803" s="2"/>
      <c r="J803" s="29"/>
    </row>
    <row r="804" spans="2:10" x14ac:dyDescent="0.25">
      <c r="B804" s="5"/>
      <c r="C804" s="2"/>
      <c r="D804" s="2"/>
      <c r="E804" s="2"/>
      <c r="F804" s="29"/>
      <c r="G804" s="2"/>
      <c r="H804" s="2"/>
      <c r="I804" s="2"/>
      <c r="J804" s="29"/>
    </row>
    <row r="805" spans="2:10" x14ac:dyDescent="0.25">
      <c r="B805" s="5"/>
      <c r="C805" s="2"/>
      <c r="D805" s="2"/>
      <c r="E805" s="2"/>
      <c r="F805" s="29"/>
      <c r="G805" s="2"/>
      <c r="H805" s="2"/>
      <c r="I805" s="2"/>
      <c r="J805" s="29"/>
    </row>
    <row r="806" spans="2:10" x14ac:dyDescent="0.25">
      <c r="B806" s="5"/>
      <c r="C806" s="2"/>
      <c r="D806" s="2"/>
      <c r="E806" s="2"/>
      <c r="F806" s="29"/>
      <c r="G806" s="2"/>
      <c r="H806" s="2"/>
      <c r="I806" s="2"/>
      <c r="J806" s="29"/>
    </row>
    <row r="807" spans="2:10" x14ac:dyDescent="0.25">
      <c r="B807" s="5"/>
      <c r="C807" s="2"/>
      <c r="D807" s="2"/>
      <c r="E807" s="2"/>
      <c r="F807" s="29"/>
      <c r="G807" s="2"/>
      <c r="H807" s="2"/>
      <c r="I807" s="2"/>
      <c r="J807" s="29"/>
    </row>
    <row r="808" spans="2:10" x14ac:dyDescent="0.25">
      <c r="B808" s="5"/>
      <c r="C808" s="2"/>
      <c r="D808" s="2"/>
      <c r="E808" s="2"/>
      <c r="F808" s="29"/>
      <c r="G808" s="2"/>
      <c r="H808" s="2"/>
      <c r="I808" s="2"/>
      <c r="J808" s="29"/>
    </row>
    <row r="809" spans="2:10" x14ac:dyDescent="0.25">
      <c r="B809" s="5"/>
      <c r="C809" s="2"/>
      <c r="D809" s="2"/>
      <c r="E809" s="2"/>
      <c r="F809" s="29"/>
      <c r="G809" s="2"/>
      <c r="H809" s="2"/>
      <c r="I809" s="2"/>
      <c r="J809" s="29"/>
    </row>
    <row r="810" spans="2:10" x14ac:dyDescent="0.25">
      <c r="B810" s="5"/>
      <c r="C810" s="2"/>
      <c r="D810" s="2"/>
      <c r="E810" s="2"/>
      <c r="F810" s="29"/>
      <c r="G810" s="2"/>
      <c r="H810" s="2"/>
      <c r="I810" s="2"/>
      <c r="J810" s="29"/>
    </row>
    <row r="811" spans="2:10" x14ac:dyDescent="0.25">
      <c r="B811" s="5"/>
      <c r="C811" s="2"/>
      <c r="D811" s="2"/>
      <c r="E811" s="2"/>
      <c r="F811" s="29"/>
      <c r="G811" s="2"/>
      <c r="H811" s="2"/>
      <c r="I811" s="2"/>
      <c r="J811" s="29"/>
    </row>
    <row r="812" spans="2:10" x14ac:dyDescent="0.25">
      <c r="B812" s="5"/>
      <c r="C812" s="2"/>
      <c r="D812" s="2"/>
      <c r="E812" s="2"/>
      <c r="F812" s="29"/>
      <c r="G812" s="2"/>
      <c r="H812" s="2"/>
      <c r="I812" s="2"/>
      <c r="J812" s="29"/>
    </row>
    <row r="813" spans="2:10" x14ac:dyDescent="0.25">
      <c r="B813" s="5"/>
      <c r="C813" s="2"/>
      <c r="D813" s="2"/>
      <c r="E813" s="2"/>
      <c r="F813" s="29"/>
      <c r="G813" s="2"/>
      <c r="H813" s="2"/>
      <c r="I813" s="2"/>
      <c r="J813" s="29"/>
    </row>
    <row r="814" spans="2:10" x14ac:dyDescent="0.25">
      <c r="B814" s="5"/>
      <c r="C814" s="2"/>
      <c r="D814" s="2"/>
      <c r="E814" s="2"/>
      <c r="F814" s="29"/>
      <c r="G814" s="2"/>
      <c r="H814" s="2"/>
      <c r="I814" s="2"/>
      <c r="J814" s="29"/>
    </row>
    <row r="815" spans="2:10" x14ac:dyDescent="0.25">
      <c r="B815" s="5"/>
      <c r="C815" s="2"/>
      <c r="D815" s="2"/>
      <c r="E815" s="2"/>
      <c r="F815" s="29"/>
      <c r="G815" s="2"/>
      <c r="H815" s="2"/>
      <c r="I815" s="2"/>
      <c r="J815" s="29"/>
    </row>
    <row r="816" spans="2:10" x14ac:dyDescent="0.25">
      <c r="B816" s="5"/>
      <c r="C816" s="2"/>
      <c r="D816" s="2"/>
      <c r="E816" s="2"/>
      <c r="F816" s="29"/>
      <c r="G816" s="2"/>
      <c r="H816" s="2"/>
      <c r="I816" s="2"/>
      <c r="J816" s="29"/>
    </row>
    <row r="817" spans="2:10" x14ac:dyDescent="0.25">
      <c r="B817" s="5"/>
      <c r="C817" s="2"/>
      <c r="D817" s="2"/>
      <c r="E817" s="2"/>
      <c r="F817" s="29"/>
      <c r="G817" s="2"/>
      <c r="H817" s="2"/>
      <c r="I817" s="2"/>
      <c r="J817" s="29"/>
    </row>
    <row r="818" spans="2:10" x14ac:dyDescent="0.25">
      <c r="B818" s="5"/>
      <c r="C818" s="2"/>
      <c r="D818" s="2"/>
      <c r="E818" s="2"/>
      <c r="F818" s="29"/>
      <c r="G818" s="2"/>
      <c r="H818" s="2"/>
      <c r="I818" s="2"/>
      <c r="J818" s="29"/>
    </row>
    <row r="819" spans="2:10" x14ac:dyDescent="0.25">
      <c r="B819" s="5"/>
      <c r="C819" s="2"/>
      <c r="D819" s="2"/>
      <c r="E819" s="2"/>
      <c r="F819" s="29"/>
      <c r="G819" s="2"/>
      <c r="H819" s="2"/>
      <c r="I819" s="2"/>
      <c r="J819" s="29"/>
    </row>
    <row r="820" spans="2:10" x14ac:dyDescent="0.25">
      <c r="B820" s="5"/>
      <c r="C820" s="2"/>
      <c r="D820" s="2"/>
      <c r="E820" s="2"/>
      <c r="F820" s="29"/>
      <c r="G820" s="2"/>
      <c r="H820" s="2"/>
      <c r="I820" s="2"/>
      <c r="J820" s="29"/>
    </row>
    <row r="821" spans="2:10" x14ac:dyDescent="0.25">
      <c r="B821" s="5"/>
      <c r="C821" s="2"/>
      <c r="D821" s="2"/>
      <c r="E821" s="2"/>
      <c r="F821" s="29"/>
      <c r="G821" s="2"/>
      <c r="H821" s="2"/>
      <c r="I821" s="2"/>
      <c r="J821" s="29"/>
    </row>
    <row r="822" spans="2:10" x14ac:dyDescent="0.25">
      <c r="B822" s="5"/>
      <c r="C822" s="2"/>
      <c r="D822" s="2"/>
      <c r="E822" s="2"/>
      <c r="F822" s="29"/>
      <c r="G822" s="2"/>
      <c r="H822" s="2"/>
      <c r="I822" s="2"/>
      <c r="J822" s="29"/>
    </row>
    <row r="823" spans="2:10" x14ac:dyDescent="0.25">
      <c r="B823" s="5"/>
      <c r="C823" s="2"/>
      <c r="D823" s="2"/>
      <c r="E823" s="2"/>
      <c r="F823" s="29"/>
      <c r="G823" s="2"/>
      <c r="H823" s="2"/>
      <c r="I823" s="2"/>
      <c r="J823" s="29"/>
    </row>
    <row r="824" spans="2:10" x14ac:dyDescent="0.25">
      <c r="B824" s="5"/>
      <c r="C824" s="2"/>
      <c r="D824" s="2"/>
      <c r="E824" s="2"/>
      <c r="F824" s="29"/>
      <c r="G824" s="2"/>
      <c r="H824" s="2"/>
      <c r="I824" s="2"/>
      <c r="J824" s="29"/>
    </row>
    <row r="825" spans="2:10" x14ac:dyDescent="0.25">
      <c r="B825" s="5"/>
      <c r="C825" s="2"/>
      <c r="D825" s="2"/>
      <c r="E825" s="2"/>
      <c r="F825" s="29"/>
      <c r="G825" s="2"/>
      <c r="H825" s="2"/>
      <c r="I825" s="2"/>
      <c r="J825" s="29"/>
    </row>
    <row r="826" spans="2:10" x14ac:dyDescent="0.25">
      <c r="B826" s="5"/>
      <c r="C826" s="2"/>
      <c r="D826" s="2"/>
      <c r="E826" s="2"/>
      <c r="F826" s="29"/>
      <c r="G826" s="2"/>
      <c r="H826" s="2"/>
      <c r="I826" s="2"/>
      <c r="J826" s="29"/>
    </row>
    <row r="827" spans="2:10" x14ac:dyDescent="0.25">
      <c r="B827" s="5"/>
      <c r="C827" s="2"/>
      <c r="D827" s="2"/>
      <c r="E827" s="2"/>
      <c r="F827" s="29"/>
      <c r="G827" s="2"/>
      <c r="H827" s="2"/>
      <c r="I827" s="2"/>
      <c r="J827" s="29"/>
    </row>
    <row r="828" spans="2:10" x14ac:dyDescent="0.25">
      <c r="B828" s="5"/>
      <c r="C828" s="2"/>
      <c r="D828" s="2"/>
      <c r="E828" s="2"/>
      <c r="F828" s="29"/>
      <c r="G828" s="2"/>
      <c r="H828" s="2"/>
      <c r="I828" s="2"/>
      <c r="J828" s="29"/>
    </row>
    <row r="829" spans="2:10" x14ac:dyDescent="0.25">
      <c r="B829" s="5"/>
      <c r="C829" s="2"/>
      <c r="D829" s="2"/>
      <c r="E829" s="2"/>
      <c r="F829" s="29"/>
      <c r="G829" s="2"/>
      <c r="H829" s="2"/>
      <c r="I829" s="2"/>
      <c r="J829" s="29"/>
    </row>
    <row r="830" spans="2:10" x14ac:dyDescent="0.25">
      <c r="B830" s="5"/>
      <c r="C830" s="2"/>
      <c r="D830" s="2"/>
      <c r="E830" s="2"/>
      <c r="F830" s="29"/>
      <c r="G830" s="2"/>
      <c r="H830" s="2"/>
      <c r="I830" s="2"/>
      <c r="J830" s="29"/>
    </row>
    <row r="831" spans="2:10" x14ac:dyDescent="0.25">
      <c r="B831" s="5"/>
      <c r="C831" s="2"/>
      <c r="D831" s="2"/>
      <c r="E831" s="2"/>
      <c r="F831" s="29"/>
      <c r="G831" s="2"/>
      <c r="H831" s="2"/>
      <c r="I831" s="2"/>
      <c r="J831" s="29"/>
    </row>
    <row r="832" spans="2:10" x14ac:dyDescent="0.25">
      <c r="B832" s="5"/>
      <c r="C832" s="2"/>
      <c r="D832" s="2"/>
      <c r="E832" s="2"/>
      <c r="F832" s="29"/>
      <c r="G832" s="2"/>
      <c r="H832" s="2"/>
      <c r="I832" s="2"/>
      <c r="J832" s="29"/>
    </row>
    <row r="833" spans="2:10" x14ac:dyDescent="0.25">
      <c r="B833" s="5"/>
      <c r="C833" s="2"/>
      <c r="D833" s="2"/>
      <c r="E833" s="2"/>
      <c r="F833" s="29"/>
      <c r="G833" s="2"/>
      <c r="H833" s="2"/>
      <c r="I833" s="2"/>
      <c r="J833" s="29"/>
    </row>
    <row r="834" spans="2:10" x14ac:dyDescent="0.25">
      <c r="B834" s="5"/>
      <c r="C834" s="2"/>
      <c r="D834" s="2"/>
      <c r="E834" s="2"/>
      <c r="F834" s="29"/>
      <c r="G834" s="2"/>
      <c r="H834" s="2"/>
      <c r="I834" s="2"/>
      <c r="J834" s="29"/>
    </row>
    <row r="835" spans="2:10" x14ac:dyDescent="0.25">
      <c r="B835" s="5"/>
      <c r="C835" s="2"/>
      <c r="D835" s="2"/>
      <c r="E835" s="2"/>
      <c r="F835" s="29"/>
      <c r="G835" s="2"/>
      <c r="H835" s="2"/>
      <c r="I835" s="2"/>
      <c r="J835" s="29"/>
    </row>
    <row r="836" spans="2:10" x14ac:dyDescent="0.25">
      <c r="B836" s="5"/>
      <c r="C836" s="2"/>
      <c r="D836" s="2"/>
      <c r="E836" s="2"/>
      <c r="F836" s="29"/>
      <c r="G836" s="2"/>
      <c r="H836" s="2"/>
      <c r="I836" s="2"/>
      <c r="J836" s="29"/>
    </row>
    <row r="837" spans="2:10" x14ac:dyDescent="0.25">
      <c r="B837" s="5"/>
      <c r="C837" s="2"/>
      <c r="D837" s="2"/>
      <c r="E837" s="2"/>
      <c r="F837" s="29"/>
      <c r="G837" s="2"/>
      <c r="H837" s="2"/>
      <c r="I837" s="2"/>
      <c r="J837" s="29"/>
    </row>
    <row r="838" spans="2:10" x14ac:dyDescent="0.25">
      <c r="B838" s="5"/>
      <c r="C838" s="2"/>
      <c r="D838" s="2"/>
      <c r="E838" s="2"/>
      <c r="F838" s="29"/>
      <c r="G838" s="2"/>
      <c r="H838" s="2"/>
      <c r="I838" s="2"/>
      <c r="J838" s="29"/>
    </row>
    <row r="839" spans="2:10" x14ac:dyDescent="0.25">
      <c r="B839" s="5"/>
      <c r="C839" s="2"/>
      <c r="D839" s="2"/>
      <c r="E839" s="2"/>
      <c r="F839" s="29"/>
      <c r="G839" s="2"/>
      <c r="H839" s="2"/>
      <c r="I839" s="2"/>
      <c r="J839" s="29"/>
    </row>
    <row r="840" spans="2:10" x14ac:dyDescent="0.25">
      <c r="B840" s="5"/>
      <c r="C840" s="2"/>
      <c r="D840" s="2"/>
      <c r="E840" s="2"/>
      <c r="F840" s="29"/>
      <c r="G840" s="2"/>
      <c r="H840" s="2"/>
      <c r="I840" s="2"/>
      <c r="J840" s="29"/>
    </row>
    <row r="841" spans="2:10" x14ac:dyDescent="0.25">
      <c r="B841" s="5"/>
      <c r="C841" s="2"/>
      <c r="D841" s="2"/>
      <c r="E841" s="2"/>
      <c r="F841" s="29"/>
      <c r="G841" s="2"/>
      <c r="H841" s="2"/>
      <c r="I841" s="2"/>
      <c r="J841" s="29"/>
    </row>
    <row r="842" spans="2:10" x14ac:dyDescent="0.25">
      <c r="B842" s="5"/>
      <c r="C842" s="2"/>
      <c r="D842" s="2"/>
      <c r="E842" s="2"/>
      <c r="F842" s="29"/>
      <c r="G842" s="2"/>
      <c r="H842" s="2"/>
      <c r="I842" s="2"/>
      <c r="J842" s="29"/>
    </row>
    <row r="843" spans="2:10" x14ac:dyDescent="0.25">
      <c r="B843" s="5"/>
      <c r="C843" s="2"/>
      <c r="D843" s="2"/>
      <c r="E843" s="2"/>
      <c r="F843" s="29"/>
      <c r="G843" s="2"/>
      <c r="H843" s="2"/>
      <c r="I843" s="2"/>
      <c r="J843" s="29"/>
    </row>
    <row r="844" spans="2:10" x14ac:dyDescent="0.25">
      <c r="B844" s="5"/>
      <c r="C844" s="2"/>
      <c r="D844" s="2"/>
      <c r="E844" s="2"/>
      <c r="F844" s="29"/>
      <c r="G844" s="2"/>
      <c r="H844" s="2"/>
      <c r="I844" s="2"/>
      <c r="J844" s="29"/>
    </row>
    <row r="845" spans="2:10" x14ac:dyDescent="0.25">
      <c r="B845" s="5"/>
      <c r="C845" s="2"/>
      <c r="D845" s="2"/>
      <c r="E845" s="2"/>
      <c r="F845" s="29"/>
      <c r="G845" s="2"/>
      <c r="H845" s="2"/>
      <c r="I845" s="2"/>
      <c r="J845" s="29"/>
    </row>
    <row r="846" spans="2:10" x14ac:dyDescent="0.25">
      <c r="B846" s="5"/>
      <c r="C846" s="2"/>
      <c r="D846" s="2"/>
      <c r="E846" s="2"/>
      <c r="F846" s="29"/>
      <c r="G846" s="2"/>
      <c r="H846" s="2"/>
      <c r="I846" s="2"/>
      <c r="J846" s="29"/>
    </row>
    <row r="847" spans="2:10" x14ac:dyDescent="0.25">
      <c r="B847" s="5"/>
      <c r="C847" s="2"/>
      <c r="D847" s="2"/>
      <c r="E847" s="2"/>
      <c r="F847" s="29"/>
      <c r="G847" s="2"/>
      <c r="H847" s="2"/>
      <c r="I847" s="2"/>
      <c r="J847" s="29"/>
    </row>
    <row r="848" spans="2:10" x14ac:dyDescent="0.25">
      <c r="B848" s="5"/>
      <c r="C848" s="2"/>
      <c r="D848" s="2"/>
      <c r="E848" s="2"/>
      <c r="F848" s="29"/>
      <c r="G848" s="2"/>
      <c r="H848" s="2"/>
      <c r="I848" s="2"/>
      <c r="J848" s="29"/>
    </row>
    <row r="849" spans="2:10" x14ac:dyDescent="0.25">
      <c r="B849" s="5"/>
      <c r="C849" s="2"/>
      <c r="D849" s="2"/>
      <c r="E849" s="2"/>
      <c r="F849" s="29"/>
      <c r="G849" s="2"/>
      <c r="H849" s="2"/>
      <c r="I849" s="2"/>
      <c r="J849" s="29"/>
    </row>
    <row r="850" spans="2:10" x14ac:dyDescent="0.25">
      <c r="B850" s="5"/>
      <c r="C850" s="2"/>
      <c r="D850" s="2"/>
      <c r="E850" s="2"/>
      <c r="F850" s="29"/>
      <c r="G850" s="2"/>
      <c r="H850" s="2"/>
      <c r="I850" s="2"/>
      <c r="J850" s="29"/>
    </row>
    <row r="851" spans="2:10" x14ac:dyDescent="0.25">
      <c r="B851" s="5"/>
      <c r="C851" s="2"/>
      <c r="D851" s="2"/>
      <c r="E851" s="2"/>
      <c r="F851" s="29"/>
      <c r="G851" s="2"/>
      <c r="H851" s="2"/>
      <c r="I851" s="2"/>
      <c r="J851" s="29"/>
    </row>
    <row r="852" spans="2:10" x14ac:dyDescent="0.25">
      <c r="B852" s="5"/>
      <c r="C852" s="2"/>
      <c r="D852" s="2"/>
      <c r="E852" s="2"/>
      <c r="F852" s="29"/>
      <c r="G852" s="2"/>
      <c r="H852" s="2"/>
      <c r="I852" s="2"/>
      <c r="J852" s="29"/>
    </row>
    <row r="853" spans="2:10" x14ac:dyDescent="0.25">
      <c r="B853" s="5"/>
      <c r="C853" s="2"/>
      <c r="D853" s="2"/>
      <c r="E853" s="2"/>
      <c r="F853" s="29"/>
      <c r="G853" s="2"/>
      <c r="H853" s="2"/>
      <c r="I853" s="2"/>
      <c r="J853" s="29"/>
    </row>
    <row r="854" spans="2:10" x14ac:dyDescent="0.25">
      <c r="B854" s="5"/>
      <c r="C854" s="2"/>
      <c r="D854" s="2"/>
      <c r="E854" s="2"/>
      <c r="F854" s="29"/>
      <c r="G854" s="2"/>
      <c r="H854" s="2"/>
      <c r="I854" s="2"/>
      <c r="J854" s="29"/>
    </row>
    <row r="855" spans="2:10" x14ac:dyDescent="0.25">
      <c r="B855" s="5"/>
      <c r="C855" s="2"/>
      <c r="D855" s="2"/>
      <c r="E855" s="2"/>
      <c r="F855" s="29"/>
      <c r="G855" s="2"/>
      <c r="H855" s="2"/>
      <c r="I855" s="2"/>
      <c r="J855" s="29"/>
    </row>
    <row r="856" spans="2:10" x14ac:dyDescent="0.25">
      <c r="B856" s="5"/>
      <c r="C856" s="2"/>
      <c r="D856" s="2"/>
      <c r="E856" s="2"/>
      <c r="F856" s="29"/>
      <c r="G856" s="2"/>
      <c r="H856" s="2"/>
      <c r="I856" s="2"/>
      <c r="J856" s="29"/>
    </row>
    <row r="857" spans="2:10" x14ac:dyDescent="0.25">
      <c r="B857" s="5"/>
      <c r="C857" s="2"/>
      <c r="D857" s="2"/>
      <c r="E857" s="2"/>
      <c r="F857" s="29"/>
      <c r="G857" s="2"/>
      <c r="H857" s="2"/>
      <c r="I857" s="2"/>
      <c r="J857" s="29"/>
    </row>
    <row r="858" spans="2:10" x14ac:dyDescent="0.25">
      <c r="B858" s="5"/>
      <c r="C858" s="2"/>
      <c r="D858" s="2"/>
      <c r="E858" s="2"/>
      <c r="F858" s="29"/>
      <c r="G858" s="2"/>
      <c r="H858" s="2"/>
      <c r="I858" s="2"/>
      <c r="J858" s="29"/>
    </row>
    <row r="859" spans="2:10" x14ac:dyDescent="0.25">
      <c r="B859" s="5"/>
      <c r="C859" s="2"/>
      <c r="D859" s="2"/>
      <c r="E859" s="2"/>
      <c r="F859" s="29"/>
      <c r="G859" s="2"/>
      <c r="H859" s="2"/>
      <c r="I859" s="2"/>
      <c r="J859" s="29"/>
    </row>
    <row r="860" spans="2:10" x14ac:dyDescent="0.25">
      <c r="B860" s="5"/>
      <c r="C860" s="2"/>
      <c r="D860" s="2"/>
      <c r="E860" s="2"/>
      <c r="F860" s="29"/>
      <c r="G860" s="2"/>
      <c r="H860" s="2"/>
      <c r="I860" s="2"/>
      <c r="J860" s="29"/>
    </row>
    <row r="861" spans="2:10" x14ac:dyDescent="0.25">
      <c r="B861" s="5"/>
      <c r="C861" s="2"/>
      <c r="D861" s="2"/>
      <c r="E861" s="2"/>
      <c r="F861" s="29"/>
      <c r="G861" s="2"/>
      <c r="H861" s="2"/>
      <c r="I861" s="2"/>
      <c r="J861" s="29"/>
    </row>
    <row r="862" spans="2:10" x14ac:dyDescent="0.25">
      <c r="B862" s="5"/>
      <c r="C862" s="2"/>
      <c r="D862" s="2"/>
      <c r="E862" s="2"/>
      <c r="F862" s="29"/>
      <c r="G862" s="2"/>
      <c r="H862" s="2"/>
      <c r="I862" s="2"/>
      <c r="J862" s="29"/>
    </row>
    <row r="863" spans="2:10" x14ac:dyDescent="0.25">
      <c r="B863" s="5"/>
      <c r="C863" s="2"/>
      <c r="D863" s="2"/>
      <c r="E863" s="2"/>
      <c r="F863" s="29"/>
      <c r="G863" s="2"/>
      <c r="H863" s="2"/>
      <c r="I863" s="2"/>
      <c r="J863" s="29"/>
    </row>
    <row r="864" spans="2:10" x14ac:dyDescent="0.25">
      <c r="B864" s="5"/>
      <c r="C864" s="2"/>
      <c r="D864" s="2"/>
      <c r="E864" s="2"/>
      <c r="F864" s="29"/>
      <c r="G864" s="2"/>
      <c r="H864" s="2"/>
      <c r="I864" s="2"/>
      <c r="J864" s="29"/>
    </row>
    <row r="865" spans="2:10" x14ac:dyDescent="0.25">
      <c r="B865" s="5"/>
      <c r="C865" s="2"/>
      <c r="D865" s="2"/>
      <c r="E865" s="2"/>
      <c r="F865" s="29"/>
      <c r="G865" s="2"/>
      <c r="H865" s="2"/>
      <c r="I865" s="2"/>
      <c r="J865" s="29"/>
    </row>
    <row r="866" spans="2:10" x14ac:dyDescent="0.25">
      <c r="B866" s="5"/>
      <c r="C866" s="2"/>
      <c r="D866" s="2"/>
      <c r="E866" s="2"/>
      <c r="F866" s="29"/>
      <c r="G866" s="2"/>
      <c r="H866" s="2"/>
      <c r="I866" s="2"/>
      <c r="J866" s="29"/>
    </row>
    <row r="867" spans="2:10" x14ac:dyDescent="0.25">
      <c r="B867" s="5"/>
      <c r="C867" s="2"/>
      <c r="D867" s="2"/>
      <c r="E867" s="2"/>
      <c r="F867" s="29"/>
      <c r="G867" s="2"/>
      <c r="H867" s="2"/>
      <c r="I867" s="2"/>
      <c r="J867" s="29"/>
    </row>
    <row r="868" spans="2:10" x14ac:dyDescent="0.25">
      <c r="B868" s="5"/>
      <c r="C868" s="2"/>
      <c r="D868" s="2"/>
      <c r="E868" s="2"/>
      <c r="F868" s="29"/>
      <c r="G868" s="2"/>
      <c r="H868" s="2"/>
      <c r="I868" s="2"/>
      <c r="J868" s="29"/>
    </row>
    <row r="869" spans="2:10" x14ac:dyDescent="0.25">
      <c r="B869" s="5"/>
      <c r="C869" s="2"/>
      <c r="D869" s="2"/>
      <c r="E869" s="2"/>
      <c r="F869" s="29"/>
      <c r="G869" s="2"/>
      <c r="H869" s="2"/>
      <c r="I869" s="2"/>
      <c r="J869" s="29"/>
    </row>
    <row r="870" spans="2:10" x14ac:dyDescent="0.25">
      <c r="B870" s="5"/>
      <c r="C870" s="2"/>
      <c r="D870" s="2"/>
      <c r="E870" s="2"/>
      <c r="F870" s="29"/>
      <c r="G870" s="2"/>
      <c r="H870" s="2"/>
      <c r="I870" s="2"/>
      <c r="J870" s="29"/>
    </row>
    <row r="871" spans="2:10" x14ac:dyDescent="0.25">
      <c r="B871" s="5"/>
      <c r="C871" s="2"/>
      <c r="D871" s="2"/>
      <c r="E871" s="2"/>
      <c r="F871" s="29"/>
      <c r="G871" s="2"/>
      <c r="H871" s="2"/>
      <c r="I871" s="2"/>
      <c r="J871" s="29"/>
    </row>
    <row r="872" spans="2:10" x14ac:dyDescent="0.25">
      <c r="B872" s="5"/>
      <c r="C872" s="2"/>
      <c r="D872" s="2"/>
      <c r="E872" s="2"/>
      <c r="F872" s="29"/>
      <c r="G872" s="2"/>
      <c r="H872" s="2"/>
      <c r="I872" s="2"/>
      <c r="J872" s="29"/>
    </row>
    <row r="873" spans="2:10" x14ac:dyDescent="0.25">
      <c r="B873" s="5"/>
      <c r="C873" s="2"/>
      <c r="D873" s="2"/>
      <c r="E873" s="2"/>
      <c r="F873" s="29"/>
      <c r="G873" s="2"/>
      <c r="H873" s="2"/>
      <c r="I873" s="2"/>
      <c r="J873" s="29"/>
    </row>
    <row r="874" spans="2:10" x14ac:dyDescent="0.25">
      <c r="B874" s="5"/>
      <c r="C874" s="2"/>
      <c r="D874" s="2"/>
      <c r="E874" s="2"/>
      <c r="F874" s="29"/>
      <c r="G874" s="2"/>
      <c r="H874" s="2"/>
      <c r="I874" s="2"/>
      <c r="J874" s="29"/>
    </row>
    <row r="875" spans="2:10" x14ac:dyDescent="0.25">
      <c r="B875" s="5"/>
      <c r="C875" s="2"/>
      <c r="D875" s="2"/>
      <c r="E875" s="2"/>
      <c r="F875" s="29"/>
      <c r="G875" s="2"/>
      <c r="H875" s="2"/>
      <c r="I875" s="2"/>
      <c r="J875" s="29"/>
    </row>
    <row r="876" spans="2:10" x14ac:dyDescent="0.25">
      <c r="B876" s="5"/>
      <c r="C876" s="2"/>
      <c r="D876" s="2"/>
      <c r="E876" s="2"/>
      <c r="F876" s="29"/>
      <c r="G876" s="2"/>
      <c r="H876" s="2"/>
      <c r="I876" s="2"/>
      <c r="J876" s="29"/>
    </row>
    <row r="877" spans="2:10" x14ac:dyDescent="0.25">
      <c r="B877" s="5"/>
      <c r="C877" s="2"/>
      <c r="D877" s="2"/>
      <c r="E877" s="2"/>
      <c r="F877" s="29"/>
      <c r="G877" s="2"/>
      <c r="H877" s="2"/>
      <c r="I877" s="2"/>
      <c r="J877" s="29"/>
    </row>
    <row r="878" spans="2:10" x14ac:dyDescent="0.25">
      <c r="B878" s="5"/>
      <c r="C878" s="2"/>
      <c r="D878" s="2"/>
      <c r="E878" s="2"/>
      <c r="F878" s="29"/>
      <c r="G878" s="2"/>
      <c r="H878" s="2"/>
      <c r="I878" s="2"/>
      <c r="J878" s="29"/>
    </row>
    <row r="879" spans="2:10" x14ac:dyDescent="0.25">
      <c r="B879" s="5"/>
      <c r="C879" s="2"/>
      <c r="D879" s="2"/>
      <c r="E879" s="2"/>
      <c r="F879" s="29"/>
      <c r="G879" s="2"/>
      <c r="H879" s="2"/>
      <c r="I879" s="2"/>
      <c r="J879" s="29"/>
    </row>
    <row r="880" spans="2:10" x14ac:dyDescent="0.25">
      <c r="B880" s="5"/>
      <c r="C880" s="2"/>
      <c r="D880" s="2"/>
      <c r="E880" s="2"/>
      <c r="F880" s="29"/>
      <c r="G880" s="2"/>
      <c r="H880" s="2"/>
      <c r="I880" s="2"/>
      <c r="J880" s="29"/>
    </row>
    <row r="881" spans="2:10" x14ac:dyDescent="0.25">
      <c r="B881" s="5"/>
      <c r="C881" s="2"/>
      <c r="D881" s="2"/>
      <c r="E881" s="2"/>
      <c r="F881" s="29"/>
      <c r="G881" s="2"/>
      <c r="H881" s="2"/>
      <c r="I881" s="2"/>
      <c r="J881" s="29"/>
    </row>
    <row r="882" spans="2:10" x14ac:dyDescent="0.25">
      <c r="B882" s="5"/>
      <c r="C882" s="2"/>
      <c r="D882" s="2"/>
      <c r="E882" s="2"/>
      <c r="F882" s="29"/>
      <c r="G882" s="2"/>
      <c r="H882" s="2"/>
      <c r="I882" s="2"/>
      <c r="J882" s="29"/>
    </row>
    <row r="883" spans="2:10" x14ac:dyDescent="0.25">
      <c r="B883" s="5"/>
      <c r="C883" s="2"/>
      <c r="D883" s="2"/>
      <c r="E883" s="2"/>
      <c r="F883" s="29"/>
      <c r="G883" s="2"/>
      <c r="H883" s="2"/>
      <c r="I883" s="2"/>
      <c r="J883" s="29"/>
    </row>
    <row r="884" spans="2:10" x14ac:dyDescent="0.25">
      <c r="B884" s="5"/>
      <c r="C884" s="2"/>
      <c r="D884" s="2"/>
      <c r="E884" s="2"/>
      <c r="F884" s="29"/>
      <c r="G884" s="2"/>
      <c r="H884" s="2"/>
      <c r="I884" s="2"/>
      <c r="J884" s="29"/>
    </row>
    <row r="885" spans="2:10" x14ac:dyDescent="0.25">
      <c r="B885" s="5"/>
      <c r="C885" s="2"/>
      <c r="D885" s="2"/>
      <c r="E885" s="2"/>
      <c r="F885" s="29"/>
      <c r="G885" s="2"/>
      <c r="H885" s="2"/>
      <c r="I885" s="2"/>
      <c r="J885" s="29"/>
    </row>
    <row r="886" spans="2:10" x14ac:dyDescent="0.25">
      <c r="B886" s="5"/>
      <c r="C886" s="2"/>
      <c r="D886" s="2"/>
      <c r="E886" s="2"/>
      <c r="F886" s="29"/>
      <c r="G886" s="2"/>
      <c r="H886" s="2"/>
      <c r="I886" s="2"/>
      <c r="J886" s="29"/>
    </row>
    <row r="887" spans="2:10" x14ac:dyDescent="0.25">
      <c r="B887" s="5"/>
      <c r="C887" s="2"/>
      <c r="D887" s="2"/>
      <c r="E887" s="2"/>
      <c r="F887" s="29"/>
      <c r="G887" s="2"/>
      <c r="H887" s="2"/>
      <c r="I887" s="2"/>
      <c r="J887" s="29"/>
    </row>
    <row r="888" spans="2:10" x14ac:dyDescent="0.25">
      <c r="B888" s="5"/>
      <c r="C888" s="2"/>
      <c r="D888" s="2"/>
      <c r="E888" s="2"/>
      <c r="F888" s="29"/>
      <c r="G888" s="2"/>
      <c r="H888" s="2"/>
      <c r="I888" s="2"/>
      <c r="J888" s="29"/>
    </row>
    <row r="889" spans="2:10" x14ac:dyDescent="0.25">
      <c r="B889" s="5"/>
      <c r="C889" s="2"/>
      <c r="D889" s="2"/>
      <c r="E889" s="2"/>
      <c r="F889" s="29"/>
      <c r="G889" s="2"/>
      <c r="H889" s="2"/>
      <c r="I889" s="2"/>
      <c r="J889" s="29"/>
    </row>
    <row r="890" spans="2:10" x14ac:dyDescent="0.25">
      <c r="B890" s="5"/>
      <c r="C890" s="2"/>
      <c r="D890" s="2"/>
      <c r="E890" s="2"/>
      <c r="F890" s="29"/>
      <c r="G890" s="2"/>
      <c r="H890" s="2"/>
      <c r="I890" s="2"/>
      <c r="J890" s="29"/>
    </row>
    <row r="891" spans="2:10" x14ac:dyDescent="0.25">
      <c r="B891" s="5"/>
      <c r="C891" s="2"/>
      <c r="D891" s="2"/>
      <c r="E891" s="2"/>
      <c r="F891" s="29"/>
      <c r="G891" s="2"/>
      <c r="H891" s="2"/>
      <c r="I891" s="2"/>
      <c r="J891" s="29"/>
    </row>
    <row r="892" spans="2:10" x14ac:dyDescent="0.25">
      <c r="B892" s="5"/>
      <c r="C892" s="2"/>
      <c r="D892" s="2"/>
      <c r="E892" s="2"/>
      <c r="F892" s="29"/>
      <c r="G892" s="2"/>
      <c r="H892" s="2"/>
      <c r="I892" s="2"/>
      <c r="J892" s="29"/>
    </row>
    <row r="893" spans="2:10" x14ac:dyDescent="0.25">
      <c r="B893" s="5"/>
      <c r="C893" s="2"/>
      <c r="D893" s="2"/>
      <c r="E893" s="2"/>
      <c r="F893" s="29"/>
      <c r="G893" s="2"/>
      <c r="H893" s="2"/>
      <c r="I893" s="2"/>
      <c r="J893" s="29"/>
    </row>
    <row r="894" spans="2:10" x14ac:dyDescent="0.25">
      <c r="B894" s="5"/>
      <c r="C894" s="2"/>
      <c r="D894" s="2"/>
      <c r="E894" s="2"/>
      <c r="F894" s="29"/>
      <c r="G894" s="2"/>
      <c r="H894" s="2"/>
      <c r="I894" s="2"/>
      <c r="J894" s="29"/>
    </row>
    <row r="895" spans="2:10" x14ac:dyDescent="0.25">
      <c r="B895" s="5"/>
      <c r="C895" s="2"/>
      <c r="D895" s="2"/>
      <c r="E895" s="2"/>
      <c r="F895" s="29"/>
      <c r="G895" s="2"/>
      <c r="H895" s="2"/>
      <c r="I895" s="2"/>
      <c r="J895" s="29"/>
    </row>
    <row r="896" spans="2:10" x14ac:dyDescent="0.25">
      <c r="B896" s="5"/>
      <c r="C896" s="2"/>
      <c r="D896" s="2"/>
      <c r="E896" s="2"/>
      <c r="F896" s="29"/>
      <c r="G896" s="2"/>
      <c r="H896" s="2"/>
      <c r="I896" s="2"/>
      <c r="J896" s="29"/>
    </row>
    <row r="897" spans="2:10" x14ac:dyDescent="0.25">
      <c r="B897" s="5"/>
      <c r="C897" s="2"/>
      <c r="D897" s="2"/>
      <c r="E897" s="2"/>
      <c r="F897" s="29"/>
      <c r="G897" s="2"/>
      <c r="H897" s="2"/>
      <c r="I897" s="2"/>
      <c r="J897" s="29"/>
    </row>
    <row r="898" spans="2:10" x14ac:dyDescent="0.25">
      <c r="B898" s="5"/>
      <c r="C898" s="2"/>
      <c r="D898" s="2"/>
      <c r="E898" s="2"/>
      <c r="F898" s="29"/>
      <c r="G898" s="2"/>
      <c r="H898" s="2"/>
      <c r="I898" s="2"/>
      <c r="J898" s="29"/>
    </row>
    <row r="899" spans="2:10" x14ac:dyDescent="0.25">
      <c r="B899" s="5"/>
      <c r="C899" s="2"/>
      <c r="D899" s="2"/>
      <c r="E899" s="2"/>
      <c r="F899" s="29"/>
      <c r="G899" s="2"/>
      <c r="H899" s="2"/>
      <c r="I899" s="2"/>
      <c r="J899" s="29"/>
    </row>
    <row r="900" spans="2:10" x14ac:dyDescent="0.25">
      <c r="B900" s="5"/>
      <c r="C900" s="2"/>
      <c r="D900" s="2"/>
      <c r="E900" s="2"/>
      <c r="F900" s="29"/>
      <c r="G900" s="2"/>
      <c r="H900" s="2"/>
      <c r="I900" s="2"/>
      <c r="J900" s="29"/>
    </row>
    <row r="901" spans="2:10" x14ac:dyDescent="0.25">
      <c r="B901" s="5"/>
      <c r="C901" s="2"/>
      <c r="D901" s="2"/>
      <c r="E901" s="2"/>
      <c r="F901" s="29"/>
      <c r="G901" s="2"/>
      <c r="H901" s="2"/>
      <c r="I901" s="2"/>
      <c r="J901" s="29"/>
    </row>
    <row r="902" spans="2:10" x14ac:dyDescent="0.25">
      <c r="B902" s="5"/>
      <c r="C902" s="2"/>
      <c r="D902" s="2"/>
      <c r="E902" s="2"/>
      <c r="F902" s="29"/>
      <c r="G902" s="2"/>
      <c r="H902" s="2"/>
      <c r="I902" s="2"/>
      <c r="J902" s="29"/>
    </row>
    <row r="903" spans="2:10" x14ac:dyDescent="0.25">
      <c r="B903" s="5"/>
      <c r="C903" s="2"/>
      <c r="D903" s="2"/>
      <c r="E903" s="2"/>
      <c r="F903" s="29"/>
      <c r="G903" s="2"/>
      <c r="H903" s="2"/>
      <c r="I903" s="2"/>
      <c r="J903" s="29"/>
    </row>
    <row r="904" spans="2:10" x14ac:dyDescent="0.25">
      <c r="B904" s="5"/>
      <c r="C904" s="2"/>
      <c r="D904" s="2"/>
      <c r="E904" s="2"/>
      <c r="F904" s="29"/>
      <c r="G904" s="2"/>
      <c r="H904" s="2"/>
      <c r="I904" s="2"/>
      <c r="J904" s="29"/>
    </row>
    <row r="905" spans="2:10" x14ac:dyDescent="0.25">
      <c r="B905" s="5"/>
      <c r="C905" s="2"/>
      <c r="D905" s="2"/>
      <c r="E905" s="2"/>
      <c r="F905" s="29"/>
      <c r="G905" s="2"/>
      <c r="H905" s="2"/>
      <c r="I905" s="2"/>
      <c r="J905" s="29"/>
    </row>
    <row r="906" spans="2:10" x14ac:dyDescent="0.25">
      <c r="B906" s="5"/>
      <c r="C906" s="2"/>
      <c r="D906" s="2"/>
      <c r="E906" s="2"/>
      <c r="F906" s="29"/>
      <c r="G906" s="2"/>
      <c r="H906" s="2"/>
      <c r="I906" s="2"/>
      <c r="J906" s="29"/>
    </row>
    <row r="907" spans="2:10" x14ac:dyDescent="0.25">
      <c r="B907" s="5"/>
      <c r="C907" s="2"/>
      <c r="D907" s="2"/>
      <c r="E907" s="2"/>
      <c r="F907" s="29"/>
      <c r="G907" s="2"/>
      <c r="H907" s="2"/>
      <c r="I907" s="2"/>
      <c r="J907" s="29"/>
    </row>
    <row r="908" spans="2:10" x14ac:dyDescent="0.25">
      <c r="B908" s="5"/>
      <c r="C908" s="2"/>
      <c r="D908" s="2"/>
      <c r="E908" s="2"/>
      <c r="F908" s="29"/>
      <c r="G908" s="2"/>
      <c r="H908" s="2"/>
      <c r="I908" s="2"/>
      <c r="J908" s="29"/>
    </row>
    <row r="909" spans="2:10" x14ac:dyDescent="0.25">
      <c r="B909" s="5"/>
      <c r="C909" s="2"/>
      <c r="D909" s="2"/>
      <c r="E909" s="2"/>
      <c r="F909" s="29"/>
      <c r="G909" s="2"/>
      <c r="H909" s="2"/>
      <c r="I909" s="2"/>
      <c r="J909" s="29"/>
    </row>
    <row r="910" spans="2:10" x14ac:dyDescent="0.25">
      <c r="B910" s="5"/>
      <c r="C910" s="2"/>
      <c r="D910" s="2"/>
      <c r="E910" s="2"/>
      <c r="F910" s="29"/>
      <c r="G910" s="2"/>
      <c r="H910" s="2"/>
      <c r="I910" s="2"/>
      <c r="J910" s="29"/>
    </row>
    <row r="911" spans="2:10" x14ac:dyDescent="0.25">
      <c r="B911" s="5"/>
      <c r="C911" s="2"/>
      <c r="D911" s="2"/>
      <c r="E911" s="2"/>
      <c r="F911" s="29"/>
      <c r="G911" s="2"/>
      <c r="H911" s="2"/>
      <c r="I911" s="2"/>
      <c r="J911" s="29"/>
    </row>
    <row r="912" spans="2:10" x14ac:dyDescent="0.25">
      <c r="B912" s="5"/>
      <c r="C912" s="2"/>
      <c r="D912" s="2"/>
      <c r="E912" s="2"/>
      <c r="F912" s="29"/>
      <c r="G912" s="2"/>
      <c r="H912" s="2"/>
      <c r="I912" s="2"/>
      <c r="J912" s="29"/>
    </row>
    <row r="913" spans="2:10" x14ac:dyDescent="0.25">
      <c r="B913" s="5"/>
      <c r="C913" s="2"/>
      <c r="D913" s="2"/>
      <c r="E913" s="2"/>
      <c r="F913" s="29"/>
      <c r="G913" s="2"/>
      <c r="H913" s="2"/>
      <c r="I913" s="2"/>
      <c r="J913" s="29"/>
    </row>
    <row r="914" spans="2:10" x14ac:dyDescent="0.25">
      <c r="B914" s="5"/>
      <c r="C914" s="2"/>
      <c r="D914" s="2"/>
      <c r="E914" s="2"/>
      <c r="F914" s="29"/>
      <c r="G914" s="2"/>
      <c r="H914" s="2"/>
      <c r="I914" s="2"/>
      <c r="J914" s="29"/>
    </row>
    <row r="915" spans="2:10" x14ac:dyDescent="0.25">
      <c r="B915" s="5"/>
      <c r="C915" s="2"/>
      <c r="D915" s="2"/>
      <c r="E915" s="2"/>
      <c r="F915" s="29"/>
      <c r="G915" s="2"/>
      <c r="H915" s="2"/>
      <c r="I915" s="2"/>
      <c r="J915" s="29"/>
    </row>
    <row r="916" spans="2:10" x14ac:dyDescent="0.25">
      <c r="B916" s="5"/>
      <c r="C916" s="2"/>
      <c r="D916" s="2"/>
      <c r="E916" s="2"/>
      <c r="F916" s="29"/>
      <c r="G916" s="2"/>
      <c r="H916" s="2"/>
      <c r="I916" s="2"/>
      <c r="J916" s="29"/>
    </row>
    <row r="917" spans="2:10" x14ac:dyDescent="0.25">
      <c r="B917" s="5"/>
      <c r="C917" s="2"/>
      <c r="D917" s="2"/>
      <c r="E917" s="2"/>
      <c r="F917" s="29"/>
      <c r="G917" s="2"/>
      <c r="H917" s="2"/>
      <c r="I917" s="2"/>
      <c r="J917" s="29"/>
    </row>
    <row r="918" spans="2:10" x14ac:dyDescent="0.25">
      <c r="B918" s="5"/>
      <c r="C918" s="2"/>
      <c r="D918" s="2"/>
      <c r="E918" s="2"/>
      <c r="F918" s="29"/>
      <c r="G918" s="2"/>
      <c r="H918" s="2"/>
      <c r="I918" s="2"/>
      <c r="J918" s="29"/>
    </row>
    <row r="919" spans="2:10" x14ac:dyDescent="0.25">
      <c r="B919" s="5"/>
      <c r="C919" s="2"/>
      <c r="D919" s="2"/>
      <c r="E919" s="2"/>
      <c r="F919" s="29"/>
      <c r="G919" s="2"/>
      <c r="H919" s="2"/>
      <c r="I919" s="2"/>
      <c r="J919" s="29"/>
    </row>
    <row r="920" spans="2:10" x14ac:dyDescent="0.25">
      <c r="B920" s="5"/>
      <c r="C920" s="2"/>
      <c r="D920" s="2"/>
      <c r="E920" s="2"/>
      <c r="F920" s="29"/>
      <c r="G920" s="2"/>
      <c r="H920" s="2"/>
      <c r="I920" s="2"/>
      <c r="J920" s="29"/>
    </row>
    <row r="921" spans="2:10" x14ac:dyDescent="0.25">
      <c r="B921" s="5"/>
      <c r="C921" s="2"/>
      <c r="D921" s="2"/>
      <c r="E921" s="2"/>
      <c r="F921" s="29"/>
      <c r="G921" s="2"/>
      <c r="H921" s="2"/>
      <c r="I921" s="2"/>
      <c r="J921" s="29"/>
    </row>
    <row r="922" spans="2:10" x14ac:dyDescent="0.25">
      <c r="B922" s="5"/>
      <c r="C922" s="2"/>
      <c r="D922" s="2"/>
      <c r="E922" s="2"/>
      <c r="F922" s="29"/>
      <c r="G922" s="2"/>
      <c r="H922" s="2"/>
      <c r="I922" s="2"/>
      <c r="J922" s="29"/>
    </row>
    <row r="923" spans="2:10" x14ac:dyDescent="0.25">
      <c r="B923" s="5"/>
      <c r="C923" s="2"/>
      <c r="D923" s="2"/>
      <c r="E923" s="2"/>
      <c r="F923" s="29"/>
      <c r="G923" s="2"/>
      <c r="H923" s="2"/>
      <c r="I923" s="2"/>
      <c r="J923" s="29"/>
    </row>
    <row r="924" spans="2:10" x14ac:dyDescent="0.25">
      <c r="B924" s="5"/>
      <c r="C924" s="2"/>
      <c r="D924" s="2"/>
      <c r="E924" s="2"/>
      <c r="F924" s="29"/>
      <c r="G924" s="2"/>
      <c r="H924" s="2"/>
      <c r="I924" s="2"/>
      <c r="J924" s="29"/>
    </row>
    <row r="925" spans="2:10" x14ac:dyDescent="0.25">
      <c r="B925" s="5"/>
      <c r="C925" s="2"/>
      <c r="D925" s="2"/>
      <c r="E925" s="2"/>
      <c r="F925" s="29"/>
      <c r="G925" s="2"/>
      <c r="H925" s="2"/>
      <c r="I925" s="2"/>
      <c r="J925" s="29"/>
    </row>
    <row r="926" spans="2:10" x14ac:dyDescent="0.25">
      <c r="B926" s="5"/>
      <c r="C926" s="2"/>
      <c r="D926" s="2"/>
      <c r="E926" s="2"/>
      <c r="F926" s="29"/>
      <c r="G926" s="2"/>
      <c r="H926" s="2"/>
      <c r="I926" s="2"/>
      <c r="J926" s="29"/>
    </row>
    <row r="927" spans="2:10" x14ac:dyDescent="0.25">
      <c r="B927" s="5"/>
      <c r="C927" s="2"/>
      <c r="D927" s="2"/>
      <c r="E927" s="2"/>
      <c r="F927" s="29"/>
      <c r="G927" s="2"/>
      <c r="H927" s="2"/>
      <c r="I927" s="2"/>
      <c r="J927" s="29"/>
    </row>
    <row r="928" spans="2:10" x14ac:dyDescent="0.25">
      <c r="B928" s="5"/>
      <c r="C928" s="2"/>
      <c r="D928" s="2"/>
      <c r="E928" s="2"/>
      <c r="F928" s="29"/>
      <c r="G928" s="2"/>
      <c r="H928" s="2"/>
      <c r="I928" s="2"/>
      <c r="J928" s="29"/>
    </row>
    <row r="929" spans="2:10" x14ac:dyDescent="0.25">
      <c r="B929" s="5"/>
      <c r="C929" s="2"/>
      <c r="D929" s="2"/>
      <c r="E929" s="2"/>
      <c r="F929" s="29"/>
      <c r="G929" s="2"/>
      <c r="H929" s="2"/>
      <c r="I929" s="2"/>
      <c r="J929" s="29"/>
    </row>
    <row r="930" spans="2:10" x14ac:dyDescent="0.25">
      <c r="B930" s="5"/>
      <c r="C930" s="2"/>
      <c r="D930" s="2"/>
      <c r="E930" s="2"/>
      <c r="F930" s="29"/>
      <c r="G930" s="2"/>
      <c r="H930" s="2"/>
      <c r="I930" s="2"/>
      <c r="J930" s="29"/>
    </row>
    <row r="931" spans="2:10" x14ac:dyDescent="0.25">
      <c r="B931" s="5"/>
      <c r="C931" s="2"/>
      <c r="D931" s="2"/>
      <c r="E931" s="2"/>
      <c r="F931" s="29"/>
      <c r="G931" s="2"/>
      <c r="H931" s="2"/>
      <c r="I931" s="2"/>
      <c r="J931" s="29"/>
    </row>
    <row r="932" spans="2:10" x14ac:dyDescent="0.25">
      <c r="B932" s="5"/>
      <c r="C932" s="2"/>
      <c r="D932" s="2"/>
      <c r="E932" s="2"/>
      <c r="F932" s="29"/>
      <c r="G932" s="2"/>
      <c r="H932" s="2"/>
      <c r="I932" s="2"/>
      <c r="J932" s="29"/>
    </row>
    <row r="933" spans="2:10" x14ac:dyDescent="0.25">
      <c r="B933" s="5"/>
      <c r="C933" s="2"/>
      <c r="D933" s="2"/>
      <c r="E933" s="2"/>
      <c r="F933" s="29"/>
      <c r="G933" s="2"/>
      <c r="H933" s="2"/>
      <c r="I933" s="2"/>
      <c r="J933" s="29"/>
    </row>
    <row r="934" spans="2:10" x14ac:dyDescent="0.25">
      <c r="B934" s="5"/>
      <c r="C934" s="2"/>
      <c r="D934" s="2"/>
      <c r="E934" s="2"/>
      <c r="F934" s="29"/>
      <c r="G934" s="2"/>
      <c r="H934" s="2"/>
      <c r="I934" s="2"/>
      <c r="J934" s="29"/>
    </row>
    <row r="935" spans="2:10" x14ac:dyDescent="0.25">
      <c r="B935" s="5"/>
      <c r="C935" s="2"/>
      <c r="D935" s="2"/>
      <c r="E935" s="2"/>
      <c r="F935" s="29"/>
      <c r="G935" s="2"/>
      <c r="H935" s="2"/>
      <c r="I935" s="2"/>
      <c r="J935" s="29"/>
    </row>
    <row r="936" spans="2:10" x14ac:dyDescent="0.25">
      <c r="B936" s="5"/>
      <c r="C936" s="2"/>
      <c r="D936" s="2"/>
      <c r="E936" s="2"/>
      <c r="F936" s="29"/>
      <c r="G936" s="2"/>
      <c r="H936" s="2"/>
      <c r="I936" s="2"/>
      <c r="J936" s="29"/>
    </row>
    <row r="937" spans="2:10" x14ac:dyDescent="0.25">
      <c r="B937" s="5"/>
      <c r="C937" s="2"/>
      <c r="D937" s="2"/>
      <c r="E937" s="2"/>
      <c r="F937" s="29"/>
      <c r="G937" s="2"/>
      <c r="H937" s="2"/>
      <c r="I937" s="2"/>
      <c r="J937" s="29"/>
    </row>
    <row r="938" spans="2:10" x14ac:dyDescent="0.25">
      <c r="B938" s="5"/>
      <c r="C938" s="2"/>
      <c r="D938" s="2"/>
      <c r="E938" s="2"/>
      <c r="F938" s="29"/>
      <c r="G938" s="2"/>
      <c r="H938" s="2"/>
      <c r="I938" s="2"/>
      <c r="J938" s="29"/>
    </row>
    <row r="939" spans="2:10" x14ac:dyDescent="0.25">
      <c r="B939" s="5"/>
      <c r="C939" s="2"/>
      <c r="D939" s="2"/>
      <c r="E939" s="2"/>
      <c r="F939" s="29"/>
      <c r="G939" s="2"/>
      <c r="H939" s="2"/>
      <c r="I939" s="2"/>
      <c r="J939" s="29"/>
    </row>
    <row r="940" spans="2:10" x14ac:dyDescent="0.25">
      <c r="B940" s="5"/>
      <c r="C940" s="2"/>
      <c r="D940" s="2"/>
      <c r="E940" s="2"/>
      <c r="F940" s="29"/>
      <c r="G940" s="2"/>
      <c r="H940" s="2"/>
      <c r="I940" s="2"/>
      <c r="J940" s="29"/>
    </row>
    <row r="941" spans="2:10" x14ac:dyDescent="0.25">
      <c r="B941" s="5"/>
      <c r="C941" s="2"/>
      <c r="D941" s="2"/>
      <c r="E941" s="2"/>
      <c r="F941" s="29"/>
      <c r="G941" s="2"/>
      <c r="H941" s="2"/>
      <c r="I941" s="2"/>
      <c r="J941" s="29"/>
    </row>
    <row r="942" spans="2:10" x14ac:dyDescent="0.25">
      <c r="B942" s="5"/>
      <c r="C942" s="2"/>
      <c r="D942" s="2"/>
      <c r="E942" s="2"/>
      <c r="F942" s="29"/>
      <c r="G942" s="2"/>
      <c r="H942" s="2"/>
      <c r="I942" s="2"/>
      <c r="J942" s="29"/>
    </row>
    <row r="943" spans="2:10" x14ac:dyDescent="0.25">
      <c r="B943" s="5"/>
      <c r="C943" s="2"/>
      <c r="D943" s="2"/>
      <c r="E943" s="2"/>
      <c r="F943" s="29"/>
      <c r="G943" s="2"/>
      <c r="H943" s="2"/>
      <c r="I943" s="2"/>
      <c r="J943" s="29"/>
    </row>
    <row r="944" spans="2:10" x14ac:dyDescent="0.25">
      <c r="B944" s="5"/>
      <c r="C944" s="2"/>
      <c r="D944" s="2"/>
      <c r="E944" s="2"/>
      <c r="F944" s="29"/>
      <c r="G944" s="2"/>
      <c r="H944" s="2"/>
      <c r="I944" s="2"/>
      <c r="J944" s="29"/>
    </row>
    <row r="945" spans="2:10" x14ac:dyDescent="0.25">
      <c r="B945" s="5"/>
      <c r="C945" s="2"/>
      <c r="D945" s="2"/>
      <c r="E945" s="2"/>
      <c r="F945" s="29"/>
      <c r="G945" s="2"/>
      <c r="H945" s="2"/>
      <c r="I945" s="2"/>
      <c r="J945" s="29"/>
    </row>
    <row r="946" spans="2:10" x14ac:dyDescent="0.25">
      <c r="B946" s="5"/>
      <c r="C946" s="2"/>
      <c r="D946" s="2"/>
      <c r="E946" s="2"/>
      <c r="F946" s="29"/>
      <c r="G946" s="2"/>
      <c r="H946" s="2"/>
      <c r="I946" s="2"/>
      <c r="J946" s="29"/>
    </row>
    <row r="947" spans="2:10" x14ac:dyDescent="0.25">
      <c r="B947" s="5"/>
      <c r="C947" s="2"/>
      <c r="D947" s="2"/>
      <c r="E947" s="2"/>
      <c r="F947" s="29"/>
      <c r="G947" s="2"/>
      <c r="H947" s="2"/>
      <c r="I947" s="2"/>
      <c r="J947" s="29"/>
    </row>
    <row r="948" spans="2:10" x14ac:dyDescent="0.25">
      <c r="B948" s="5"/>
      <c r="C948" s="2"/>
      <c r="D948" s="2"/>
      <c r="E948" s="2"/>
      <c r="F948" s="29"/>
      <c r="G948" s="2"/>
      <c r="H948" s="2"/>
      <c r="I948" s="2"/>
      <c r="J948" s="29"/>
    </row>
    <row r="949" spans="2:10" x14ac:dyDescent="0.25">
      <c r="B949" s="5"/>
      <c r="C949" s="2"/>
      <c r="D949" s="2"/>
      <c r="E949" s="2"/>
      <c r="F949" s="29"/>
      <c r="G949" s="2"/>
      <c r="H949" s="2"/>
      <c r="I949" s="2"/>
      <c r="J949" s="29"/>
    </row>
    <row r="950" spans="2:10" x14ac:dyDescent="0.25">
      <c r="B950" s="5"/>
      <c r="C950" s="2"/>
      <c r="D950" s="2"/>
      <c r="E950" s="2"/>
      <c r="F950" s="29"/>
      <c r="G950" s="2"/>
      <c r="H950" s="2"/>
      <c r="I950" s="2"/>
      <c r="J950" s="29"/>
    </row>
    <row r="951" spans="2:10" x14ac:dyDescent="0.25">
      <c r="B951" s="5"/>
      <c r="C951" s="2"/>
      <c r="D951" s="2"/>
      <c r="E951" s="2"/>
      <c r="F951" s="29"/>
      <c r="G951" s="2"/>
      <c r="H951" s="2"/>
      <c r="I951" s="2"/>
      <c r="J951" s="29"/>
    </row>
    <row r="952" spans="2:10" x14ac:dyDescent="0.25">
      <c r="B952" s="5"/>
      <c r="C952" s="2"/>
      <c r="D952" s="2"/>
      <c r="E952" s="2"/>
      <c r="F952" s="29"/>
      <c r="G952" s="2"/>
      <c r="H952" s="2"/>
      <c r="I952" s="2"/>
      <c r="J952" s="29"/>
    </row>
    <row r="953" spans="2:10" x14ac:dyDescent="0.25">
      <c r="B953" s="5"/>
      <c r="C953" s="2"/>
      <c r="D953" s="2"/>
      <c r="E953" s="2"/>
      <c r="F953" s="29"/>
      <c r="G953" s="2"/>
      <c r="H953" s="2"/>
      <c r="I953" s="2"/>
      <c r="J953" s="29"/>
    </row>
    <row r="954" spans="2:10" x14ac:dyDescent="0.25">
      <c r="B954" s="5"/>
      <c r="C954" s="2"/>
      <c r="D954" s="2"/>
      <c r="E954" s="2"/>
      <c r="F954" s="29"/>
      <c r="G954" s="2"/>
      <c r="H954" s="2"/>
      <c r="I954" s="2"/>
      <c r="J954" s="29"/>
    </row>
    <row r="955" spans="2:10" x14ac:dyDescent="0.25">
      <c r="B955" s="5"/>
      <c r="C955" s="2"/>
      <c r="D955" s="2"/>
      <c r="E955" s="2"/>
      <c r="F955" s="29"/>
      <c r="G955" s="2"/>
      <c r="H955" s="2"/>
      <c r="I955" s="2"/>
      <c r="J955" s="29"/>
    </row>
    <row r="956" spans="2:10" x14ac:dyDescent="0.25">
      <c r="B956" s="5"/>
      <c r="C956" s="2"/>
      <c r="D956" s="2"/>
      <c r="E956" s="2"/>
      <c r="F956" s="29"/>
      <c r="G956" s="2"/>
      <c r="H956" s="2"/>
      <c r="I956" s="2"/>
      <c r="J956" s="29"/>
    </row>
    <row r="957" spans="2:10" x14ac:dyDescent="0.25">
      <c r="B957" s="5"/>
      <c r="C957" s="2"/>
      <c r="D957" s="2"/>
      <c r="E957" s="2"/>
      <c r="F957" s="29"/>
      <c r="G957" s="2"/>
      <c r="H957" s="2"/>
      <c r="I957" s="2"/>
      <c r="J957" s="29"/>
    </row>
    <row r="958" spans="2:10" x14ac:dyDescent="0.25">
      <c r="B958" s="5"/>
      <c r="C958" s="2"/>
      <c r="D958" s="2"/>
      <c r="E958" s="2"/>
      <c r="F958" s="29"/>
      <c r="G958" s="2"/>
      <c r="H958" s="2"/>
      <c r="I958" s="2"/>
      <c r="J958" s="29"/>
    </row>
    <row r="959" spans="2:10" x14ac:dyDescent="0.25">
      <c r="B959" s="5"/>
      <c r="C959" s="2"/>
      <c r="D959" s="2"/>
      <c r="E959" s="2"/>
      <c r="F959" s="29"/>
      <c r="G959" s="2"/>
      <c r="H959" s="2"/>
      <c r="I959" s="2"/>
      <c r="J959" s="29"/>
    </row>
    <row r="960" spans="2:10" x14ac:dyDescent="0.25">
      <c r="B960" s="5"/>
      <c r="C960" s="2"/>
      <c r="D960" s="2"/>
      <c r="E960" s="2"/>
      <c r="F960" s="29"/>
      <c r="G960" s="2"/>
      <c r="H960" s="2"/>
      <c r="I960" s="2"/>
      <c r="J960" s="29"/>
    </row>
  </sheetData>
  <mergeCells count="74">
    <mergeCell ref="B2:J2"/>
    <mergeCell ref="B3:J3"/>
    <mergeCell ref="B4:B6"/>
    <mergeCell ref="C4:I4"/>
    <mergeCell ref="C5:H5"/>
    <mergeCell ref="I5:J5"/>
    <mergeCell ref="C6:F6"/>
    <mergeCell ref="G6:I6"/>
    <mergeCell ref="H70:J71"/>
    <mergeCell ref="H72:J72"/>
    <mergeCell ref="H73:H76"/>
    <mergeCell ref="I73:I76"/>
    <mergeCell ref="E13:F13"/>
    <mergeCell ref="H65:J69"/>
    <mergeCell ref="B63:F63"/>
    <mergeCell ref="H63:J63"/>
    <mergeCell ref="C64:F64"/>
    <mergeCell ref="G64:J64"/>
    <mergeCell ref="J73:J76"/>
    <mergeCell ref="C31:C32"/>
    <mergeCell ref="F31:F32"/>
    <mergeCell ref="C41:C44"/>
    <mergeCell ref="B47:J47"/>
    <mergeCell ref="B48:B50"/>
    <mergeCell ref="C48:I48"/>
    <mergeCell ref="C49:H49"/>
    <mergeCell ref="I49:J49"/>
    <mergeCell ref="C50:F50"/>
    <mergeCell ref="G50:I50"/>
    <mergeCell ref="E78:E86"/>
    <mergeCell ref="B93:J93"/>
    <mergeCell ref="G95:G100"/>
    <mergeCell ref="C96:C98"/>
    <mergeCell ref="E96:E100"/>
    <mergeCell ref="F96:F100"/>
    <mergeCell ref="C99:C100"/>
    <mergeCell ref="B87:B90"/>
    <mergeCell ref="C87:F87"/>
    <mergeCell ref="H87:H90"/>
    <mergeCell ref="I87:J89"/>
    <mergeCell ref="C88:F88"/>
    <mergeCell ref="C89:F89"/>
    <mergeCell ref="C90:F90"/>
    <mergeCell ref="I90:J90"/>
    <mergeCell ref="B103:D103"/>
    <mergeCell ref="F103:J107"/>
    <mergeCell ref="B104:D104"/>
    <mergeCell ref="B105:D105"/>
    <mergeCell ref="B106:D106"/>
    <mergeCell ref="B107:D107"/>
    <mergeCell ref="B101:C101"/>
    <mergeCell ref="E101:G101"/>
    <mergeCell ref="H101:J101"/>
    <mergeCell ref="B102:E102"/>
    <mergeCell ref="F102:J102"/>
    <mergeCell ref="B108:D108"/>
    <mergeCell ref="F108:J108"/>
    <mergeCell ref="B109:D109"/>
    <mergeCell ref="F109:H109"/>
    <mergeCell ref="I109:J109"/>
    <mergeCell ref="B110:D110"/>
    <mergeCell ref="F110:H110"/>
    <mergeCell ref="I110:J110"/>
    <mergeCell ref="B111:D111"/>
    <mergeCell ref="F111:H111"/>
    <mergeCell ref="I111:J111"/>
    <mergeCell ref="B129:D129"/>
    <mergeCell ref="F129:J129"/>
    <mergeCell ref="B112:D112"/>
    <mergeCell ref="F112:H112"/>
    <mergeCell ref="I112:J112"/>
    <mergeCell ref="B113:D113"/>
    <mergeCell ref="F113:H113"/>
    <mergeCell ref="I113:J113"/>
  </mergeCells>
  <pageMargins left="0.7" right="0.7" top="0.75" bottom="0.75" header="0.3" footer="0.3"/>
  <pageSetup paperSize="9" scale="63" orientation="portrait" r:id="rId1"/>
  <rowBreaks count="2" manualBreakCount="2">
    <brk id="45" max="10" man="1"/>
    <brk id="91" max="10" man="1"/>
  </rowBreaks>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N960"/>
  <sheetViews>
    <sheetView topLeftCell="A64" zoomScaleNormal="100" zoomScaleSheetLayoutView="158" workbookViewId="0">
      <selection activeCell="D68" sqref="D68"/>
    </sheetView>
  </sheetViews>
  <sheetFormatPr defaultColWidth="10.7109375" defaultRowHeight="15" x14ac:dyDescent="0.25"/>
  <cols>
    <col min="1" max="1" width="1.28515625" style="1" customWidth="1"/>
    <col min="2" max="2" width="31.7109375" style="6" customWidth="1"/>
    <col min="3" max="3" width="9.7109375" style="4" customWidth="1"/>
    <col min="4" max="4" width="12" style="4" customWidth="1"/>
    <col min="5" max="5" width="16.7109375" style="4" customWidth="1"/>
    <col min="6" max="6" width="11.140625" style="30" customWidth="1"/>
    <col min="7" max="7" width="11" style="4" customWidth="1"/>
    <col min="8" max="9" width="11.7109375" style="4" customWidth="1"/>
    <col min="10" max="10" width="12.140625" style="30" customWidth="1"/>
    <col min="11" max="11" width="1.7109375" style="1" customWidth="1"/>
    <col min="12" max="16384" width="10.7109375" style="1"/>
  </cols>
  <sheetData>
    <row r="1" spans="2:10" ht="8.1" customHeight="1" x14ac:dyDescent="0.25"/>
    <row r="2" spans="2:10" ht="14.1" customHeight="1" thickBot="1" x14ac:dyDescent="0.3">
      <c r="B2" s="185" t="s">
        <v>147</v>
      </c>
      <c r="C2" s="185"/>
      <c r="D2" s="185"/>
      <c r="E2" s="185"/>
      <c r="F2" s="185"/>
      <c r="G2" s="185"/>
      <c r="H2" s="185"/>
      <c r="I2" s="185"/>
      <c r="J2" s="185"/>
    </row>
    <row r="3" spans="2:10" ht="18.75" thickBot="1" x14ac:dyDescent="0.3">
      <c r="B3" s="174" t="s">
        <v>168</v>
      </c>
      <c r="C3" s="174"/>
      <c r="D3" s="174"/>
      <c r="E3" s="174"/>
      <c r="F3" s="174"/>
      <c r="G3" s="174"/>
      <c r="H3" s="174"/>
      <c r="I3" s="174"/>
      <c r="J3" s="174"/>
    </row>
    <row r="4" spans="2:10" x14ac:dyDescent="0.25">
      <c r="B4" s="175" t="s">
        <v>153</v>
      </c>
      <c r="C4" s="178" t="s">
        <v>24</v>
      </c>
      <c r="D4" s="178"/>
      <c r="E4" s="178"/>
      <c r="F4" s="178"/>
      <c r="G4" s="178"/>
      <c r="H4" s="178"/>
      <c r="I4" s="178"/>
      <c r="J4" s="24"/>
    </row>
    <row r="5" spans="2:10" x14ac:dyDescent="0.25">
      <c r="B5" s="176"/>
      <c r="C5" s="179"/>
      <c r="D5" s="179"/>
      <c r="E5" s="179"/>
      <c r="F5" s="179"/>
      <c r="G5" s="179"/>
      <c r="H5" s="179"/>
      <c r="I5" s="180" t="s">
        <v>5</v>
      </c>
      <c r="J5" s="180"/>
    </row>
    <row r="6" spans="2:10" ht="15.75" thickBot="1" x14ac:dyDescent="0.3">
      <c r="B6" s="177"/>
      <c r="C6" s="166" t="s">
        <v>7</v>
      </c>
      <c r="D6" s="166"/>
      <c r="E6" s="166"/>
      <c r="F6" s="166"/>
      <c r="G6" s="167" t="s">
        <v>8</v>
      </c>
      <c r="H6" s="167"/>
      <c r="I6" s="167"/>
      <c r="J6" s="25"/>
    </row>
    <row r="7" spans="2:10" ht="45.75" thickBot="1" x14ac:dyDescent="0.3">
      <c r="B7" s="7" t="s">
        <v>2</v>
      </c>
      <c r="C7" s="34" t="s">
        <v>3</v>
      </c>
      <c r="D7" s="34" t="s">
        <v>21</v>
      </c>
      <c r="E7" s="35" t="s">
        <v>22</v>
      </c>
      <c r="F7" s="36" t="s">
        <v>29</v>
      </c>
      <c r="G7" s="18" t="s">
        <v>23</v>
      </c>
      <c r="H7" s="37" t="s">
        <v>4</v>
      </c>
      <c r="I7" s="37" t="s">
        <v>6</v>
      </c>
      <c r="J7" s="78" t="s">
        <v>134</v>
      </c>
    </row>
    <row r="8" spans="2:10" ht="39.75" customHeight="1" thickBot="1" x14ac:dyDescent="0.3">
      <c r="B8" s="8" t="s">
        <v>11</v>
      </c>
      <c r="C8" s="10">
        <f>SUM(C9:C10)</f>
        <v>148542</v>
      </c>
      <c r="D8" s="10">
        <f>SUM(D9:D10)</f>
        <v>34376</v>
      </c>
      <c r="E8" s="14" t="s">
        <v>167</v>
      </c>
      <c r="F8" s="26">
        <f>G8-C8-D8</f>
        <v>200133</v>
      </c>
      <c r="G8" s="56">
        <f t="shared" ref="G8:G19" si="0">H8+I8</f>
        <v>383051</v>
      </c>
      <c r="H8" s="10">
        <f>SUM(H9:H10)</f>
        <v>374616</v>
      </c>
      <c r="I8" s="10">
        <f t="shared" ref="I8:J8" si="1">SUM(I9:I10)</f>
        <v>8435</v>
      </c>
      <c r="J8" s="79">
        <f t="shared" si="1"/>
        <v>0</v>
      </c>
    </row>
    <row r="9" spans="2:10" ht="15.75" thickBot="1" x14ac:dyDescent="0.3">
      <c r="B9" s="9" t="s">
        <v>66</v>
      </c>
      <c r="C9" s="68">
        <f>147463-1+1080</f>
        <v>148542</v>
      </c>
      <c r="D9" s="68">
        <f>7000+1287+2500+3243</f>
        <v>14030</v>
      </c>
      <c r="E9" s="15" t="s">
        <v>9</v>
      </c>
      <c r="F9" s="27">
        <f>G9-C9-D9</f>
        <v>141554</v>
      </c>
      <c r="G9" s="77">
        <f t="shared" si="0"/>
        <v>304126</v>
      </c>
      <c r="H9" s="68">
        <f>288448+3243+4000</f>
        <v>295691</v>
      </c>
      <c r="I9" s="68">
        <v>8435</v>
      </c>
      <c r="J9" s="80"/>
    </row>
    <row r="10" spans="2:10" ht="15.75" thickBot="1" x14ac:dyDescent="0.3">
      <c r="B10" s="9" t="s">
        <v>67</v>
      </c>
      <c r="C10" s="11"/>
      <c r="D10" s="68">
        <f>2500+17689+157</f>
        <v>20346</v>
      </c>
      <c r="E10" s="15" t="s">
        <v>9</v>
      </c>
      <c r="F10" s="27">
        <f>G10-C10-D10</f>
        <v>58579</v>
      </c>
      <c r="G10" s="17">
        <f t="shared" si="0"/>
        <v>78925</v>
      </c>
      <c r="H10" s="68">
        <f>69682+9243</f>
        <v>78925</v>
      </c>
      <c r="I10" s="68"/>
      <c r="J10" s="80"/>
    </row>
    <row r="11" spans="2:10" ht="26.25" thickBot="1" x14ac:dyDescent="0.3">
      <c r="B11" s="8" t="s">
        <v>12</v>
      </c>
      <c r="C11" s="10">
        <f>SUM(C12:C14)</f>
        <v>17486</v>
      </c>
      <c r="D11" s="10">
        <f>SUM(D12:D14)</f>
        <v>58990</v>
      </c>
      <c r="E11" s="14" t="s">
        <v>9</v>
      </c>
      <c r="F11" s="26">
        <f>G11-C11-D11</f>
        <v>52220</v>
      </c>
      <c r="G11" s="56">
        <f t="shared" si="0"/>
        <v>128696</v>
      </c>
      <c r="H11" s="10">
        <f>SUM(H12:H14)</f>
        <v>128696</v>
      </c>
      <c r="I11" s="10">
        <f t="shared" ref="I11:J11" si="2">SUM(I12:I14)</f>
        <v>0</v>
      </c>
      <c r="J11" s="79">
        <f t="shared" si="2"/>
        <v>0</v>
      </c>
    </row>
    <row r="12" spans="2:10" ht="26.25" thickBot="1" x14ac:dyDescent="0.3">
      <c r="B12" s="9" t="s">
        <v>101</v>
      </c>
      <c r="C12" s="68">
        <f>16456+1030</f>
        <v>17486</v>
      </c>
      <c r="D12" s="68">
        <f>42</f>
        <v>42</v>
      </c>
      <c r="E12" s="15" t="s">
        <v>9</v>
      </c>
      <c r="F12" s="27">
        <f>G12-C12-D12-(D13-H13)</f>
        <v>11953</v>
      </c>
      <c r="G12" s="17">
        <f t="shared" si="0"/>
        <v>44809</v>
      </c>
      <c r="H12" s="11">
        <f>12983+(588+782+548+120)+(23242-675)+(4334-43)+2794+25+111</f>
        <v>44809</v>
      </c>
      <c r="I12" s="11"/>
      <c r="J12" s="80"/>
    </row>
    <row r="13" spans="2:10" ht="43.5" customHeight="1" thickBot="1" x14ac:dyDescent="0.3">
      <c r="B13" s="9" t="s">
        <v>102</v>
      </c>
      <c r="C13" s="11"/>
      <c r="D13" s="68">
        <f>18298+18569-700-896-86-6037+2407</f>
        <v>31555</v>
      </c>
      <c r="E13" s="183" t="s">
        <v>138</v>
      </c>
      <c r="F13" s="184"/>
      <c r="G13" s="17">
        <f t="shared" si="0"/>
        <v>16227</v>
      </c>
      <c r="H13" s="68">
        <f>6123+10104</f>
        <v>16227</v>
      </c>
      <c r="I13" s="11"/>
      <c r="J13" s="80"/>
    </row>
    <row r="14" spans="2:10" ht="26.25" thickBot="1" x14ac:dyDescent="0.3">
      <c r="B14" s="9" t="s">
        <v>166</v>
      </c>
      <c r="C14" s="11"/>
      <c r="D14" s="11">
        <v>27393</v>
      </c>
      <c r="E14" s="15" t="s">
        <v>9</v>
      </c>
      <c r="F14" s="27">
        <f>G14-C14-D14</f>
        <v>40267</v>
      </c>
      <c r="G14" s="17">
        <f t="shared" si="0"/>
        <v>67660</v>
      </c>
      <c r="H14" s="68">
        <f>40267+27393</f>
        <v>67660</v>
      </c>
      <c r="I14" s="11"/>
      <c r="J14" s="80"/>
    </row>
    <row r="15" spans="2:10" ht="26.25" thickBot="1" x14ac:dyDescent="0.3">
      <c r="B15" s="8" t="s">
        <v>13</v>
      </c>
      <c r="C15" s="10">
        <f>SUM(C16:C19)</f>
        <v>409690</v>
      </c>
      <c r="D15" s="10">
        <f>SUM(D16:D19)</f>
        <v>46444</v>
      </c>
      <c r="E15" s="14" t="s">
        <v>35</v>
      </c>
      <c r="F15" s="26">
        <f>G15-C15-D15</f>
        <v>39985</v>
      </c>
      <c r="G15" s="56">
        <f t="shared" si="0"/>
        <v>496119</v>
      </c>
      <c r="H15" s="10">
        <f>SUM(H16:H19)</f>
        <v>484983</v>
      </c>
      <c r="I15" s="10">
        <f>SUM(I16:I19)</f>
        <v>11136</v>
      </c>
      <c r="J15" s="79">
        <f>SUM(J16:J19)</f>
        <v>54033</v>
      </c>
    </row>
    <row r="16" spans="2:10" ht="15.75" thickBot="1" x14ac:dyDescent="0.3">
      <c r="B16" s="9" t="s">
        <v>69</v>
      </c>
      <c r="C16" s="68">
        <v>306298</v>
      </c>
      <c r="D16" s="11"/>
      <c r="E16" s="15" t="s">
        <v>10</v>
      </c>
      <c r="F16" s="27">
        <f>G16-C16-D16</f>
        <v>309</v>
      </c>
      <c r="G16" s="17">
        <f t="shared" si="0"/>
        <v>306607</v>
      </c>
      <c r="H16" s="68">
        <f>293266+2205</f>
        <v>295471</v>
      </c>
      <c r="I16" s="68">
        <v>11136</v>
      </c>
      <c r="J16" s="80"/>
    </row>
    <row r="17" spans="2:14" ht="32.1" customHeight="1" thickBot="1" x14ac:dyDescent="0.3">
      <c r="B17" s="9" t="s">
        <v>70</v>
      </c>
      <c r="C17" s="68">
        <v>33770</v>
      </c>
      <c r="D17" s="68">
        <v>8916</v>
      </c>
      <c r="E17" s="15" t="s">
        <v>10</v>
      </c>
      <c r="F17" s="27">
        <f>G17-C17-D17</f>
        <v>13165</v>
      </c>
      <c r="G17" s="17">
        <f t="shared" si="0"/>
        <v>55851</v>
      </c>
      <c r="H17" s="68">
        <f>55851</f>
        <v>55851</v>
      </c>
      <c r="I17" s="68"/>
      <c r="J17" s="80"/>
    </row>
    <row r="18" spans="2:14" ht="26.25" thickBot="1" x14ac:dyDescent="0.3">
      <c r="B18" s="9" t="s">
        <v>71</v>
      </c>
      <c r="C18" s="68">
        <f>52158+17464</f>
        <v>69622</v>
      </c>
      <c r="D18" s="68">
        <f>33750+3778</f>
        <v>37528</v>
      </c>
      <c r="E18" s="15" t="s">
        <v>10</v>
      </c>
      <c r="F18" s="69">
        <f t="shared" ref="F18:F19" si="3">G18-C18-D18</f>
        <v>26511</v>
      </c>
      <c r="G18" s="17">
        <f t="shared" si="0"/>
        <v>133661</v>
      </c>
      <c r="H18" s="68">
        <f>83600+22572+21645+5844</f>
        <v>133661</v>
      </c>
      <c r="I18" s="68"/>
      <c r="J18" s="80"/>
    </row>
    <row r="19" spans="2:14" ht="39" thickBot="1" x14ac:dyDescent="0.3">
      <c r="B19" s="9" t="s">
        <v>130</v>
      </c>
      <c r="C19" s="11"/>
      <c r="D19" s="11"/>
      <c r="E19" s="15" t="s">
        <v>10</v>
      </c>
      <c r="F19" s="27">
        <f t="shared" si="3"/>
        <v>0</v>
      </c>
      <c r="G19" s="17">
        <f t="shared" si="0"/>
        <v>0</v>
      </c>
      <c r="H19" s="68"/>
      <c r="I19" s="68"/>
      <c r="J19" s="81">
        <f>41329+8598+4106</f>
        <v>54033</v>
      </c>
    </row>
    <row r="20" spans="2:14" ht="26.25" thickBot="1" x14ac:dyDescent="0.3">
      <c r="B20" s="8" t="s">
        <v>38</v>
      </c>
      <c r="C20" s="10">
        <f>SUM(C21:C25)</f>
        <v>11748</v>
      </c>
      <c r="D20" s="10">
        <f>SUM(D21:D25)</f>
        <v>0</v>
      </c>
      <c r="E20" s="14" t="s">
        <v>28</v>
      </c>
      <c r="F20" s="26">
        <f>G20-C20-D20</f>
        <v>131339</v>
      </c>
      <c r="G20" s="56">
        <f>H20+I20</f>
        <v>143087</v>
      </c>
      <c r="H20" s="10">
        <f>SUM(H21:H25)</f>
        <v>0</v>
      </c>
      <c r="I20" s="10">
        <f>SUM(I21:I25)</f>
        <v>143087</v>
      </c>
      <c r="J20" s="79">
        <f>SUM(J21:J25)</f>
        <v>19157</v>
      </c>
    </row>
    <row r="21" spans="2:14" ht="15.75" thickBot="1" x14ac:dyDescent="0.3">
      <c r="B21" s="41" t="s">
        <v>72</v>
      </c>
      <c r="C21" s="68">
        <v>2302</v>
      </c>
      <c r="D21" s="11"/>
      <c r="E21" s="15" t="s">
        <v>10</v>
      </c>
      <c r="F21" s="27">
        <f>G21-C21-D21</f>
        <v>5054</v>
      </c>
      <c r="G21" s="17">
        <f>H21+I21</f>
        <v>7356</v>
      </c>
      <c r="H21" s="68"/>
      <c r="I21" s="68">
        <v>7356</v>
      </c>
      <c r="J21" s="81">
        <v>3160</v>
      </c>
    </row>
    <row r="22" spans="2:14" ht="26.25" thickBot="1" x14ac:dyDescent="0.3">
      <c r="B22" s="41" t="s">
        <v>73</v>
      </c>
      <c r="C22" s="68">
        <v>9446</v>
      </c>
      <c r="D22" s="11"/>
      <c r="E22" s="15" t="s">
        <v>10</v>
      </c>
      <c r="F22" s="27">
        <f>G22-C22-D22</f>
        <v>27812</v>
      </c>
      <c r="G22" s="17">
        <f>H22+I22</f>
        <v>37258</v>
      </c>
      <c r="H22" s="68"/>
      <c r="I22" s="68">
        <v>37258</v>
      </c>
      <c r="J22" s="81">
        <v>1077</v>
      </c>
    </row>
    <row r="23" spans="2:14" ht="15.75" thickBot="1" x14ac:dyDescent="0.3">
      <c r="B23" s="41" t="s">
        <v>74</v>
      </c>
      <c r="C23" s="11"/>
      <c r="D23" s="11"/>
      <c r="E23" s="15" t="s">
        <v>9</v>
      </c>
      <c r="F23" s="27">
        <f>G23-C23-D23</f>
        <v>6744</v>
      </c>
      <c r="G23" s="17">
        <f>H23+I23</f>
        <v>6744</v>
      </c>
      <c r="H23" s="68"/>
      <c r="I23" s="68">
        <v>6744</v>
      </c>
      <c r="J23" s="81"/>
    </row>
    <row r="24" spans="2:14" ht="39" thickBot="1" x14ac:dyDescent="0.3">
      <c r="B24" s="41" t="s">
        <v>127</v>
      </c>
      <c r="C24" s="11"/>
      <c r="D24" s="11"/>
      <c r="E24" s="15" t="s">
        <v>9</v>
      </c>
      <c r="F24" s="27">
        <f t="shared" ref="F24:F25" si="4">G24-C24-D24</f>
        <v>91729</v>
      </c>
      <c r="G24" s="17">
        <f>H24+I24</f>
        <v>91729</v>
      </c>
      <c r="H24" s="68"/>
      <c r="I24" s="68">
        <v>91729</v>
      </c>
      <c r="J24" s="92">
        <f>6432+440+3538</f>
        <v>10410</v>
      </c>
    </row>
    <row r="25" spans="2:14" ht="26.25" thickBot="1" x14ac:dyDescent="0.3">
      <c r="B25" s="41" t="s">
        <v>75</v>
      </c>
      <c r="C25" s="11"/>
      <c r="D25" s="11"/>
      <c r="E25" s="15" t="s">
        <v>9</v>
      </c>
      <c r="F25" s="27">
        <f t="shared" si="4"/>
        <v>0</v>
      </c>
      <c r="G25" s="17">
        <f t="shared" ref="G25" si="5">H25+I25</f>
        <v>0</v>
      </c>
      <c r="H25" s="11"/>
      <c r="I25" s="11"/>
      <c r="J25" s="81">
        <v>4510</v>
      </c>
    </row>
    <row r="26" spans="2:14" ht="24.75" thickBot="1" x14ac:dyDescent="0.3">
      <c r="B26" s="8" t="s">
        <v>14</v>
      </c>
      <c r="C26" s="10">
        <f>SUM(C27:C29)</f>
        <v>24928</v>
      </c>
      <c r="D26" s="10">
        <f>SUM(D27:D29)</f>
        <v>0</v>
      </c>
      <c r="E26" s="14" t="s">
        <v>172</v>
      </c>
      <c r="F26" s="26">
        <f>G26-C26-D26</f>
        <v>17688</v>
      </c>
      <c r="G26" s="56">
        <f>H26+I26</f>
        <v>42616</v>
      </c>
      <c r="H26" s="10">
        <f>SUM(H27:H29)</f>
        <v>24290</v>
      </c>
      <c r="I26" s="10">
        <f t="shared" ref="I26:J26" si="6">SUM(I27:I29)</f>
        <v>18326</v>
      </c>
      <c r="J26" s="79">
        <f t="shared" si="6"/>
        <v>621</v>
      </c>
      <c r="N26" s="1">
        <v>0</v>
      </c>
    </row>
    <row r="27" spans="2:14" ht="24.75" thickBot="1" x14ac:dyDescent="0.3">
      <c r="B27" s="9" t="s">
        <v>76</v>
      </c>
      <c r="C27" s="11"/>
      <c r="D27" s="11"/>
      <c r="E27" s="15" t="s">
        <v>41</v>
      </c>
      <c r="F27" s="27">
        <f>G27-C27-D27</f>
        <v>11789</v>
      </c>
      <c r="G27" s="17">
        <f>H27+I27</f>
        <v>11789</v>
      </c>
      <c r="H27" s="61"/>
      <c r="I27" s="68">
        <v>11789</v>
      </c>
      <c r="J27" s="81">
        <v>621</v>
      </c>
    </row>
    <row r="28" spans="2:14" ht="39" thickBot="1" x14ac:dyDescent="0.3">
      <c r="B28" s="9" t="s">
        <v>77</v>
      </c>
      <c r="C28" s="68">
        <v>5304</v>
      </c>
      <c r="D28" s="11"/>
      <c r="E28" s="15" t="s">
        <v>10</v>
      </c>
      <c r="F28" s="27">
        <f>G28-C28-D28</f>
        <v>1233</v>
      </c>
      <c r="G28" s="17">
        <f>H28+I28</f>
        <v>6537</v>
      </c>
      <c r="H28" s="61"/>
      <c r="I28" s="68">
        <v>6537</v>
      </c>
      <c r="J28" s="80"/>
    </row>
    <row r="29" spans="2:14" ht="15.75" thickBot="1" x14ac:dyDescent="0.3">
      <c r="B29" s="9" t="s">
        <v>78</v>
      </c>
      <c r="C29" s="68">
        <f>11524+8100</f>
        <v>19624</v>
      </c>
      <c r="D29" s="11"/>
      <c r="E29" s="15" t="s">
        <v>10</v>
      </c>
      <c r="F29" s="69">
        <f t="shared" ref="F29" si="7">G29-C29-D29</f>
        <v>4666</v>
      </c>
      <c r="G29" s="17">
        <f t="shared" ref="G29" si="8">H29+I29</f>
        <v>24290</v>
      </c>
      <c r="H29" s="68">
        <v>24290</v>
      </c>
      <c r="I29" s="68">
        <v>0</v>
      </c>
      <c r="J29" s="80"/>
    </row>
    <row r="30" spans="2:14" ht="34.35" customHeight="1" thickBot="1" x14ac:dyDescent="0.3">
      <c r="B30" s="8" t="s">
        <v>15</v>
      </c>
      <c r="C30" s="10">
        <f>SUM(C31:C34)</f>
        <v>176191</v>
      </c>
      <c r="D30" s="10">
        <f>SUM(D31:D34)</f>
        <v>0</v>
      </c>
      <c r="E30" s="14" t="s">
        <v>9</v>
      </c>
      <c r="F30" s="26">
        <f>G30-C30-D30</f>
        <v>19069</v>
      </c>
      <c r="G30" s="56">
        <f>H30+I30</f>
        <v>195260</v>
      </c>
      <c r="H30" s="10">
        <f>SUM(H31:H34)</f>
        <v>195260</v>
      </c>
      <c r="I30" s="10">
        <f>SUM(I31:I34)</f>
        <v>0</v>
      </c>
      <c r="J30" s="79">
        <f>SUM(J31:J34)</f>
        <v>11490</v>
      </c>
    </row>
    <row r="31" spans="2:14" ht="26.25" thickBot="1" x14ac:dyDescent="0.3">
      <c r="B31" s="9" t="s">
        <v>133</v>
      </c>
      <c r="C31" s="152"/>
      <c r="D31" s="11"/>
      <c r="E31" s="15" t="s">
        <v>9</v>
      </c>
      <c r="F31" s="168">
        <f>(G31+G32)-C31</f>
        <v>4300</v>
      </c>
      <c r="G31" s="17">
        <f>H31+I31</f>
        <v>4300</v>
      </c>
      <c r="H31" s="68">
        <v>4300</v>
      </c>
      <c r="I31" s="11"/>
      <c r="J31" s="80"/>
    </row>
    <row r="32" spans="2:14" ht="39" thickBot="1" x14ac:dyDescent="0.3">
      <c r="B32" s="9" t="s">
        <v>79</v>
      </c>
      <c r="C32" s="153"/>
      <c r="D32" s="11"/>
      <c r="E32" s="15" t="s">
        <v>9</v>
      </c>
      <c r="F32" s="169"/>
      <c r="G32" s="17">
        <f t="shared" ref="G32" si="9">H32+I32</f>
        <v>0</v>
      </c>
      <c r="H32" s="87"/>
      <c r="I32" s="11"/>
      <c r="J32" s="80"/>
    </row>
    <row r="33" spans="2:10" ht="56.25" customHeight="1" thickBot="1" x14ac:dyDescent="0.3">
      <c r="B33" s="9" t="s">
        <v>128</v>
      </c>
      <c r="C33" s="68">
        <v>176151</v>
      </c>
      <c r="D33" s="11"/>
      <c r="E33" s="15" t="s">
        <v>9</v>
      </c>
      <c r="F33" s="27">
        <f>G33-C33-D33</f>
        <v>14769</v>
      </c>
      <c r="G33" s="17">
        <f>H33+I33</f>
        <v>190920</v>
      </c>
      <c r="H33" s="68">
        <f>176151+14769</f>
        <v>190920</v>
      </c>
      <c r="I33" s="11"/>
      <c r="J33" s="80">
        <v>11490</v>
      </c>
    </row>
    <row r="34" spans="2:10" ht="26.25" thickBot="1" x14ac:dyDescent="0.3">
      <c r="B34" s="9" t="s">
        <v>80</v>
      </c>
      <c r="C34" s="68">
        <v>40</v>
      </c>
      <c r="D34" s="11"/>
      <c r="E34" s="15" t="s">
        <v>9</v>
      </c>
      <c r="F34" s="27">
        <f t="shared" ref="F34" si="10">G34-C34-D34</f>
        <v>0</v>
      </c>
      <c r="G34" s="17">
        <f t="shared" ref="G34" si="11">H34+I34</f>
        <v>40</v>
      </c>
      <c r="H34" s="68">
        <v>40</v>
      </c>
      <c r="I34" s="11"/>
      <c r="J34" s="80"/>
    </row>
    <row r="35" spans="2:10" ht="26.25" thickBot="1" x14ac:dyDescent="0.3">
      <c r="B35" s="8" t="s">
        <v>16</v>
      </c>
      <c r="C35" s="10">
        <f>SUM(C36:C39)</f>
        <v>0</v>
      </c>
      <c r="D35" s="10">
        <f>SUM(D36:D39)</f>
        <v>16420</v>
      </c>
      <c r="E35" s="14" t="s">
        <v>173</v>
      </c>
      <c r="F35" s="26">
        <f>G35-C35-D35</f>
        <v>14112</v>
      </c>
      <c r="G35" s="56">
        <f>H35+I35</f>
        <v>30532</v>
      </c>
      <c r="H35" s="10">
        <f>SUM(H36:H39)</f>
        <v>21820</v>
      </c>
      <c r="I35" s="10">
        <f t="shared" ref="I35:J35" si="12">SUM(I36:I39)</f>
        <v>8712</v>
      </c>
      <c r="J35" s="79">
        <f t="shared" si="12"/>
        <v>5868</v>
      </c>
    </row>
    <row r="36" spans="2:10" ht="15.75" thickBot="1" x14ac:dyDescent="0.3">
      <c r="B36" s="9" t="s">
        <v>164</v>
      </c>
      <c r="C36" s="68"/>
      <c r="D36" s="11">
        <v>9204</v>
      </c>
      <c r="E36" s="67" t="s">
        <v>10</v>
      </c>
      <c r="F36" s="27">
        <f>G36-C36-D36</f>
        <v>173</v>
      </c>
      <c r="G36" s="17">
        <f>H36+I36</f>
        <v>9377</v>
      </c>
      <c r="H36" s="68">
        <f>7368+968+994+47</f>
        <v>9377</v>
      </c>
      <c r="I36" s="68"/>
      <c r="J36" s="80"/>
    </row>
    <row r="37" spans="2:10" ht="26.25" thickBot="1" x14ac:dyDescent="0.3">
      <c r="B37" s="9" t="s">
        <v>82</v>
      </c>
      <c r="C37" s="11"/>
      <c r="D37" s="11">
        <f>2300+700+3320+896</f>
        <v>7216</v>
      </c>
      <c r="E37" s="67" t="s">
        <v>10</v>
      </c>
      <c r="F37" s="27">
        <f>G37-C37-D37</f>
        <v>8712</v>
      </c>
      <c r="G37" s="17">
        <f>H37+I37</f>
        <v>15928</v>
      </c>
      <c r="H37" s="68">
        <f>3000+3320+896</f>
        <v>7216</v>
      </c>
      <c r="I37" s="68">
        <v>8712</v>
      </c>
      <c r="J37" s="81">
        <v>5868</v>
      </c>
    </row>
    <row r="38" spans="2:10" ht="15.75" thickBot="1" x14ac:dyDescent="0.3">
      <c r="B38" s="9" t="s">
        <v>83</v>
      </c>
      <c r="C38" s="11"/>
      <c r="D38" s="11"/>
      <c r="E38" s="67" t="s">
        <v>10</v>
      </c>
      <c r="F38" s="27">
        <f t="shared" ref="F38:F39" si="13">G38-C38-D38</f>
        <v>2564</v>
      </c>
      <c r="G38" s="17">
        <f t="shared" ref="G38:G39" si="14">H38+I38</f>
        <v>2564</v>
      </c>
      <c r="H38" s="68">
        <f>2274+116+174</f>
        <v>2564</v>
      </c>
      <c r="I38" s="68"/>
      <c r="J38" s="80"/>
    </row>
    <row r="39" spans="2:10" ht="15.75" thickBot="1" x14ac:dyDescent="0.3">
      <c r="B39" s="9" t="s">
        <v>84</v>
      </c>
      <c r="C39" s="11"/>
      <c r="D39" s="11"/>
      <c r="E39" s="67" t="s">
        <v>10</v>
      </c>
      <c r="F39" s="27">
        <f t="shared" si="13"/>
        <v>2663</v>
      </c>
      <c r="G39" s="17">
        <f t="shared" si="14"/>
        <v>2663</v>
      </c>
      <c r="H39" s="68">
        <f>1188+1475</f>
        <v>2663</v>
      </c>
      <c r="I39" s="68"/>
      <c r="J39" s="80"/>
    </row>
    <row r="40" spans="2:10" ht="15.75" thickBot="1" x14ac:dyDescent="0.3">
      <c r="B40" s="8" t="s">
        <v>17</v>
      </c>
      <c r="C40" s="10">
        <f>SUM(C41:C44)</f>
        <v>13006</v>
      </c>
      <c r="D40" s="10">
        <f>SUM(D41:D44)</f>
        <v>0</v>
      </c>
      <c r="E40" s="14" t="s">
        <v>9</v>
      </c>
      <c r="F40" s="26">
        <f>G40-C40-D40</f>
        <v>106042</v>
      </c>
      <c r="G40" s="56">
        <f>H40+I40</f>
        <v>119048</v>
      </c>
      <c r="H40" s="10">
        <f>SUM(H41:H44)</f>
        <v>1301</v>
      </c>
      <c r="I40" s="10">
        <f>SUM(I41:I44)</f>
        <v>117747</v>
      </c>
      <c r="J40" s="79">
        <f>SUM(J41:J44)</f>
        <v>6480</v>
      </c>
    </row>
    <row r="41" spans="2:10" ht="39" thickBot="1" x14ac:dyDescent="0.3">
      <c r="B41" s="9" t="s">
        <v>129</v>
      </c>
      <c r="C41" s="152">
        <v>13006</v>
      </c>
      <c r="D41" s="11"/>
      <c r="E41" s="15" t="s">
        <v>9</v>
      </c>
      <c r="F41" s="27">
        <f>G41-C41-D41</f>
        <v>62069</v>
      </c>
      <c r="G41" s="17">
        <f>H41+I41</f>
        <v>75075</v>
      </c>
      <c r="H41" s="68"/>
      <c r="I41" s="68">
        <f>69075+6000</f>
        <v>75075</v>
      </c>
      <c r="J41" s="81">
        <v>3684</v>
      </c>
    </row>
    <row r="42" spans="2:10" ht="15.75" thickBot="1" x14ac:dyDescent="0.3">
      <c r="B42" s="9" t="s">
        <v>85</v>
      </c>
      <c r="C42" s="154"/>
      <c r="D42" s="11"/>
      <c r="E42" s="15" t="s">
        <v>9</v>
      </c>
      <c r="F42" s="27">
        <f>G42-C42-D42</f>
        <v>12500</v>
      </c>
      <c r="G42" s="17">
        <f>H42+I42</f>
        <v>12500</v>
      </c>
      <c r="H42" s="68"/>
      <c r="I42" s="68">
        <v>12500</v>
      </c>
      <c r="J42" s="81"/>
    </row>
    <row r="43" spans="2:10" ht="26.25" thickBot="1" x14ac:dyDescent="0.3">
      <c r="B43" s="9" t="s">
        <v>86</v>
      </c>
      <c r="C43" s="154"/>
      <c r="D43" s="11"/>
      <c r="E43" s="15" t="s">
        <v>9</v>
      </c>
      <c r="F43" s="27">
        <f t="shared" ref="F43:F44" si="15">G43-C43-D43</f>
        <v>12674</v>
      </c>
      <c r="G43" s="17">
        <f t="shared" ref="G43:G44" si="16">H43+I43</f>
        <v>12674</v>
      </c>
      <c r="H43" s="68">
        <v>1301</v>
      </c>
      <c r="I43" s="68">
        <v>11373</v>
      </c>
      <c r="J43" s="81">
        <v>396</v>
      </c>
    </row>
    <row r="44" spans="2:10" ht="15.75" thickBot="1" x14ac:dyDescent="0.3">
      <c r="B44" s="53" t="s">
        <v>87</v>
      </c>
      <c r="C44" s="153"/>
      <c r="D44" s="47"/>
      <c r="E44" s="15" t="s">
        <v>9</v>
      </c>
      <c r="F44" s="54">
        <f t="shared" si="15"/>
        <v>18799</v>
      </c>
      <c r="G44" s="55">
        <f t="shared" si="16"/>
        <v>18799</v>
      </c>
      <c r="H44" s="88"/>
      <c r="I44" s="88">
        <v>18799</v>
      </c>
      <c r="J44" s="93">
        <v>2400</v>
      </c>
    </row>
    <row r="45" spans="2:10" ht="9" customHeight="1" thickBot="1" x14ac:dyDescent="0.3">
      <c r="B45" s="48"/>
      <c r="C45" s="13"/>
      <c r="D45" s="49"/>
      <c r="E45" s="50"/>
      <c r="F45" s="51"/>
      <c r="G45" s="52"/>
      <c r="H45" s="49"/>
      <c r="I45" s="49"/>
      <c r="J45" s="51"/>
    </row>
    <row r="46" spans="2:10" ht="10.35" customHeight="1" thickBot="1" x14ac:dyDescent="0.3">
      <c r="B46" s="48"/>
      <c r="C46" s="13"/>
      <c r="D46" s="49"/>
      <c r="E46" s="50"/>
      <c r="F46" s="51"/>
      <c r="G46" s="52"/>
      <c r="H46" s="49"/>
      <c r="I46" s="49"/>
      <c r="J46" s="51"/>
    </row>
    <row r="47" spans="2:10" ht="19.350000000000001" customHeight="1" thickBot="1" x14ac:dyDescent="0.3">
      <c r="B47" s="174" t="s">
        <v>168</v>
      </c>
      <c r="C47" s="174"/>
      <c r="D47" s="174"/>
      <c r="E47" s="174"/>
      <c r="F47" s="174"/>
      <c r="G47" s="174"/>
      <c r="H47" s="174"/>
      <c r="I47" s="174"/>
      <c r="J47" s="174"/>
    </row>
    <row r="48" spans="2:10" ht="15" customHeight="1" x14ac:dyDescent="0.25">
      <c r="B48" s="175" t="s">
        <v>153</v>
      </c>
      <c r="C48" s="178" t="s">
        <v>24</v>
      </c>
      <c r="D48" s="178"/>
      <c r="E48" s="178"/>
      <c r="F48" s="178"/>
      <c r="G48" s="178"/>
      <c r="H48" s="178"/>
      <c r="I48" s="178"/>
      <c r="J48" s="24"/>
    </row>
    <row r="49" spans="2:10" x14ac:dyDescent="0.25">
      <c r="B49" s="176"/>
      <c r="C49" s="179"/>
      <c r="D49" s="179"/>
      <c r="E49" s="179"/>
      <c r="F49" s="179"/>
      <c r="G49" s="179"/>
      <c r="H49" s="179"/>
      <c r="I49" s="180" t="s">
        <v>5</v>
      </c>
      <c r="J49" s="180"/>
    </row>
    <row r="50" spans="2:10" ht="15.75" thickBot="1" x14ac:dyDescent="0.3">
      <c r="B50" s="177"/>
      <c r="C50" s="166" t="s">
        <v>7</v>
      </c>
      <c r="D50" s="166"/>
      <c r="E50" s="166"/>
      <c r="F50" s="166"/>
      <c r="G50" s="167" t="s">
        <v>8</v>
      </c>
      <c r="H50" s="167"/>
      <c r="I50" s="167"/>
      <c r="J50" s="25"/>
    </row>
    <row r="51" spans="2:10" ht="45.75" thickBot="1" x14ac:dyDescent="0.3">
      <c r="B51" s="7" t="s">
        <v>2</v>
      </c>
      <c r="C51" s="34" t="s">
        <v>3</v>
      </c>
      <c r="D51" s="34" t="s">
        <v>21</v>
      </c>
      <c r="E51" s="35" t="s">
        <v>22</v>
      </c>
      <c r="F51" s="36" t="s">
        <v>29</v>
      </c>
      <c r="G51" s="18" t="s">
        <v>23</v>
      </c>
      <c r="H51" s="37" t="s">
        <v>4</v>
      </c>
      <c r="I51" s="37" t="s">
        <v>6</v>
      </c>
      <c r="J51" s="78" t="s">
        <v>134</v>
      </c>
    </row>
    <row r="52" spans="2:10" ht="26.25" thickBot="1" x14ac:dyDescent="0.3">
      <c r="B52" s="8" t="s">
        <v>18</v>
      </c>
      <c r="C52" s="10">
        <f>SUM(C53:C56)</f>
        <v>0</v>
      </c>
      <c r="D52" s="10">
        <f>SUM(D53:D56)</f>
        <v>0</v>
      </c>
      <c r="E52" s="14" t="s">
        <v>36</v>
      </c>
      <c r="F52" s="26">
        <f>G52-C52-D52</f>
        <v>26700</v>
      </c>
      <c r="G52" s="56">
        <f>H52+I52</f>
        <v>26700</v>
      </c>
      <c r="H52" s="10">
        <f>SUM(H53:H56)</f>
        <v>21700</v>
      </c>
      <c r="I52" s="10">
        <f>SUM(I53:I56)</f>
        <v>5000</v>
      </c>
      <c r="J52" s="79">
        <f>SUM(J53:J56)</f>
        <v>0</v>
      </c>
    </row>
    <row r="53" spans="2:10" ht="26.25" thickBot="1" x14ac:dyDescent="0.3">
      <c r="B53" s="9" t="s">
        <v>88</v>
      </c>
      <c r="C53" s="11"/>
      <c r="D53" s="11"/>
      <c r="E53" s="15" t="s">
        <v>9</v>
      </c>
      <c r="F53" s="27">
        <f>G53-C53-D53</f>
        <v>8000</v>
      </c>
      <c r="G53" s="17">
        <f>H53+I53</f>
        <v>8000</v>
      </c>
      <c r="H53" s="68">
        <f>4000+4000</f>
        <v>8000</v>
      </c>
      <c r="I53" s="11"/>
      <c r="J53" s="80"/>
    </row>
    <row r="54" spans="2:10" ht="21" customHeight="1" thickBot="1" x14ac:dyDescent="0.3">
      <c r="B54" s="9" t="s">
        <v>89</v>
      </c>
      <c r="C54" s="11"/>
      <c r="D54" s="11"/>
      <c r="E54" s="15" t="s">
        <v>9</v>
      </c>
      <c r="F54" s="27">
        <f t="shared" ref="F54" si="17">G54-C54-D54</f>
        <v>2000</v>
      </c>
      <c r="G54" s="17">
        <f t="shared" ref="G54" si="18">H54+I54</f>
        <v>2000</v>
      </c>
      <c r="H54" s="68">
        <f>1000+1000</f>
        <v>2000</v>
      </c>
      <c r="I54" s="11"/>
      <c r="J54" s="80"/>
    </row>
    <row r="55" spans="2:10" ht="26.25" thickBot="1" x14ac:dyDescent="0.3">
      <c r="B55" s="9" t="s">
        <v>90</v>
      </c>
      <c r="C55" s="11"/>
      <c r="D55" s="11"/>
      <c r="E55" s="15" t="s">
        <v>9</v>
      </c>
      <c r="F55" s="27">
        <f>G55-C55-D55</f>
        <v>15000</v>
      </c>
      <c r="G55" s="17">
        <f>H55+I55</f>
        <v>15000</v>
      </c>
      <c r="H55" s="68">
        <v>10000</v>
      </c>
      <c r="I55" s="11">
        <v>5000</v>
      </c>
      <c r="J55" s="80"/>
    </row>
    <row r="56" spans="2:10" ht="26.25" thickBot="1" x14ac:dyDescent="0.3">
      <c r="B56" s="9" t="s">
        <v>91</v>
      </c>
      <c r="C56" s="11"/>
      <c r="D56" s="11"/>
      <c r="E56" s="15" t="s">
        <v>9</v>
      </c>
      <c r="F56" s="27">
        <f t="shared" ref="F56" si="19">G56-C56-D56</f>
        <v>1700</v>
      </c>
      <c r="G56" s="17">
        <f t="shared" ref="G56" si="20">H56+I56</f>
        <v>1700</v>
      </c>
      <c r="H56" s="68">
        <f>100+500+300+800</f>
        <v>1700</v>
      </c>
      <c r="I56" s="11"/>
      <c r="J56" s="80"/>
    </row>
    <row r="57" spans="2:10" ht="26.25" thickBot="1" x14ac:dyDescent="0.3">
      <c r="B57" s="8" t="s">
        <v>140</v>
      </c>
      <c r="C57" s="10">
        <f>SUM(C58:C61)</f>
        <v>0</v>
      </c>
      <c r="D57" s="10">
        <f>SUM(D58:D61)</f>
        <v>0</v>
      </c>
      <c r="E57" s="14" t="s">
        <v>9</v>
      </c>
      <c r="F57" s="26">
        <f>G57-C57-D57</f>
        <v>10000</v>
      </c>
      <c r="G57" s="56">
        <f>H57+I57</f>
        <v>10000</v>
      </c>
      <c r="H57" s="89">
        <f>SUM(H58:H61)</f>
        <v>10000</v>
      </c>
      <c r="I57" s="10">
        <f t="shared" ref="I57:J57" si="21">SUM(I58:I61)</f>
        <v>0</v>
      </c>
      <c r="J57" s="79">
        <f t="shared" si="21"/>
        <v>139260</v>
      </c>
    </row>
    <row r="58" spans="2:10" ht="26.25" thickBot="1" x14ac:dyDescent="0.3">
      <c r="B58" s="9" t="s">
        <v>139</v>
      </c>
      <c r="C58" s="11"/>
      <c r="D58" s="11"/>
      <c r="E58" s="15" t="s">
        <v>9</v>
      </c>
      <c r="F58" s="27">
        <f>G58-C58-D58</f>
        <v>0</v>
      </c>
      <c r="G58" s="17">
        <f>H58+I58</f>
        <v>0</v>
      </c>
      <c r="H58" s="11">
        <v>0</v>
      </c>
      <c r="I58" s="11"/>
      <c r="J58" s="81">
        <v>54375</v>
      </c>
    </row>
    <row r="59" spans="2:10" ht="15.75" thickBot="1" x14ac:dyDescent="0.3">
      <c r="B59" s="9" t="s">
        <v>92</v>
      </c>
      <c r="C59" s="11"/>
      <c r="D59" s="11"/>
      <c r="E59" s="15" t="s">
        <v>9</v>
      </c>
      <c r="F59" s="27">
        <f>G59-C59-D59</f>
        <v>0</v>
      </c>
      <c r="G59" s="17">
        <f>H59+I59</f>
        <v>0</v>
      </c>
      <c r="H59" s="11">
        <v>0</v>
      </c>
      <c r="I59" s="11"/>
      <c r="J59" s="81">
        <v>29426</v>
      </c>
    </row>
    <row r="60" spans="2:10" ht="32.1" customHeight="1" thickBot="1" x14ac:dyDescent="0.3">
      <c r="B60" s="9" t="s">
        <v>93</v>
      </c>
      <c r="C60" s="11"/>
      <c r="D60" s="11"/>
      <c r="E60" s="15" t="s">
        <v>9</v>
      </c>
      <c r="F60" s="27">
        <f t="shared" ref="F60:F62" si="22">G60-C60-D60</f>
        <v>0</v>
      </c>
      <c r="G60" s="17">
        <f t="shared" ref="G60:G61" si="23">H60+I60</f>
        <v>0</v>
      </c>
      <c r="H60" s="11">
        <v>0</v>
      </c>
      <c r="I60" s="11"/>
      <c r="J60" s="81">
        <v>55459</v>
      </c>
    </row>
    <row r="61" spans="2:10" ht="29.25" customHeight="1" thickBot="1" x14ac:dyDescent="0.3">
      <c r="B61" s="9" t="s">
        <v>94</v>
      </c>
      <c r="C61" s="11"/>
      <c r="D61" s="11"/>
      <c r="E61" s="15" t="s">
        <v>9</v>
      </c>
      <c r="F61" s="27">
        <f>G61-C61-D61</f>
        <v>10000</v>
      </c>
      <c r="G61" s="17">
        <f t="shared" si="23"/>
        <v>10000</v>
      </c>
      <c r="H61" s="68">
        <v>10000</v>
      </c>
      <c r="I61" s="11"/>
      <c r="J61" s="82"/>
    </row>
    <row r="62" spans="2:10" ht="29.1" customHeight="1" thickBot="1" x14ac:dyDescent="0.3">
      <c r="B62" s="60" t="s">
        <v>30</v>
      </c>
      <c r="C62" s="21">
        <f>C57+C52+C40+C35+C30+C26+C20+C15+C11+C8</f>
        <v>801591</v>
      </c>
      <c r="D62" s="21">
        <f>D57+D52+D40+D35+D30+D26+D20+D15+D11+D8</f>
        <v>156230</v>
      </c>
      <c r="E62" s="43"/>
      <c r="F62" s="31">
        <f t="shared" si="22"/>
        <v>617288</v>
      </c>
      <c r="G62" s="44">
        <f>G57+G52+G40+G35+G30+G26+G20+G15+G11+G8</f>
        <v>1575109</v>
      </c>
      <c r="H62" s="21">
        <f>H57+H52+H40+H35+H30+H26+H20+H15+H11+H8</f>
        <v>1262666</v>
      </c>
      <c r="I62" s="45">
        <f>I57+I52+I40+I35+I30+I26+I20+I15+I11+I8</f>
        <v>312443</v>
      </c>
      <c r="J62" s="46">
        <f>J57+J52+J40+J35+J30+J26+J20+J15+J11+J8</f>
        <v>236909</v>
      </c>
    </row>
    <row r="63" spans="2:10" ht="26.1" customHeight="1" thickBot="1" x14ac:dyDescent="0.3">
      <c r="B63" s="139" t="s">
        <v>136</v>
      </c>
      <c r="C63" s="139"/>
      <c r="D63" s="139"/>
      <c r="E63" s="139"/>
      <c r="F63" s="163"/>
      <c r="G63" s="74">
        <f>G62-C62-D62-F62</f>
        <v>0</v>
      </c>
      <c r="H63" s="164"/>
      <c r="I63" s="165"/>
      <c r="J63" s="165"/>
    </row>
    <row r="64" spans="2:10" ht="16.350000000000001" customHeight="1" thickBot="1" x14ac:dyDescent="0.3">
      <c r="B64" s="20" t="s">
        <v>34</v>
      </c>
      <c r="C64" s="181" t="s">
        <v>1</v>
      </c>
      <c r="D64" s="181"/>
      <c r="E64" s="181"/>
      <c r="F64" s="182"/>
      <c r="G64" s="144" t="s">
        <v>45</v>
      </c>
      <c r="H64" s="144"/>
      <c r="I64" s="144"/>
      <c r="J64" s="144"/>
    </row>
    <row r="65" spans="2:10" ht="36" customHeight="1" thickBot="1" x14ac:dyDescent="0.3">
      <c r="B65" s="7" t="s">
        <v>2</v>
      </c>
      <c r="C65" s="76" t="s">
        <v>105</v>
      </c>
      <c r="D65" s="34" t="s">
        <v>0</v>
      </c>
      <c r="E65" s="35" t="s">
        <v>48</v>
      </c>
      <c r="F65" s="36" t="s">
        <v>49</v>
      </c>
      <c r="G65" s="18" t="s">
        <v>59</v>
      </c>
      <c r="H65" s="157" t="s">
        <v>46</v>
      </c>
      <c r="I65" s="158"/>
      <c r="J65" s="158"/>
    </row>
    <row r="66" spans="2:10" ht="15.75" thickBot="1" x14ac:dyDescent="0.3">
      <c r="B66" s="8" t="s">
        <v>42</v>
      </c>
      <c r="C66" s="10">
        <f>SUM(C67:C70)</f>
        <v>360910</v>
      </c>
      <c r="D66" s="10">
        <f>SUM(D67:D70)</f>
        <v>42146</v>
      </c>
      <c r="E66" s="14"/>
      <c r="F66" s="10">
        <f>SUM(F67:F70)</f>
        <v>10212</v>
      </c>
      <c r="G66" s="86">
        <f>SUM(G67:G70)</f>
        <v>127244</v>
      </c>
      <c r="H66" s="159"/>
      <c r="I66" s="160"/>
      <c r="J66" s="160"/>
    </row>
    <row r="67" spans="2:10" ht="48.75" customHeight="1" thickBot="1" x14ac:dyDescent="0.3">
      <c r="B67" s="9" t="s">
        <v>95</v>
      </c>
      <c r="C67" s="11"/>
      <c r="D67" s="11"/>
      <c r="E67" s="66" t="s">
        <v>50</v>
      </c>
      <c r="F67" s="27">
        <v>10000</v>
      </c>
      <c r="G67" s="77">
        <f>C67+D67+F67</f>
        <v>10000</v>
      </c>
      <c r="H67" s="159"/>
      <c r="I67" s="160"/>
      <c r="J67" s="160"/>
    </row>
    <row r="68" spans="2:10" ht="53.25" customHeight="1" thickBot="1" x14ac:dyDescent="0.3">
      <c r="B68" s="9" t="s">
        <v>96</v>
      </c>
      <c r="C68" s="11">
        <v>54949</v>
      </c>
      <c r="D68" s="68">
        <f>315+22358+86+6037</f>
        <v>28796</v>
      </c>
      <c r="E68" s="66" t="s">
        <v>47</v>
      </c>
      <c r="F68" s="27"/>
      <c r="G68" s="77">
        <f>C68+D68+F68-F75</f>
        <v>83745</v>
      </c>
      <c r="H68" s="159"/>
      <c r="I68" s="160"/>
      <c r="J68" s="160"/>
    </row>
    <row r="69" spans="2:10" ht="51.75" customHeight="1" thickBot="1" x14ac:dyDescent="0.3">
      <c r="B69" s="9" t="s">
        <v>97</v>
      </c>
      <c r="C69" s="11">
        <v>10000</v>
      </c>
      <c r="D69" s="11"/>
      <c r="E69" s="66" t="s">
        <v>150</v>
      </c>
      <c r="F69" s="27"/>
      <c r="G69" s="77">
        <f>C69+D69+F69</f>
        <v>10000</v>
      </c>
      <c r="H69" s="161"/>
      <c r="I69" s="162"/>
      <c r="J69" s="162"/>
    </row>
    <row r="70" spans="2:10" ht="49.5" customHeight="1" thickBot="1" x14ac:dyDescent="0.3">
      <c r="B70" s="9" t="s">
        <v>107</v>
      </c>
      <c r="C70" s="11">
        <f>9464+25+47+116+174+111+250000+12000+1750+6627+4470+6433+1143+2601+1000</f>
        <v>295961</v>
      </c>
      <c r="D70" s="68">
        <v>13350</v>
      </c>
      <c r="E70" s="66" t="s">
        <v>148</v>
      </c>
      <c r="F70" s="83">
        <f>G95</f>
        <v>212</v>
      </c>
      <c r="G70" s="77">
        <f>C70+D70+F70-F73-F74-F78-F79-F80-F81-F82-F83-F84-F85-F86</f>
        <v>23499</v>
      </c>
      <c r="H70" s="170" t="s">
        <v>149</v>
      </c>
      <c r="I70" s="171"/>
      <c r="J70" s="171"/>
    </row>
    <row r="71" spans="2:10" ht="51.75" customHeight="1" thickBot="1" x14ac:dyDescent="0.3">
      <c r="B71" s="70" t="s">
        <v>2</v>
      </c>
      <c r="C71" s="71" t="s">
        <v>3</v>
      </c>
      <c r="D71" s="71" t="s">
        <v>21</v>
      </c>
      <c r="E71" s="72" t="s">
        <v>22</v>
      </c>
      <c r="F71" s="73" t="s">
        <v>29</v>
      </c>
      <c r="G71" s="18" t="s">
        <v>23</v>
      </c>
      <c r="H71" s="172"/>
      <c r="I71" s="173"/>
      <c r="J71" s="173"/>
    </row>
    <row r="72" spans="2:10" ht="26.25" thickBot="1" x14ac:dyDescent="0.3">
      <c r="B72" s="8" t="s">
        <v>44</v>
      </c>
      <c r="C72" s="10">
        <f>SUM(C73:C76)</f>
        <v>0</v>
      </c>
      <c r="D72" s="10">
        <f>SUM(D73:D76)</f>
        <v>25000</v>
      </c>
      <c r="E72" s="14"/>
      <c r="F72" s="26">
        <f>SUM(F73:F76)</f>
        <v>286024</v>
      </c>
      <c r="G72" s="56">
        <f>SUM(C72+D72+F72)</f>
        <v>311024</v>
      </c>
      <c r="H72" s="155" t="s">
        <v>131</v>
      </c>
      <c r="I72" s="156"/>
      <c r="J72" s="156"/>
    </row>
    <row r="73" spans="2:10" ht="27" customHeight="1" thickBot="1" x14ac:dyDescent="0.3">
      <c r="B73" s="9" t="s">
        <v>98</v>
      </c>
      <c r="C73" s="11"/>
      <c r="D73" s="11"/>
      <c r="E73" s="66" t="s">
        <v>51</v>
      </c>
      <c r="F73" s="69">
        <f>250000+12000+1750+6627+4470+6433+1143+2601+1000</f>
        <v>286024</v>
      </c>
      <c r="G73" s="17">
        <f t="shared" ref="G73:G75" si="24">SUM(C73+D73+F73)</f>
        <v>286024</v>
      </c>
      <c r="H73" s="126" t="s">
        <v>53</v>
      </c>
      <c r="I73" s="126" t="s">
        <v>64</v>
      </c>
      <c r="J73" s="126" t="s">
        <v>132</v>
      </c>
    </row>
    <row r="74" spans="2:10" ht="26.25" thickBot="1" x14ac:dyDescent="0.3">
      <c r="B74" s="9" t="s">
        <v>106</v>
      </c>
      <c r="C74" s="11"/>
      <c r="D74" s="11"/>
      <c r="E74" s="66" t="s">
        <v>51</v>
      </c>
      <c r="F74" s="69"/>
      <c r="G74" s="77">
        <f t="shared" si="24"/>
        <v>0</v>
      </c>
      <c r="H74" s="127"/>
      <c r="I74" s="127"/>
      <c r="J74" s="127"/>
    </row>
    <row r="75" spans="2:10" ht="38.25" customHeight="1" thickBot="1" x14ac:dyDescent="0.3">
      <c r="B75" s="9" t="s">
        <v>99</v>
      </c>
      <c r="C75" s="11"/>
      <c r="D75" s="11"/>
      <c r="E75" s="66" t="s">
        <v>152</v>
      </c>
      <c r="F75" s="69"/>
      <c r="G75" s="77">
        <f t="shared" si="24"/>
        <v>0</v>
      </c>
      <c r="H75" s="127"/>
      <c r="I75" s="127"/>
      <c r="J75" s="127"/>
    </row>
    <row r="76" spans="2:10" ht="26.25" thickBot="1" x14ac:dyDescent="0.3">
      <c r="B76" s="9" t="s">
        <v>100</v>
      </c>
      <c r="C76" s="11"/>
      <c r="D76" s="11">
        <v>25000</v>
      </c>
      <c r="E76" s="66" t="s">
        <v>9</v>
      </c>
      <c r="F76" s="69"/>
      <c r="G76" s="77">
        <f>SUM(C76+D76+F76)</f>
        <v>25000</v>
      </c>
      <c r="H76" s="128"/>
      <c r="I76" s="128"/>
      <c r="J76" s="128"/>
    </row>
    <row r="77" spans="2:10" ht="26.25" thickBot="1" x14ac:dyDescent="0.3">
      <c r="B77" s="8" t="s">
        <v>57</v>
      </c>
      <c r="C77" s="10">
        <f>SUM(C79:C86)</f>
        <v>0</v>
      </c>
      <c r="D77" s="10">
        <f>SUM(D79:D86)</f>
        <v>1519969</v>
      </c>
      <c r="E77" s="14"/>
      <c r="F77" s="10">
        <f>SUM(F78:F86)</f>
        <v>0</v>
      </c>
      <c r="G77" s="56">
        <f>SUM(C77+D77+F77)</f>
        <v>1519969</v>
      </c>
      <c r="H77" s="62">
        <f>SUM(H79:H86)</f>
        <v>3390660</v>
      </c>
      <c r="I77" s="65">
        <f>SUM(I79:I86)</f>
        <v>417496</v>
      </c>
      <c r="J77" s="65">
        <f>SUM(J79:J86)</f>
        <v>5328125</v>
      </c>
    </row>
    <row r="78" spans="2:10" ht="46.35" customHeight="1" thickBot="1" x14ac:dyDescent="0.3">
      <c r="B78" s="9" t="s">
        <v>52</v>
      </c>
      <c r="C78" s="11"/>
      <c r="D78" s="11"/>
      <c r="E78" s="123" t="s">
        <v>151</v>
      </c>
      <c r="F78" s="27"/>
      <c r="G78" s="17">
        <f t="shared" ref="G78:G86" si="25">C78+D78+F78</f>
        <v>0</v>
      </c>
      <c r="H78" s="63"/>
      <c r="I78" s="63"/>
      <c r="J78" s="64">
        <f>SUM(G78:I78)</f>
        <v>0</v>
      </c>
    </row>
    <row r="79" spans="2:10" ht="15" customHeight="1" thickBot="1" x14ac:dyDescent="0.3">
      <c r="B79" s="9" t="s">
        <v>157</v>
      </c>
      <c r="C79" s="11"/>
      <c r="D79" s="11"/>
      <c r="E79" s="124"/>
      <c r="F79" s="27"/>
      <c r="G79" s="17">
        <f t="shared" si="25"/>
        <v>0</v>
      </c>
      <c r="H79" s="63"/>
      <c r="I79" s="63"/>
      <c r="J79" s="64">
        <f>SUM(G79:I79)</f>
        <v>0</v>
      </c>
    </row>
    <row r="80" spans="2:10" ht="15.75" thickBot="1" x14ac:dyDescent="0.3">
      <c r="B80" s="9" t="s">
        <v>26</v>
      </c>
      <c r="C80" s="68"/>
      <c r="D80" s="11">
        <v>43295</v>
      </c>
      <c r="E80" s="124"/>
      <c r="F80" s="27"/>
      <c r="G80" s="77">
        <f t="shared" si="25"/>
        <v>43295</v>
      </c>
      <c r="H80" s="63"/>
      <c r="I80" s="63">
        <v>206705</v>
      </c>
      <c r="J80" s="64">
        <f t="shared" ref="J80:J86" si="26">SUM(G80:I80)</f>
        <v>250000</v>
      </c>
    </row>
    <row r="81" spans="2:10" ht="15.75" thickBot="1" x14ac:dyDescent="0.3">
      <c r="B81" s="9" t="s">
        <v>25</v>
      </c>
      <c r="C81" s="68"/>
      <c r="D81" s="11">
        <v>14074</v>
      </c>
      <c r="E81" s="124"/>
      <c r="F81" s="27"/>
      <c r="G81" s="77">
        <f t="shared" si="25"/>
        <v>14074</v>
      </c>
      <c r="H81" s="63">
        <v>789765</v>
      </c>
      <c r="I81" s="63">
        <v>35961</v>
      </c>
      <c r="J81" s="64">
        <f t="shared" si="26"/>
        <v>839800</v>
      </c>
    </row>
    <row r="82" spans="2:10" ht="15.75" thickBot="1" x14ac:dyDescent="0.3">
      <c r="B82" s="9" t="s">
        <v>62</v>
      </c>
      <c r="C82" s="11"/>
      <c r="D82" s="11"/>
      <c r="E82" s="124"/>
      <c r="F82" s="27"/>
      <c r="G82" s="77">
        <f t="shared" si="25"/>
        <v>0</v>
      </c>
      <c r="H82" s="63"/>
      <c r="I82" s="63"/>
      <c r="J82" s="64">
        <f t="shared" si="26"/>
        <v>0</v>
      </c>
    </row>
    <row r="83" spans="2:10" ht="26.25" thickBot="1" x14ac:dyDescent="0.3">
      <c r="B83" s="9" t="s">
        <v>165</v>
      </c>
      <c r="C83" s="11"/>
      <c r="D83" s="11">
        <v>78662</v>
      </c>
      <c r="E83" s="124"/>
      <c r="F83" s="27"/>
      <c r="G83" s="77">
        <f t="shared" si="25"/>
        <v>78662</v>
      </c>
      <c r="H83" s="63"/>
      <c r="I83" s="63"/>
      <c r="J83" s="64">
        <f t="shared" si="26"/>
        <v>78662</v>
      </c>
    </row>
    <row r="84" spans="2:10" ht="15.75" thickBot="1" x14ac:dyDescent="0.3">
      <c r="B84" s="9" t="s">
        <v>61</v>
      </c>
      <c r="C84" s="11"/>
      <c r="D84" s="11"/>
      <c r="E84" s="124"/>
      <c r="F84" s="27"/>
      <c r="G84" s="77">
        <f t="shared" si="25"/>
        <v>0</v>
      </c>
      <c r="H84" s="63"/>
      <c r="I84" s="63"/>
      <c r="J84" s="64">
        <f t="shared" si="26"/>
        <v>0</v>
      </c>
    </row>
    <row r="85" spans="2:10" ht="15.75" thickBot="1" x14ac:dyDescent="0.3">
      <c r="B85" s="9" t="s">
        <v>27</v>
      </c>
      <c r="C85" s="11"/>
      <c r="D85" s="11">
        <v>1383938</v>
      </c>
      <c r="E85" s="124"/>
      <c r="F85" s="27"/>
      <c r="G85" s="17">
        <f t="shared" si="25"/>
        <v>1383938</v>
      </c>
      <c r="H85" s="63">
        <v>2600895</v>
      </c>
      <c r="I85" s="63">
        <v>174830</v>
      </c>
      <c r="J85" s="64">
        <f t="shared" si="26"/>
        <v>4159663</v>
      </c>
    </row>
    <row r="86" spans="2:10" ht="15.75" thickBot="1" x14ac:dyDescent="0.3">
      <c r="B86" s="9" t="s">
        <v>135</v>
      </c>
      <c r="C86" s="11"/>
      <c r="D86" s="11"/>
      <c r="E86" s="125"/>
      <c r="F86" s="27"/>
      <c r="G86" s="17">
        <f t="shared" si="25"/>
        <v>0</v>
      </c>
      <c r="H86" s="63"/>
      <c r="I86" s="63"/>
      <c r="J86" s="64">
        <f t="shared" si="26"/>
        <v>0</v>
      </c>
    </row>
    <row r="87" spans="2:10" ht="30.75" customHeight="1" thickBot="1" x14ac:dyDescent="0.3">
      <c r="B87" s="178" t="s">
        <v>43</v>
      </c>
      <c r="C87" s="136" t="s">
        <v>56</v>
      </c>
      <c r="D87" s="136"/>
      <c r="E87" s="136"/>
      <c r="F87" s="136"/>
      <c r="G87" s="40">
        <f>G62</f>
        <v>1575109</v>
      </c>
      <c r="H87" s="190">
        <f>SUM(G87:G90)</f>
        <v>3533346</v>
      </c>
      <c r="I87" s="192" t="s">
        <v>141</v>
      </c>
      <c r="J87" s="192"/>
    </row>
    <row r="88" spans="2:10" ht="42.75" customHeight="1" thickBot="1" x14ac:dyDescent="0.3">
      <c r="B88" s="189"/>
      <c r="C88" s="136" t="s">
        <v>104</v>
      </c>
      <c r="D88" s="136"/>
      <c r="E88" s="136"/>
      <c r="F88" s="149"/>
      <c r="G88" s="40">
        <f>G66</f>
        <v>127244</v>
      </c>
      <c r="H88" s="191"/>
      <c r="I88" s="193"/>
      <c r="J88" s="193"/>
    </row>
    <row r="89" spans="2:10" ht="30" customHeight="1" thickBot="1" x14ac:dyDescent="0.3">
      <c r="B89" s="189"/>
      <c r="C89" s="136" t="s">
        <v>55</v>
      </c>
      <c r="D89" s="136"/>
      <c r="E89" s="136"/>
      <c r="F89" s="149"/>
      <c r="G89" s="40">
        <f>G72</f>
        <v>311024</v>
      </c>
      <c r="H89" s="191"/>
      <c r="I89" s="194"/>
      <c r="J89" s="194"/>
    </row>
    <row r="90" spans="2:10" ht="19.350000000000001" customHeight="1" thickBot="1" x14ac:dyDescent="0.3">
      <c r="B90" s="166"/>
      <c r="C90" s="136" t="s">
        <v>60</v>
      </c>
      <c r="D90" s="136"/>
      <c r="E90" s="136"/>
      <c r="F90" s="136"/>
      <c r="G90" s="42">
        <f>G77</f>
        <v>1519969</v>
      </c>
      <c r="H90" s="191"/>
      <c r="I90" s="195">
        <f>G95</f>
        <v>212</v>
      </c>
      <c r="J90" s="195"/>
    </row>
    <row r="91" spans="2:10" ht="10.35" customHeight="1" x14ac:dyDescent="0.25">
      <c r="B91" s="5"/>
      <c r="C91" s="13"/>
      <c r="D91" s="13"/>
      <c r="E91" s="13"/>
      <c r="F91" s="28"/>
      <c r="G91" s="16"/>
      <c r="H91" s="13"/>
      <c r="I91" s="13"/>
      <c r="J91" s="28"/>
    </row>
    <row r="92" spans="2:10" ht="9" customHeight="1" thickBot="1" x14ac:dyDescent="0.3">
      <c r="B92" s="5"/>
      <c r="C92" s="13"/>
      <c r="D92" s="13"/>
      <c r="E92" s="13"/>
      <c r="F92" s="28"/>
      <c r="G92" s="16"/>
      <c r="H92" s="13"/>
      <c r="I92" s="13"/>
      <c r="J92" s="28"/>
    </row>
    <row r="93" spans="2:10" ht="25.35" customHeight="1" thickBot="1" x14ac:dyDescent="0.3">
      <c r="B93" s="174" t="s">
        <v>168</v>
      </c>
      <c r="C93" s="174"/>
      <c r="D93" s="174"/>
      <c r="E93" s="174"/>
      <c r="F93" s="174"/>
      <c r="G93" s="174"/>
      <c r="H93" s="174"/>
      <c r="I93" s="174"/>
      <c r="J93" s="174"/>
    </row>
    <row r="94" spans="2:10" ht="45.75" thickBot="1" x14ac:dyDescent="0.3">
      <c r="B94" s="7" t="s">
        <v>32</v>
      </c>
      <c r="C94" s="38" t="s">
        <v>20</v>
      </c>
      <c r="D94" s="37" t="s">
        <v>58</v>
      </c>
      <c r="E94" s="37" t="s">
        <v>39</v>
      </c>
      <c r="F94" s="39" t="s">
        <v>37</v>
      </c>
      <c r="G94" s="39" t="s">
        <v>103</v>
      </c>
      <c r="H94" s="32"/>
      <c r="I94" s="32"/>
      <c r="J94" s="32"/>
    </row>
    <row r="95" spans="2:10" ht="48.75" thickBot="1" x14ac:dyDescent="0.3">
      <c r="B95" s="59" t="s">
        <v>108</v>
      </c>
      <c r="C95" s="12" t="s">
        <v>10</v>
      </c>
      <c r="D95" s="75">
        <f>85000</f>
        <v>85000</v>
      </c>
      <c r="E95" s="23">
        <f>F16+F17+F18+F19+F21+F22+F28+F29+F36+F37+F38+F39</f>
        <v>92862</v>
      </c>
      <c r="F95" s="19">
        <f>D95-E95</f>
        <v>-7862</v>
      </c>
      <c r="G95" s="137">
        <f>F95+F96+F99</f>
        <v>212</v>
      </c>
      <c r="H95" s="33"/>
      <c r="I95" s="33"/>
      <c r="J95" s="33"/>
    </row>
    <row r="96" spans="2:10" ht="16.350000000000001" customHeight="1" thickBot="1" x14ac:dyDescent="0.3">
      <c r="B96" s="22" t="s">
        <v>109</v>
      </c>
      <c r="C96" s="187" t="s">
        <v>170</v>
      </c>
      <c r="D96" s="68">
        <v>60000</v>
      </c>
      <c r="E96" s="187">
        <f>F9+F10+F12+F14+F23+F24+F25+F27+F31+F33+F34+F41+F42+F43+F44+F53+F54+F55+F56+F58+F59+F60+F61+F67+F76+F69</f>
        <v>534426</v>
      </c>
      <c r="F96" s="187">
        <f>D96+D97+D98+D99+D100-E96</f>
        <v>8074</v>
      </c>
      <c r="G96" s="138"/>
      <c r="H96" s="33"/>
      <c r="I96" s="33"/>
      <c r="J96" s="33"/>
    </row>
    <row r="97" spans="2:10" ht="15.75" thickBot="1" x14ac:dyDescent="0.3">
      <c r="B97" s="22" t="s">
        <v>126</v>
      </c>
      <c r="C97" s="188"/>
      <c r="D97" s="68">
        <f>210000</f>
        <v>210000</v>
      </c>
      <c r="E97" s="188"/>
      <c r="F97" s="188"/>
      <c r="G97" s="138"/>
      <c r="H97" s="33"/>
      <c r="I97" s="33"/>
      <c r="J97" s="33"/>
    </row>
    <row r="98" spans="2:10" ht="15.75" thickBot="1" x14ac:dyDescent="0.3">
      <c r="B98" s="22" t="s">
        <v>125</v>
      </c>
      <c r="C98" s="188"/>
      <c r="D98" s="68">
        <f>267000</f>
        <v>267000</v>
      </c>
      <c r="E98" s="188"/>
      <c r="F98" s="188"/>
      <c r="G98" s="138"/>
      <c r="H98" s="33"/>
      <c r="I98" s="33"/>
      <c r="J98" s="33"/>
    </row>
    <row r="99" spans="2:10" ht="15.75" thickBot="1" x14ac:dyDescent="0.3">
      <c r="B99" s="22" t="s">
        <v>110</v>
      </c>
      <c r="C99" s="187" t="s">
        <v>19</v>
      </c>
      <c r="D99" s="11">
        <v>1500</v>
      </c>
      <c r="E99" s="188"/>
      <c r="F99" s="188"/>
      <c r="G99" s="138"/>
      <c r="H99" s="33"/>
      <c r="I99" s="33"/>
      <c r="J99" s="33"/>
    </row>
    <row r="100" spans="2:10" ht="15.75" thickBot="1" x14ac:dyDescent="0.3">
      <c r="B100" s="22" t="s">
        <v>31</v>
      </c>
      <c r="C100" s="188"/>
      <c r="D100" s="11">
        <v>4000</v>
      </c>
      <c r="E100" s="202"/>
      <c r="F100" s="202"/>
      <c r="G100" s="138"/>
      <c r="H100" s="33"/>
      <c r="I100" s="33"/>
      <c r="J100" s="33"/>
    </row>
    <row r="101" spans="2:10" ht="33.75" customHeight="1" thickBot="1" x14ac:dyDescent="0.3">
      <c r="B101" s="186" t="s">
        <v>63</v>
      </c>
      <c r="C101" s="186"/>
      <c r="D101" s="85">
        <f>SUM(D95:D100)</f>
        <v>627500</v>
      </c>
      <c r="E101" s="187"/>
      <c r="F101" s="187"/>
      <c r="G101" s="187"/>
      <c r="H101" s="150" t="s">
        <v>144</v>
      </c>
      <c r="I101" s="151"/>
      <c r="J101" s="151"/>
    </row>
    <row r="102" spans="2:10" ht="15.75" thickBot="1" x14ac:dyDescent="0.3">
      <c r="B102" s="142" t="s">
        <v>33</v>
      </c>
      <c r="C102" s="142"/>
      <c r="D102" s="142"/>
      <c r="E102" s="143"/>
      <c r="F102" s="144" t="s">
        <v>65</v>
      </c>
      <c r="G102" s="144"/>
      <c r="H102" s="144"/>
      <c r="I102" s="144"/>
      <c r="J102" s="144"/>
    </row>
    <row r="103" spans="2:10" ht="18" customHeight="1" thickBot="1" x14ac:dyDescent="0.3">
      <c r="B103" s="145" t="s">
        <v>111</v>
      </c>
      <c r="C103" s="145"/>
      <c r="D103" s="145"/>
      <c r="E103" s="57">
        <f>G8</f>
        <v>383051</v>
      </c>
      <c r="F103" s="196" t="s">
        <v>171</v>
      </c>
      <c r="G103" s="197"/>
      <c r="H103" s="197"/>
      <c r="I103" s="197"/>
      <c r="J103" s="197"/>
    </row>
    <row r="104" spans="2:10" ht="19.5" customHeight="1" thickBot="1" x14ac:dyDescent="0.3">
      <c r="B104" s="145" t="s">
        <v>112</v>
      </c>
      <c r="C104" s="145"/>
      <c r="D104" s="145"/>
      <c r="E104" s="57">
        <f>G11</f>
        <v>128696</v>
      </c>
      <c r="F104" s="198"/>
      <c r="G104" s="199"/>
      <c r="H104" s="199"/>
      <c r="I104" s="199"/>
      <c r="J104" s="199"/>
    </row>
    <row r="105" spans="2:10" ht="18.75" customHeight="1" thickBot="1" x14ac:dyDescent="0.3">
      <c r="B105" s="145" t="s">
        <v>113</v>
      </c>
      <c r="C105" s="145"/>
      <c r="D105" s="145"/>
      <c r="E105" s="57">
        <f>G15</f>
        <v>496119</v>
      </c>
      <c r="F105" s="198"/>
      <c r="G105" s="199"/>
      <c r="H105" s="199"/>
      <c r="I105" s="199"/>
      <c r="J105" s="199"/>
    </row>
    <row r="106" spans="2:10" ht="30" customHeight="1" thickBot="1" x14ac:dyDescent="0.3">
      <c r="B106" s="145" t="s">
        <v>114</v>
      </c>
      <c r="C106" s="145"/>
      <c r="D106" s="145"/>
      <c r="E106" s="57">
        <f>G20</f>
        <v>143087</v>
      </c>
      <c r="F106" s="198"/>
      <c r="G106" s="199"/>
      <c r="H106" s="199"/>
      <c r="I106" s="199"/>
      <c r="J106" s="199"/>
    </row>
    <row r="107" spans="2:10" ht="19.5" customHeight="1" thickBot="1" x14ac:dyDescent="0.3">
      <c r="B107" s="145" t="s">
        <v>115</v>
      </c>
      <c r="C107" s="145"/>
      <c r="D107" s="145"/>
      <c r="E107" s="57">
        <f>G26</f>
        <v>42616</v>
      </c>
      <c r="F107" s="200"/>
      <c r="G107" s="201"/>
      <c r="H107" s="201"/>
      <c r="I107" s="201"/>
      <c r="J107" s="201"/>
    </row>
    <row r="108" spans="2:10" ht="18" customHeight="1" thickBot="1" x14ac:dyDescent="0.3">
      <c r="B108" s="145" t="s">
        <v>116</v>
      </c>
      <c r="C108" s="145"/>
      <c r="D108" s="145"/>
      <c r="E108" s="57">
        <f>G30</f>
        <v>195260</v>
      </c>
      <c r="F108" s="129" t="s">
        <v>169</v>
      </c>
      <c r="G108" s="129"/>
      <c r="H108" s="129"/>
      <c r="I108" s="129"/>
      <c r="J108" s="129"/>
    </row>
    <row r="109" spans="2:10" ht="31.5" customHeight="1" thickBot="1" x14ac:dyDescent="0.3">
      <c r="B109" s="145" t="s">
        <v>117</v>
      </c>
      <c r="C109" s="145"/>
      <c r="D109" s="145"/>
      <c r="E109" s="57">
        <f>G35</f>
        <v>30532</v>
      </c>
      <c r="F109" s="148" t="s">
        <v>121</v>
      </c>
      <c r="G109" s="146"/>
      <c r="H109" s="146"/>
      <c r="I109" s="147">
        <f>E113</f>
        <v>1575109</v>
      </c>
      <c r="J109" s="147"/>
    </row>
    <row r="110" spans="2:10" ht="21" customHeight="1" thickBot="1" x14ac:dyDescent="0.3">
      <c r="B110" s="145" t="s">
        <v>118</v>
      </c>
      <c r="C110" s="145"/>
      <c r="D110" s="145"/>
      <c r="E110" s="57">
        <f>G40</f>
        <v>119048</v>
      </c>
      <c r="F110" s="146" t="s">
        <v>122</v>
      </c>
      <c r="G110" s="146"/>
      <c r="H110" s="146"/>
      <c r="I110" s="147">
        <f>G66</f>
        <v>127244</v>
      </c>
      <c r="J110" s="147"/>
    </row>
    <row r="111" spans="2:10" ht="30" customHeight="1" thickBot="1" x14ac:dyDescent="0.3">
      <c r="B111" s="145" t="s">
        <v>119</v>
      </c>
      <c r="C111" s="145"/>
      <c r="D111" s="145"/>
      <c r="E111" s="57">
        <f>G52</f>
        <v>26700</v>
      </c>
      <c r="F111" s="146" t="s">
        <v>123</v>
      </c>
      <c r="G111" s="146"/>
      <c r="H111" s="146"/>
      <c r="I111" s="147">
        <f>G72</f>
        <v>311024</v>
      </c>
      <c r="J111" s="147"/>
    </row>
    <row r="112" spans="2:10" ht="31.5" customHeight="1" thickBot="1" x14ac:dyDescent="0.3">
      <c r="B112" s="145" t="s">
        <v>120</v>
      </c>
      <c r="C112" s="145"/>
      <c r="D112" s="145"/>
      <c r="E112" s="57">
        <f>G57</f>
        <v>10000</v>
      </c>
      <c r="F112" s="146" t="s">
        <v>124</v>
      </c>
      <c r="G112" s="146"/>
      <c r="H112" s="146"/>
      <c r="I112" s="147">
        <f>G77</f>
        <v>1519969</v>
      </c>
      <c r="J112" s="147"/>
    </row>
    <row r="113" spans="2:10" ht="23.25" customHeight="1" thickBot="1" x14ac:dyDescent="0.3">
      <c r="B113" s="139" t="s">
        <v>30</v>
      </c>
      <c r="C113" s="139"/>
      <c r="D113" s="139"/>
      <c r="E113" s="58">
        <f>SUM(E103:E112)</f>
        <v>1575109</v>
      </c>
      <c r="F113" s="140" t="s">
        <v>54</v>
      </c>
      <c r="G113" s="140"/>
      <c r="H113" s="140"/>
      <c r="I113" s="141">
        <f>SUM(I109:J112)</f>
        <v>3533346</v>
      </c>
      <c r="J113" s="141"/>
    </row>
    <row r="114" spans="2:10" x14ac:dyDescent="0.25">
      <c r="B114" s="5"/>
      <c r="C114" s="13"/>
      <c r="D114" s="13"/>
      <c r="E114" s="13"/>
      <c r="F114" s="28"/>
      <c r="G114" s="16"/>
      <c r="H114" s="13"/>
      <c r="I114" s="13"/>
      <c r="J114" s="28"/>
    </row>
    <row r="115" spans="2:10" x14ac:dyDescent="0.25">
      <c r="B115" s="5"/>
      <c r="C115" s="13"/>
      <c r="D115" s="13"/>
      <c r="E115" s="13"/>
      <c r="F115" s="28"/>
      <c r="G115" s="16"/>
      <c r="H115" s="13"/>
      <c r="I115" s="13"/>
      <c r="J115" s="28"/>
    </row>
    <row r="116" spans="2:10" x14ac:dyDescent="0.25">
      <c r="B116" s="5"/>
      <c r="C116" s="13"/>
      <c r="D116" s="13"/>
      <c r="E116" s="13"/>
      <c r="F116" s="28"/>
      <c r="G116" s="16"/>
      <c r="H116" s="13"/>
      <c r="I116" s="13"/>
      <c r="J116" s="28"/>
    </row>
    <row r="117" spans="2:10" x14ac:dyDescent="0.25">
      <c r="B117" s="5"/>
      <c r="C117" s="13"/>
      <c r="D117" s="13"/>
      <c r="E117" s="13"/>
      <c r="F117" s="28"/>
      <c r="G117" s="16"/>
      <c r="H117" s="13"/>
      <c r="I117" s="13"/>
    </row>
    <row r="118" spans="2:10" x14ac:dyDescent="0.25">
      <c r="B118" s="5"/>
      <c r="C118" s="13"/>
      <c r="D118" s="13"/>
      <c r="E118" s="13"/>
      <c r="F118" s="28"/>
      <c r="G118" s="16"/>
      <c r="H118" s="13"/>
      <c r="I118" s="13"/>
      <c r="J118" s="28"/>
    </row>
    <row r="119" spans="2:10" x14ac:dyDescent="0.25">
      <c r="B119" s="5"/>
      <c r="C119" s="13"/>
      <c r="D119" s="13"/>
      <c r="F119" s="28"/>
      <c r="G119" s="16"/>
      <c r="H119" s="13"/>
      <c r="I119" s="13"/>
      <c r="J119" s="28"/>
    </row>
    <row r="120" spans="2:10" x14ac:dyDescent="0.25">
      <c r="B120" s="5"/>
      <c r="C120" s="13"/>
      <c r="D120" s="13"/>
      <c r="E120" s="13"/>
      <c r="F120" s="28"/>
      <c r="G120" s="16"/>
      <c r="H120" s="13"/>
      <c r="I120" s="13"/>
      <c r="J120" s="28"/>
    </row>
    <row r="121" spans="2:10" x14ac:dyDescent="0.25">
      <c r="B121" s="5"/>
      <c r="C121" s="13"/>
      <c r="D121" s="13"/>
      <c r="E121" s="13"/>
      <c r="F121" s="28"/>
      <c r="G121" s="16"/>
      <c r="H121" s="13"/>
      <c r="I121" s="13"/>
      <c r="J121" s="28"/>
    </row>
    <row r="122" spans="2:10" x14ac:dyDescent="0.25">
      <c r="B122" s="5"/>
      <c r="C122" s="13"/>
      <c r="D122" s="13"/>
      <c r="E122" s="13"/>
      <c r="F122" s="28"/>
      <c r="G122" s="16"/>
      <c r="H122" s="13"/>
      <c r="I122" s="13"/>
      <c r="J122" s="28"/>
    </row>
    <row r="123" spans="2:10" x14ac:dyDescent="0.25">
      <c r="B123" s="5"/>
      <c r="C123" s="13"/>
      <c r="D123" s="13"/>
      <c r="E123" s="13"/>
      <c r="F123" s="28"/>
      <c r="G123" s="16"/>
      <c r="H123" s="13"/>
      <c r="I123" s="13"/>
      <c r="J123" s="28"/>
    </row>
    <row r="124" spans="2:10" x14ac:dyDescent="0.25">
      <c r="B124" s="5"/>
      <c r="C124" s="13"/>
      <c r="D124" s="13"/>
      <c r="E124" s="13"/>
      <c r="F124" s="28"/>
      <c r="G124" s="16"/>
      <c r="H124" s="13"/>
      <c r="I124" s="13"/>
      <c r="J124" s="28"/>
    </row>
    <row r="125" spans="2:10" x14ac:dyDescent="0.25">
      <c r="B125" s="5"/>
      <c r="C125" s="13"/>
      <c r="D125" s="13"/>
      <c r="E125" s="13"/>
      <c r="F125" s="28"/>
      <c r="G125" s="16"/>
      <c r="H125" s="13"/>
      <c r="I125" s="13"/>
      <c r="J125" s="28"/>
    </row>
    <row r="126" spans="2:10" x14ac:dyDescent="0.25">
      <c r="B126" s="5"/>
      <c r="C126" s="13"/>
      <c r="D126" s="13"/>
      <c r="E126" s="13"/>
      <c r="F126" s="28"/>
      <c r="G126" s="16"/>
      <c r="H126" s="13"/>
      <c r="I126" s="13"/>
      <c r="J126" s="28"/>
    </row>
    <row r="127" spans="2:10" x14ac:dyDescent="0.25">
      <c r="B127" s="5"/>
      <c r="C127" s="13"/>
      <c r="D127" s="13"/>
      <c r="E127" s="2"/>
      <c r="F127" s="29"/>
      <c r="G127" s="3"/>
      <c r="H127" s="2"/>
      <c r="I127" s="2"/>
      <c r="J127" s="29"/>
    </row>
    <row r="128" spans="2:10" ht="15.75" thickBot="1" x14ac:dyDescent="0.3">
      <c r="B128" s="5"/>
      <c r="C128" s="13"/>
      <c r="D128" s="13"/>
      <c r="E128" s="2"/>
      <c r="F128" s="29"/>
      <c r="G128" s="3"/>
      <c r="H128" s="2"/>
      <c r="I128" s="2"/>
      <c r="J128" s="29"/>
    </row>
    <row r="129" spans="2:10" ht="15.75" thickBot="1" x14ac:dyDescent="0.3">
      <c r="B129" s="121" t="s">
        <v>145</v>
      </c>
      <c r="C129" s="122"/>
      <c r="D129" s="122"/>
      <c r="E129" s="70"/>
      <c r="F129" s="121" t="s">
        <v>146</v>
      </c>
      <c r="G129" s="122"/>
      <c r="H129" s="122"/>
      <c r="I129" s="122"/>
      <c r="J129" s="122"/>
    </row>
    <row r="130" spans="2:10" x14ac:dyDescent="0.25">
      <c r="B130" s="5"/>
      <c r="C130" s="13"/>
      <c r="D130" s="13"/>
      <c r="E130" s="2"/>
      <c r="F130" s="29"/>
      <c r="G130" s="3"/>
      <c r="H130" s="2"/>
      <c r="I130" s="2"/>
      <c r="J130" s="29"/>
    </row>
    <row r="131" spans="2:10" x14ac:dyDescent="0.25">
      <c r="B131" s="5"/>
      <c r="C131" s="13"/>
      <c r="D131" s="13"/>
      <c r="E131" s="2"/>
      <c r="F131" s="29"/>
      <c r="G131" s="3"/>
      <c r="H131" s="2"/>
      <c r="I131" s="2"/>
      <c r="J131" s="29"/>
    </row>
    <row r="132" spans="2:10" x14ac:dyDescent="0.25">
      <c r="B132" s="5"/>
      <c r="C132" s="13"/>
      <c r="D132" s="13"/>
      <c r="E132" s="2"/>
      <c r="F132" s="29"/>
      <c r="G132" s="3"/>
      <c r="H132" s="2"/>
      <c r="I132" s="2"/>
      <c r="J132" s="29"/>
    </row>
    <row r="133" spans="2:10" x14ac:dyDescent="0.25">
      <c r="B133" s="5"/>
      <c r="C133" s="13"/>
      <c r="D133" s="13"/>
      <c r="E133" s="2"/>
      <c r="F133" s="29"/>
      <c r="G133" s="3"/>
      <c r="H133" s="2"/>
      <c r="I133" s="2"/>
      <c r="J133" s="29"/>
    </row>
    <row r="134" spans="2:10" x14ac:dyDescent="0.25">
      <c r="B134" s="5"/>
      <c r="C134" s="13"/>
      <c r="D134" s="13"/>
      <c r="E134" s="2"/>
      <c r="F134" s="29"/>
      <c r="G134" s="3"/>
      <c r="H134" s="2"/>
      <c r="I134" s="2"/>
      <c r="J134" s="29"/>
    </row>
    <row r="135" spans="2:10" x14ac:dyDescent="0.25">
      <c r="B135" s="5"/>
      <c r="C135" s="13"/>
      <c r="D135" s="13"/>
      <c r="E135" s="2"/>
      <c r="F135" s="29"/>
      <c r="G135" s="3"/>
      <c r="H135" s="2"/>
      <c r="I135" s="2"/>
      <c r="J135" s="29"/>
    </row>
    <row r="136" spans="2:10" x14ac:dyDescent="0.25">
      <c r="B136" s="5"/>
      <c r="C136" s="13"/>
      <c r="D136" s="13"/>
      <c r="E136" s="2"/>
      <c r="F136" s="29"/>
      <c r="G136" s="3"/>
      <c r="H136" s="2"/>
      <c r="I136" s="2"/>
      <c r="J136" s="29"/>
    </row>
    <row r="137" spans="2:10" x14ac:dyDescent="0.25">
      <c r="B137" s="5"/>
      <c r="C137" s="13"/>
      <c r="D137" s="13"/>
      <c r="E137" s="2"/>
      <c r="F137" s="29"/>
      <c r="G137" s="3"/>
      <c r="H137" s="2"/>
      <c r="I137" s="2"/>
      <c r="J137" s="29"/>
    </row>
    <row r="138" spans="2:10" x14ac:dyDescent="0.25">
      <c r="B138" s="5"/>
      <c r="C138" s="13"/>
      <c r="D138" s="13"/>
      <c r="E138" s="2"/>
      <c r="F138" s="29"/>
      <c r="G138" s="3"/>
      <c r="H138" s="2"/>
      <c r="I138" s="2"/>
      <c r="J138" s="29"/>
    </row>
    <row r="139" spans="2:10" x14ac:dyDescent="0.25">
      <c r="B139" s="5"/>
      <c r="C139" s="13"/>
      <c r="D139" s="13"/>
      <c r="E139" s="2"/>
      <c r="F139" s="29"/>
      <c r="G139" s="3"/>
      <c r="H139" s="2"/>
      <c r="I139" s="2"/>
      <c r="J139" s="29"/>
    </row>
    <row r="140" spans="2:10" x14ac:dyDescent="0.25">
      <c r="B140" s="5"/>
      <c r="C140" s="13"/>
      <c r="D140" s="13"/>
      <c r="E140" s="2"/>
      <c r="F140" s="29"/>
      <c r="G140" s="3"/>
      <c r="H140" s="2"/>
      <c r="I140" s="2"/>
      <c r="J140" s="29"/>
    </row>
    <row r="141" spans="2:10" x14ac:dyDescent="0.25">
      <c r="B141" s="5"/>
      <c r="C141" s="13"/>
      <c r="D141" s="13"/>
      <c r="E141" s="2"/>
      <c r="F141" s="29"/>
      <c r="G141" s="3"/>
      <c r="H141" s="2"/>
      <c r="I141" s="2"/>
      <c r="J141" s="29"/>
    </row>
    <row r="142" spans="2:10" x14ac:dyDescent="0.25">
      <c r="B142" s="5"/>
      <c r="C142" s="13"/>
      <c r="D142" s="13"/>
      <c r="E142" s="2"/>
      <c r="F142" s="29"/>
      <c r="G142" s="3"/>
      <c r="H142" s="2"/>
      <c r="I142" s="2"/>
      <c r="J142" s="29"/>
    </row>
    <row r="143" spans="2:10" x14ac:dyDescent="0.25">
      <c r="B143" s="5"/>
      <c r="C143" s="13"/>
      <c r="D143" s="13"/>
      <c r="E143" s="2"/>
      <c r="F143" s="29"/>
      <c r="G143" s="3"/>
      <c r="H143" s="2"/>
      <c r="I143" s="2"/>
      <c r="J143" s="29"/>
    </row>
    <row r="144" spans="2:10" x14ac:dyDescent="0.25">
      <c r="B144" s="5"/>
      <c r="C144" s="13"/>
      <c r="D144" s="13"/>
      <c r="E144" s="2"/>
      <c r="F144" s="29"/>
      <c r="G144" s="3"/>
      <c r="H144" s="2"/>
      <c r="I144" s="2"/>
      <c r="J144" s="29"/>
    </row>
    <row r="145" spans="2:10" x14ac:dyDescent="0.25">
      <c r="B145" s="5"/>
      <c r="C145" s="13"/>
      <c r="D145" s="13"/>
      <c r="E145" s="2"/>
      <c r="F145" s="29"/>
      <c r="G145" s="3"/>
      <c r="H145" s="2"/>
      <c r="I145" s="2"/>
      <c r="J145" s="29"/>
    </row>
    <row r="146" spans="2:10" x14ac:dyDescent="0.25">
      <c r="B146" s="5"/>
      <c r="C146" s="13"/>
      <c r="D146" s="13"/>
      <c r="E146" s="2"/>
      <c r="F146" s="29"/>
      <c r="G146" s="3"/>
      <c r="H146" s="2"/>
      <c r="I146" s="2"/>
      <c r="J146" s="29"/>
    </row>
    <row r="147" spans="2:10" x14ac:dyDescent="0.25">
      <c r="B147" s="5"/>
      <c r="C147" s="13"/>
      <c r="D147" s="13"/>
      <c r="E147" s="2"/>
      <c r="F147" s="29"/>
      <c r="G147" s="3"/>
      <c r="H147" s="2"/>
      <c r="I147" s="2"/>
      <c r="J147" s="29"/>
    </row>
    <row r="148" spans="2:10" x14ac:dyDescent="0.25">
      <c r="B148" s="5"/>
      <c r="C148" s="13"/>
      <c r="D148" s="13"/>
      <c r="E148" s="2"/>
      <c r="F148" s="29"/>
      <c r="G148" s="3"/>
      <c r="H148" s="2"/>
      <c r="I148" s="2"/>
      <c r="J148" s="29"/>
    </row>
    <row r="149" spans="2:10" x14ac:dyDescent="0.25">
      <c r="B149" s="5"/>
      <c r="C149" s="13"/>
      <c r="D149" s="13"/>
      <c r="E149" s="2"/>
      <c r="F149" s="29"/>
      <c r="G149" s="3"/>
      <c r="H149" s="2"/>
      <c r="I149" s="2"/>
      <c r="J149" s="29"/>
    </row>
    <row r="150" spans="2:10" x14ac:dyDescent="0.25">
      <c r="B150" s="5"/>
      <c r="C150" s="13"/>
      <c r="D150" s="13"/>
      <c r="E150" s="2"/>
      <c r="F150" s="29"/>
      <c r="G150" s="3"/>
      <c r="H150" s="2"/>
      <c r="I150" s="2"/>
      <c r="J150" s="29"/>
    </row>
    <row r="151" spans="2:10" x14ac:dyDescent="0.25">
      <c r="B151" s="5"/>
      <c r="C151" s="13"/>
      <c r="D151" s="13"/>
      <c r="E151" s="2"/>
      <c r="F151" s="29"/>
      <c r="G151" s="3"/>
      <c r="H151" s="2"/>
      <c r="I151" s="2"/>
      <c r="J151" s="29"/>
    </row>
    <row r="152" spans="2:10" x14ac:dyDescent="0.25">
      <c r="B152" s="5"/>
      <c r="C152" s="13"/>
      <c r="D152" s="13"/>
      <c r="E152" s="2"/>
      <c r="F152" s="29"/>
      <c r="G152" s="3"/>
      <c r="H152" s="2"/>
      <c r="I152" s="2"/>
      <c r="J152" s="29"/>
    </row>
    <row r="153" spans="2:10" x14ac:dyDescent="0.25">
      <c r="B153" s="5"/>
      <c r="C153" s="13"/>
      <c r="D153" s="13"/>
      <c r="E153" s="2"/>
      <c r="F153" s="29"/>
      <c r="G153" s="3"/>
      <c r="H153" s="2"/>
      <c r="I153" s="2"/>
      <c r="J153" s="29"/>
    </row>
    <row r="154" spans="2:10" x14ac:dyDescent="0.25">
      <c r="B154" s="5"/>
      <c r="C154" s="13"/>
      <c r="D154" s="13"/>
      <c r="E154" s="2"/>
      <c r="F154" s="29"/>
      <c r="G154" s="3"/>
      <c r="H154" s="2"/>
      <c r="I154" s="2"/>
      <c r="J154" s="29"/>
    </row>
    <row r="155" spans="2:10" x14ac:dyDescent="0.25">
      <c r="B155" s="5"/>
      <c r="C155" s="13"/>
      <c r="D155" s="13"/>
      <c r="E155" s="2"/>
      <c r="F155" s="29"/>
      <c r="G155" s="3"/>
      <c r="H155" s="2"/>
      <c r="I155" s="2"/>
      <c r="J155" s="29"/>
    </row>
    <row r="156" spans="2:10" x14ac:dyDescent="0.25">
      <c r="B156" s="5"/>
      <c r="C156" s="13"/>
      <c r="D156" s="13"/>
      <c r="E156" s="2"/>
      <c r="F156" s="29"/>
      <c r="G156" s="3"/>
      <c r="H156" s="2"/>
      <c r="I156" s="2"/>
      <c r="J156" s="29"/>
    </row>
    <row r="157" spans="2:10" x14ac:dyDescent="0.25">
      <c r="B157" s="5"/>
      <c r="C157" s="13"/>
      <c r="D157" s="13"/>
      <c r="E157" s="2"/>
      <c r="F157" s="29"/>
      <c r="G157" s="3"/>
      <c r="H157" s="2"/>
      <c r="I157" s="2"/>
      <c r="J157" s="29"/>
    </row>
    <row r="158" spans="2:10" x14ac:dyDescent="0.25">
      <c r="B158" s="5"/>
      <c r="C158" s="13"/>
      <c r="D158" s="13"/>
      <c r="E158" s="2"/>
      <c r="F158" s="29"/>
      <c r="G158" s="3"/>
      <c r="H158" s="2"/>
      <c r="I158" s="2"/>
      <c r="J158" s="29"/>
    </row>
    <row r="159" spans="2:10" x14ac:dyDescent="0.25">
      <c r="B159" s="5"/>
      <c r="C159" s="13"/>
      <c r="D159" s="13"/>
      <c r="E159" s="2"/>
      <c r="F159" s="29"/>
      <c r="G159" s="3"/>
      <c r="H159" s="2"/>
      <c r="I159" s="2"/>
      <c r="J159" s="29"/>
    </row>
    <row r="160" spans="2:10" x14ac:dyDescent="0.25">
      <c r="B160" s="5"/>
      <c r="C160" s="13"/>
      <c r="D160" s="13"/>
      <c r="E160" s="2"/>
      <c r="F160" s="29"/>
      <c r="G160" s="3"/>
      <c r="H160" s="2"/>
      <c r="I160" s="2"/>
      <c r="J160" s="29"/>
    </row>
    <row r="161" spans="2:10" x14ac:dyDescent="0.25">
      <c r="B161" s="5"/>
      <c r="C161" s="13"/>
      <c r="D161" s="13"/>
      <c r="E161" s="2"/>
      <c r="F161" s="29"/>
      <c r="G161" s="3"/>
      <c r="H161" s="2"/>
      <c r="I161" s="2"/>
      <c r="J161" s="29"/>
    </row>
    <row r="162" spans="2:10" x14ac:dyDescent="0.25">
      <c r="B162" s="5"/>
      <c r="C162" s="13"/>
      <c r="D162" s="13"/>
      <c r="E162" s="2"/>
      <c r="F162" s="29"/>
      <c r="G162" s="3"/>
      <c r="H162" s="2"/>
      <c r="I162" s="2"/>
      <c r="J162" s="29"/>
    </row>
    <row r="163" spans="2:10" x14ac:dyDescent="0.25">
      <c r="B163" s="5"/>
      <c r="C163" s="13"/>
      <c r="D163" s="13"/>
      <c r="E163" s="2"/>
      <c r="F163" s="29"/>
      <c r="G163" s="3"/>
      <c r="H163" s="2"/>
      <c r="I163" s="2"/>
      <c r="J163" s="29"/>
    </row>
    <row r="164" spans="2:10" x14ac:dyDescent="0.25">
      <c r="B164" s="5"/>
      <c r="C164" s="13"/>
      <c r="D164" s="13"/>
      <c r="E164" s="2"/>
      <c r="F164" s="29"/>
      <c r="G164" s="3"/>
      <c r="H164" s="2"/>
      <c r="I164" s="2"/>
      <c r="J164" s="29"/>
    </row>
    <row r="165" spans="2:10" x14ac:dyDescent="0.25">
      <c r="B165" s="5"/>
      <c r="C165" s="13"/>
      <c r="D165" s="13"/>
      <c r="E165" s="2"/>
      <c r="F165" s="29"/>
      <c r="G165" s="3"/>
      <c r="H165" s="2"/>
      <c r="I165" s="2"/>
      <c r="J165" s="29"/>
    </row>
    <row r="166" spans="2:10" x14ac:dyDescent="0.25">
      <c r="B166" s="5"/>
      <c r="C166" s="13"/>
      <c r="D166" s="13"/>
      <c r="E166" s="2"/>
      <c r="F166" s="29"/>
      <c r="G166" s="3"/>
      <c r="H166" s="2"/>
      <c r="I166" s="2"/>
      <c r="J166" s="29"/>
    </row>
    <row r="167" spans="2:10" x14ac:dyDescent="0.25">
      <c r="B167" s="5"/>
      <c r="C167" s="13"/>
      <c r="D167" s="13"/>
      <c r="E167" s="2"/>
      <c r="F167" s="29"/>
      <c r="G167" s="3"/>
      <c r="H167" s="2"/>
      <c r="I167" s="2"/>
      <c r="J167" s="29"/>
    </row>
    <row r="168" spans="2:10" x14ac:dyDescent="0.25">
      <c r="B168" s="5"/>
      <c r="C168" s="13"/>
      <c r="D168" s="13"/>
      <c r="E168" s="2"/>
      <c r="F168" s="29"/>
      <c r="G168" s="3"/>
      <c r="H168" s="2"/>
      <c r="I168" s="2"/>
      <c r="J168" s="29"/>
    </row>
    <row r="169" spans="2:10" x14ac:dyDescent="0.25">
      <c r="B169" s="5"/>
      <c r="C169" s="13"/>
      <c r="D169" s="13"/>
      <c r="E169" s="2"/>
      <c r="F169" s="29"/>
      <c r="G169" s="3"/>
      <c r="H169" s="2"/>
      <c r="I169" s="2"/>
      <c r="J169" s="29"/>
    </row>
    <row r="170" spans="2:10" x14ac:dyDescent="0.25">
      <c r="B170" s="5"/>
      <c r="C170" s="13"/>
      <c r="D170" s="13"/>
      <c r="E170" s="2"/>
      <c r="F170" s="29"/>
      <c r="G170" s="3"/>
      <c r="H170" s="2"/>
      <c r="I170" s="2"/>
      <c r="J170" s="29"/>
    </row>
    <row r="171" spans="2:10" x14ac:dyDescent="0.25">
      <c r="B171" s="5"/>
      <c r="C171" s="13"/>
      <c r="D171" s="13"/>
      <c r="E171" s="2"/>
      <c r="F171" s="29"/>
      <c r="G171" s="3"/>
      <c r="H171" s="2"/>
      <c r="I171" s="2"/>
      <c r="J171" s="29"/>
    </row>
    <row r="172" spans="2:10" x14ac:dyDescent="0.25">
      <c r="B172" s="5"/>
      <c r="C172" s="13"/>
      <c r="D172" s="13"/>
      <c r="E172" s="2"/>
      <c r="F172" s="29"/>
      <c r="G172" s="3"/>
      <c r="H172" s="2"/>
      <c r="I172" s="2"/>
      <c r="J172" s="29"/>
    </row>
    <row r="173" spans="2:10" x14ac:dyDescent="0.25">
      <c r="B173" s="5"/>
      <c r="C173" s="13"/>
      <c r="D173" s="13"/>
      <c r="E173" s="2"/>
      <c r="F173" s="29"/>
      <c r="G173" s="3"/>
      <c r="H173" s="2"/>
      <c r="I173" s="2"/>
      <c r="J173" s="29"/>
    </row>
    <row r="174" spans="2:10" x14ac:dyDescent="0.25">
      <c r="B174" s="5"/>
      <c r="C174" s="13"/>
      <c r="D174" s="13"/>
      <c r="E174" s="2"/>
      <c r="F174" s="29"/>
      <c r="G174" s="3"/>
      <c r="H174" s="2"/>
      <c r="I174" s="2"/>
      <c r="J174" s="29"/>
    </row>
    <row r="175" spans="2:10" x14ac:dyDescent="0.25">
      <c r="B175" s="5"/>
      <c r="C175" s="13"/>
      <c r="D175" s="13"/>
      <c r="E175" s="2"/>
      <c r="F175" s="29"/>
      <c r="G175" s="3"/>
      <c r="H175" s="2"/>
      <c r="I175" s="2"/>
      <c r="J175" s="29"/>
    </row>
    <row r="176" spans="2:10" x14ac:dyDescent="0.25">
      <c r="B176" s="5"/>
      <c r="C176" s="13"/>
      <c r="D176" s="13"/>
      <c r="E176" s="2"/>
      <c r="F176" s="29"/>
      <c r="G176" s="3"/>
      <c r="H176" s="2"/>
      <c r="I176" s="2"/>
      <c r="J176" s="29"/>
    </row>
    <row r="177" spans="2:10" x14ac:dyDescent="0.25">
      <c r="B177" s="5"/>
      <c r="C177" s="13"/>
      <c r="D177" s="13"/>
      <c r="E177" s="2"/>
      <c r="F177" s="29"/>
      <c r="G177" s="3"/>
      <c r="H177" s="2"/>
      <c r="I177" s="2"/>
      <c r="J177" s="29"/>
    </row>
    <row r="178" spans="2:10" x14ac:dyDescent="0.25">
      <c r="B178" s="5"/>
      <c r="C178" s="13"/>
      <c r="D178" s="13"/>
      <c r="E178" s="2"/>
      <c r="F178" s="29"/>
      <c r="G178" s="3"/>
      <c r="H178" s="2"/>
      <c r="I178" s="2"/>
      <c r="J178" s="29"/>
    </row>
    <row r="179" spans="2:10" x14ac:dyDescent="0.25">
      <c r="B179" s="5"/>
      <c r="C179" s="13"/>
      <c r="D179" s="13"/>
      <c r="E179" s="2"/>
      <c r="F179" s="29"/>
      <c r="G179" s="3"/>
      <c r="H179" s="2"/>
      <c r="I179" s="2"/>
      <c r="J179" s="29"/>
    </row>
    <row r="180" spans="2:10" x14ac:dyDescent="0.25">
      <c r="B180" s="5"/>
      <c r="C180" s="13"/>
      <c r="D180" s="13"/>
      <c r="E180" s="2"/>
      <c r="F180" s="29"/>
      <c r="G180" s="3"/>
      <c r="H180" s="2"/>
      <c r="I180" s="2"/>
      <c r="J180" s="29"/>
    </row>
    <row r="181" spans="2:10" x14ac:dyDescent="0.25">
      <c r="B181" s="5"/>
      <c r="C181" s="13"/>
      <c r="D181" s="13"/>
      <c r="E181" s="2"/>
      <c r="F181" s="29"/>
      <c r="G181" s="3"/>
      <c r="H181" s="2"/>
      <c r="I181" s="2"/>
      <c r="J181" s="29"/>
    </row>
    <row r="182" spans="2:10" x14ac:dyDescent="0.25">
      <c r="B182" s="5"/>
      <c r="C182" s="13"/>
      <c r="D182" s="13"/>
      <c r="E182" s="2"/>
      <c r="F182" s="29"/>
      <c r="G182" s="3"/>
      <c r="H182" s="2"/>
      <c r="I182" s="2"/>
      <c r="J182" s="29"/>
    </row>
    <row r="183" spans="2:10" x14ac:dyDescent="0.25">
      <c r="B183" s="5"/>
      <c r="C183" s="13"/>
      <c r="D183" s="13"/>
      <c r="E183" s="2"/>
      <c r="F183" s="29"/>
      <c r="G183" s="3"/>
      <c r="H183" s="2"/>
      <c r="I183" s="2"/>
      <c r="J183" s="29"/>
    </row>
    <row r="184" spans="2:10" x14ac:dyDescent="0.25">
      <c r="B184" s="5"/>
      <c r="C184" s="13"/>
      <c r="D184" s="13"/>
      <c r="E184" s="2"/>
      <c r="F184" s="29"/>
      <c r="G184" s="3"/>
      <c r="H184" s="2"/>
      <c r="I184" s="2"/>
      <c r="J184" s="29"/>
    </row>
    <row r="185" spans="2:10" x14ac:dyDescent="0.25">
      <c r="B185" s="5"/>
      <c r="C185" s="13"/>
      <c r="D185" s="13"/>
      <c r="E185" s="2"/>
      <c r="F185" s="29"/>
      <c r="G185" s="3"/>
      <c r="H185" s="2"/>
      <c r="I185" s="2"/>
      <c r="J185" s="29"/>
    </row>
    <row r="186" spans="2:10" x14ac:dyDescent="0.25">
      <c r="B186" s="5"/>
      <c r="C186" s="13"/>
      <c r="D186" s="13"/>
      <c r="E186" s="2"/>
      <c r="F186" s="29"/>
      <c r="G186" s="3"/>
      <c r="H186" s="2"/>
      <c r="I186" s="2"/>
      <c r="J186" s="29"/>
    </row>
    <row r="187" spans="2:10" x14ac:dyDescent="0.25">
      <c r="B187" s="5"/>
      <c r="C187" s="13"/>
      <c r="D187" s="13"/>
      <c r="E187" s="2"/>
      <c r="F187" s="29"/>
      <c r="G187" s="3"/>
      <c r="H187" s="2"/>
      <c r="I187" s="2"/>
      <c r="J187" s="29"/>
    </row>
    <row r="188" spans="2:10" x14ac:dyDescent="0.25">
      <c r="B188" s="5"/>
      <c r="C188" s="13"/>
      <c r="D188" s="13"/>
      <c r="E188" s="2"/>
      <c r="F188" s="29"/>
      <c r="G188" s="3"/>
      <c r="H188" s="2"/>
      <c r="I188" s="2"/>
      <c r="J188" s="29"/>
    </row>
    <row r="189" spans="2:10" x14ac:dyDescent="0.25">
      <c r="B189" s="5"/>
      <c r="C189" s="13"/>
      <c r="D189" s="13"/>
      <c r="E189" s="2"/>
      <c r="F189" s="29"/>
      <c r="G189" s="3"/>
      <c r="H189" s="2"/>
      <c r="I189" s="2"/>
      <c r="J189" s="29"/>
    </row>
    <row r="190" spans="2:10" x14ac:dyDescent="0.25">
      <c r="B190" s="5"/>
      <c r="C190" s="13"/>
      <c r="D190" s="13"/>
      <c r="E190" s="2"/>
      <c r="F190" s="29"/>
      <c r="G190" s="3"/>
      <c r="H190" s="2"/>
      <c r="I190" s="2"/>
      <c r="J190" s="29"/>
    </row>
    <row r="191" spans="2:10" x14ac:dyDescent="0.25">
      <c r="B191" s="5"/>
      <c r="C191" s="13"/>
      <c r="D191" s="13"/>
      <c r="E191" s="2"/>
      <c r="F191" s="29"/>
      <c r="G191" s="3"/>
      <c r="H191" s="2"/>
      <c r="I191" s="2"/>
      <c r="J191" s="29"/>
    </row>
    <row r="192" spans="2:10" x14ac:dyDescent="0.25">
      <c r="B192" s="5"/>
      <c r="C192" s="13"/>
      <c r="D192" s="13"/>
      <c r="E192" s="2"/>
      <c r="F192" s="29"/>
      <c r="G192" s="3"/>
      <c r="H192" s="2"/>
      <c r="I192" s="2"/>
      <c r="J192" s="29"/>
    </row>
    <row r="193" spans="2:10" x14ac:dyDescent="0.25">
      <c r="B193" s="5"/>
      <c r="C193" s="13"/>
      <c r="D193" s="13"/>
      <c r="E193" s="2"/>
      <c r="F193" s="29"/>
      <c r="G193" s="3"/>
      <c r="H193" s="2"/>
      <c r="I193" s="2"/>
      <c r="J193" s="29"/>
    </row>
    <row r="194" spans="2:10" x14ac:dyDescent="0.25">
      <c r="B194" s="5"/>
      <c r="C194" s="13"/>
      <c r="D194" s="13"/>
      <c r="E194" s="2"/>
      <c r="F194" s="29"/>
      <c r="G194" s="3"/>
      <c r="H194" s="2"/>
      <c r="I194" s="2"/>
      <c r="J194" s="29"/>
    </row>
    <row r="195" spans="2:10" x14ac:dyDescent="0.25">
      <c r="B195" s="5"/>
      <c r="C195" s="13"/>
      <c r="D195" s="13"/>
      <c r="E195" s="2"/>
      <c r="F195" s="29"/>
      <c r="G195" s="2"/>
      <c r="H195" s="2"/>
      <c r="I195" s="2"/>
      <c r="J195" s="29"/>
    </row>
    <row r="196" spans="2:10" x14ac:dyDescent="0.25">
      <c r="B196" s="5"/>
      <c r="C196" s="13"/>
      <c r="D196" s="13"/>
      <c r="E196" s="2"/>
      <c r="F196" s="29"/>
      <c r="G196" s="2"/>
      <c r="H196" s="2"/>
      <c r="I196" s="2"/>
      <c r="J196" s="29"/>
    </row>
    <row r="197" spans="2:10" x14ac:dyDescent="0.25">
      <c r="B197" s="5"/>
      <c r="C197" s="13"/>
      <c r="D197" s="13"/>
      <c r="E197" s="2"/>
      <c r="F197" s="29"/>
      <c r="G197" s="2"/>
      <c r="H197" s="2"/>
      <c r="I197" s="2"/>
      <c r="J197" s="29"/>
    </row>
    <row r="198" spans="2:10" x14ac:dyDescent="0.25">
      <c r="B198" s="5"/>
      <c r="C198" s="13"/>
      <c r="D198" s="13"/>
      <c r="E198" s="2"/>
      <c r="F198" s="29"/>
      <c r="G198" s="2"/>
      <c r="H198" s="2"/>
      <c r="I198" s="2"/>
      <c r="J198" s="29"/>
    </row>
    <row r="199" spans="2:10" x14ac:dyDescent="0.25">
      <c r="B199" s="5"/>
      <c r="C199" s="13"/>
      <c r="D199" s="13"/>
      <c r="E199" s="2"/>
      <c r="F199" s="29"/>
      <c r="G199" s="2"/>
      <c r="H199" s="2"/>
      <c r="I199" s="2"/>
      <c r="J199" s="29"/>
    </row>
    <row r="200" spans="2:10" x14ac:dyDescent="0.25">
      <c r="B200" s="5"/>
      <c r="C200" s="13"/>
      <c r="D200" s="13"/>
      <c r="E200" s="2"/>
      <c r="F200" s="29"/>
      <c r="G200" s="2"/>
      <c r="H200" s="2"/>
      <c r="I200" s="2"/>
      <c r="J200" s="29"/>
    </row>
    <row r="201" spans="2:10" x14ac:dyDescent="0.25">
      <c r="B201" s="5"/>
      <c r="C201" s="13"/>
      <c r="D201" s="13"/>
      <c r="E201" s="2"/>
      <c r="F201" s="29"/>
      <c r="G201" s="2"/>
      <c r="H201" s="2"/>
      <c r="I201" s="2"/>
      <c r="J201" s="29"/>
    </row>
    <row r="202" spans="2:10" x14ac:dyDescent="0.25">
      <c r="B202" s="5"/>
      <c r="C202" s="13"/>
      <c r="D202" s="13"/>
      <c r="E202" s="2"/>
      <c r="F202" s="29"/>
      <c r="G202" s="2"/>
      <c r="H202" s="2"/>
      <c r="I202" s="2"/>
      <c r="J202" s="29"/>
    </row>
    <row r="203" spans="2:10" x14ac:dyDescent="0.25">
      <c r="B203" s="5"/>
      <c r="C203" s="13"/>
      <c r="D203" s="13"/>
      <c r="E203" s="2"/>
      <c r="F203" s="29"/>
      <c r="G203" s="2"/>
      <c r="H203" s="2"/>
      <c r="I203" s="2"/>
      <c r="J203" s="29"/>
    </row>
    <row r="204" spans="2:10" x14ac:dyDescent="0.25">
      <c r="B204" s="5"/>
      <c r="C204" s="13"/>
      <c r="D204" s="13"/>
      <c r="E204" s="2"/>
      <c r="F204" s="29"/>
      <c r="G204" s="2"/>
      <c r="H204" s="2"/>
      <c r="I204" s="2"/>
      <c r="J204" s="29"/>
    </row>
    <row r="205" spans="2:10" x14ac:dyDescent="0.25">
      <c r="B205" s="5"/>
      <c r="C205" s="13"/>
      <c r="D205" s="13"/>
      <c r="E205" s="2"/>
      <c r="F205" s="29"/>
      <c r="G205" s="2"/>
      <c r="H205" s="2"/>
      <c r="I205" s="2"/>
      <c r="J205" s="29"/>
    </row>
    <row r="206" spans="2:10" x14ac:dyDescent="0.25">
      <c r="B206" s="5"/>
      <c r="C206" s="13"/>
      <c r="D206" s="13"/>
      <c r="E206" s="2"/>
      <c r="F206" s="29"/>
      <c r="G206" s="2"/>
      <c r="H206" s="2"/>
      <c r="I206" s="2"/>
      <c r="J206" s="29"/>
    </row>
    <row r="207" spans="2:10" x14ac:dyDescent="0.25">
      <c r="B207" s="5"/>
      <c r="C207" s="13"/>
      <c r="D207" s="13"/>
      <c r="E207" s="2"/>
      <c r="F207" s="29"/>
      <c r="G207" s="2"/>
      <c r="H207" s="2"/>
      <c r="I207" s="2"/>
      <c r="J207" s="29"/>
    </row>
    <row r="208" spans="2:10" x14ac:dyDescent="0.25">
      <c r="B208" s="5"/>
      <c r="C208" s="13"/>
      <c r="D208" s="13"/>
      <c r="E208" s="2"/>
      <c r="F208" s="29"/>
      <c r="G208" s="2"/>
      <c r="H208" s="2"/>
      <c r="I208" s="2"/>
      <c r="J208" s="29"/>
    </row>
    <row r="209" spans="2:10" x14ac:dyDescent="0.25">
      <c r="B209" s="5"/>
      <c r="C209" s="13"/>
      <c r="D209" s="13"/>
      <c r="E209" s="2"/>
      <c r="F209" s="29"/>
      <c r="G209" s="2"/>
      <c r="H209" s="2"/>
      <c r="I209" s="2"/>
      <c r="J209" s="29"/>
    </row>
    <row r="210" spans="2:10" x14ac:dyDescent="0.25">
      <c r="B210" s="5"/>
      <c r="C210" s="13"/>
      <c r="D210" s="13"/>
      <c r="E210" s="2"/>
      <c r="F210" s="29"/>
      <c r="G210" s="2"/>
      <c r="H210" s="2"/>
      <c r="I210" s="2"/>
      <c r="J210" s="29"/>
    </row>
    <row r="211" spans="2:10" x14ac:dyDescent="0.25">
      <c r="B211" s="5"/>
      <c r="C211" s="13"/>
      <c r="D211" s="13"/>
      <c r="E211" s="2"/>
      <c r="F211" s="29"/>
      <c r="G211" s="2"/>
      <c r="H211" s="2"/>
      <c r="I211" s="2"/>
      <c r="J211" s="29"/>
    </row>
    <row r="212" spans="2:10" x14ac:dyDescent="0.25">
      <c r="B212" s="5"/>
      <c r="C212" s="13"/>
      <c r="D212" s="13"/>
      <c r="E212" s="2"/>
      <c r="F212" s="29"/>
      <c r="G212" s="2"/>
      <c r="H212" s="2"/>
      <c r="I212" s="2"/>
      <c r="J212" s="29"/>
    </row>
    <row r="213" spans="2:10" x14ac:dyDescent="0.25">
      <c r="B213" s="5"/>
      <c r="C213" s="13"/>
      <c r="D213" s="13"/>
      <c r="E213" s="2"/>
      <c r="F213" s="29"/>
      <c r="G213" s="2"/>
      <c r="H213" s="2"/>
      <c r="I213" s="2"/>
      <c r="J213" s="29"/>
    </row>
    <row r="214" spans="2:10" x14ac:dyDescent="0.25">
      <c r="B214" s="5"/>
      <c r="C214" s="13"/>
      <c r="D214" s="13"/>
      <c r="E214" s="2"/>
      <c r="F214" s="29"/>
      <c r="G214" s="2"/>
      <c r="H214" s="2"/>
      <c r="I214" s="2"/>
      <c r="J214" s="29"/>
    </row>
    <row r="215" spans="2:10" x14ac:dyDescent="0.25">
      <c r="B215" s="5"/>
      <c r="C215" s="13"/>
      <c r="D215" s="13"/>
      <c r="E215" s="2"/>
      <c r="F215" s="29"/>
      <c r="G215" s="2"/>
      <c r="H215" s="2"/>
      <c r="I215" s="2"/>
      <c r="J215" s="29"/>
    </row>
    <row r="216" spans="2:10" x14ac:dyDescent="0.25">
      <c r="B216" s="5"/>
      <c r="C216" s="13"/>
      <c r="D216" s="13"/>
      <c r="E216" s="2"/>
      <c r="F216" s="29"/>
      <c r="G216" s="2"/>
      <c r="H216" s="2"/>
      <c r="I216" s="2"/>
      <c r="J216" s="29"/>
    </row>
    <row r="217" spans="2:10" x14ac:dyDescent="0.25">
      <c r="B217" s="5"/>
      <c r="C217" s="13"/>
      <c r="D217" s="13"/>
      <c r="E217" s="2"/>
      <c r="F217" s="29"/>
      <c r="G217" s="2"/>
      <c r="H217" s="2"/>
      <c r="I217" s="2"/>
      <c r="J217" s="29"/>
    </row>
    <row r="218" spans="2:10" x14ac:dyDescent="0.25">
      <c r="B218" s="5"/>
      <c r="C218" s="13"/>
      <c r="D218" s="13"/>
      <c r="E218" s="2"/>
      <c r="F218" s="29"/>
      <c r="G218" s="2"/>
      <c r="H218" s="2"/>
      <c r="I218" s="2"/>
      <c r="J218" s="29"/>
    </row>
    <row r="219" spans="2:10" x14ac:dyDescent="0.25">
      <c r="B219" s="5"/>
      <c r="C219" s="13"/>
      <c r="D219" s="13"/>
      <c r="E219" s="2"/>
      <c r="F219" s="29"/>
      <c r="G219" s="2"/>
      <c r="H219" s="2"/>
      <c r="I219" s="2"/>
      <c r="J219" s="29"/>
    </row>
    <row r="220" spans="2:10" x14ac:dyDescent="0.25">
      <c r="B220" s="5"/>
      <c r="C220" s="13"/>
      <c r="D220" s="13"/>
      <c r="E220" s="2"/>
      <c r="F220" s="29"/>
      <c r="G220" s="2"/>
      <c r="H220" s="2"/>
      <c r="I220" s="2"/>
      <c r="J220" s="29"/>
    </row>
    <row r="221" spans="2:10" x14ac:dyDescent="0.25">
      <c r="B221" s="5"/>
      <c r="C221" s="13"/>
      <c r="D221" s="13"/>
      <c r="E221" s="2"/>
      <c r="F221" s="29"/>
      <c r="G221" s="2"/>
      <c r="H221" s="2"/>
      <c r="I221" s="2"/>
      <c r="J221" s="29"/>
    </row>
    <row r="222" spans="2:10" x14ac:dyDescent="0.25">
      <c r="B222" s="5"/>
      <c r="C222" s="13"/>
      <c r="D222" s="13"/>
      <c r="E222" s="2"/>
      <c r="F222" s="29"/>
      <c r="G222" s="2"/>
      <c r="H222" s="2"/>
      <c r="I222" s="2"/>
      <c r="J222" s="29"/>
    </row>
    <row r="223" spans="2:10" x14ac:dyDescent="0.25">
      <c r="B223" s="5"/>
      <c r="C223" s="13"/>
      <c r="D223" s="13"/>
      <c r="E223" s="2"/>
      <c r="F223" s="29"/>
      <c r="G223" s="2"/>
      <c r="H223" s="2"/>
      <c r="I223" s="2"/>
      <c r="J223" s="29"/>
    </row>
    <row r="224" spans="2:10" x14ac:dyDescent="0.25">
      <c r="B224" s="5"/>
      <c r="C224" s="2"/>
      <c r="D224" s="2"/>
      <c r="E224" s="2"/>
      <c r="F224" s="29"/>
      <c r="G224" s="2"/>
      <c r="H224" s="2"/>
      <c r="I224" s="2"/>
      <c r="J224" s="29"/>
    </row>
    <row r="225" spans="2:10" x14ac:dyDescent="0.25">
      <c r="B225" s="5"/>
      <c r="C225" s="2"/>
      <c r="D225" s="2"/>
      <c r="E225" s="2"/>
      <c r="F225" s="29"/>
      <c r="G225" s="2"/>
      <c r="H225" s="2"/>
      <c r="I225" s="2"/>
      <c r="J225" s="29"/>
    </row>
    <row r="226" spans="2:10" x14ac:dyDescent="0.25">
      <c r="B226" s="5"/>
      <c r="C226" s="2"/>
      <c r="D226" s="2"/>
      <c r="E226" s="2"/>
      <c r="F226" s="29"/>
      <c r="G226" s="2"/>
      <c r="H226" s="2"/>
      <c r="I226" s="2"/>
      <c r="J226" s="29"/>
    </row>
    <row r="227" spans="2:10" x14ac:dyDescent="0.25">
      <c r="B227" s="5"/>
      <c r="C227" s="2"/>
      <c r="D227" s="2"/>
      <c r="E227" s="2"/>
      <c r="F227" s="29"/>
      <c r="G227" s="2"/>
      <c r="H227" s="2"/>
      <c r="I227" s="2"/>
      <c r="J227" s="29"/>
    </row>
    <row r="228" spans="2:10" x14ac:dyDescent="0.25">
      <c r="B228" s="5"/>
      <c r="C228" s="2"/>
      <c r="D228" s="2"/>
      <c r="E228" s="2"/>
      <c r="F228" s="29"/>
      <c r="G228" s="2"/>
      <c r="H228" s="2"/>
      <c r="I228" s="2"/>
      <c r="J228" s="29"/>
    </row>
    <row r="229" spans="2:10" x14ac:dyDescent="0.25">
      <c r="B229" s="5"/>
      <c r="C229" s="2"/>
      <c r="D229" s="2"/>
      <c r="E229" s="2"/>
      <c r="F229" s="29"/>
      <c r="G229" s="2"/>
      <c r="H229" s="2"/>
      <c r="I229" s="2"/>
      <c r="J229" s="29"/>
    </row>
    <row r="230" spans="2:10" x14ac:dyDescent="0.25">
      <c r="B230" s="5"/>
      <c r="C230" s="2"/>
      <c r="D230" s="2"/>
      <c r="E230" s="2"/>
      <c r="F230" s="29"/>
      <c r="G230" s="2"/>
      <c r="H230" s="2"/>
      <c r="I230" s="2"/>
      <c r="J230" s="29"/>
    </row>
    <row r="231" spans="2:10" x14ac:dyDescent="0.25">
      <c r="B231" s="5"/>
      <c r="C231" s="2"/>
      <c r="D231" s="2"/>
      <c r="E231" s="2"/>
      <c r="F231" s="29"/>
      <c r="G231" s="2"/>
      <c r="H231" s="2"/>
      <c r="I231" s="2"/>
      <c r="J231" s="29"/>
    </row>
    <row r="232" spans="2:10" x14ac:dyDescent="0.25">
      <c r="B232" s="5"/>
      <c r="C232" s="2"/>
      <c r="D232" s="2"/>
      <c r="E232" s="2"/>
      <c r="F232" s="29"/>
      <c r="G232" s="2"/>
      <c r="H232" s="2"/>
      <c r="I232" s="2"/>
      <c r="J232" s="29"/>
    </row>
    <row r="233" spans="2:10" x14ac:dyDescent="0.25">
      <c r="B233" s="5"/>
      <c r="C233" s="2"/>
      <c r="D233" s="2"/>
      <c r="E233" s="2"/>
      <c r="F233" s="29"/>
      <c r="G233" s="2"/>
      <c r="H233" s="2"/>
      <c r="I233" s="2"/>
      <c r="J233" s="29"/>
    </row>
    <row r="234" spans="2:10" x14ac:dyDescent="0.25">
      <c r="B234" s="5"/>
      <c r="C234" s="2"/>
      <c r="D234" s="2"/>
      <c r="E234" s="2"/>
      <c r="F234" s="29"/>
      <c r="G234" s="2"/>
      <c r="H234" s="2"/>
      <c r="I234" s="2"/>
      <c r="J234" s="29"/>
    </row>
    <row r="235" spans="2:10" x14ac:dyDescent="0.25">
      <c r="B235" s="5"/>
      <c r="C235" s="2"/>
      <c r="D235" s="2"/>
      <c r="E235" s="2"/>
      <c r="F235" s="29"/>
      <c r="G235" s="2"/>
      <c r="H235" s="2"/>
      <c r="I235" s="2"/>
      <c r="J235" s="29"/>
    </row>
    <row r="236" spans="2:10" x14ac:dyDescent="0.25">
      <c r="B236" s="5"/>
      <c r="C236" s="2"/>
      <c r="D236" s="2"/>
      <c r="E236" s="2"/>
      <c r="F236" s="29"/>
      <c r="G236" s="2"/>
      <c r="H236" s="2"/>
      <c r="I236" s="2"/>
      <c r="J236" s="29"/>
    </row>
    <row r="237" spans="2:10" x14ac:dyDescent="0.25">
      <c r="B237" s="5"/>
      <c r="C237" s="2"/>
      <c r="D237" s="2"/>
      <c r="E237" s="2"/>
      <c r="F237" s="29"/>
      <c r="G237" s="2"/>
      <c r="H237" s="2"/>
      <c r="I237" s="2"/>
      <c r="J237" s="29"/>
    </row>
    <row r="238" spans="2:10" x14ac:dyDescent="0.25">
      <c r="B238" s="5"/>
      <c r="C238" s="2"/>
      <c r="D238" s="2"/>
      <c r="E238" s="2"/>
      <c r="F238" s="29"/>
      <c r="G238" s="2"/>
      <c r="H238" s="2"/>
      <c r="I238" s="2"/>
      <c r="J238" s="29"/>
    </row>
    <row r="239" spans="2:10" x14ac:dyDescent="0.25">
      <c r="B239" s="5"/>
      <c r="C239" s="2"/>
      <c r="D239" s="2"/>
      <c r="E239" s="2"/>
      <c r="F239" s="29"/>
      <c r="G239" s="2"/>
      <c r="H239" s="2"/>
      <c r="I239" s="2"/>
      <c r="J239" s="29"/>
    </row>
    <row r="240" spans="2:10" x14ac:dyDescent="0.25">
      <c r="B240" s="5"/>
      <c r="C240" s="2"/>
      <c r="D240" s="2"/>
      <c r="E240" s="2"/>
      <c r="F240" s="29"/>
      <c r="G240" s="2"/>
      <c r="H240" s="2"/>
      <c r="I240" s="2"/>
      <c r="J240" s="29"/>
    </row>
    <row r="241" spans="2:10" x14ac:dyDescent="0.25">
      <c r="B241" s="5"/>
      <c r="C241" s="2"/>
      <c r="D241" s="2"/>
      <c r="E241" s="2"/>
      <c r="F241" s="29"/>
      <c r="G241" s="2"/>
      <c r="H241" s="2"/>
      <c r="I241" s="2"/>
      <c r="J241" s="29"/>
    </row>
    <row r="242" spans="2:10" x14ac:dyDescent="0.25">
      <c r="B242" s="5"/>
      <c r="C242" s="2"/>
      <c r="D242" s="2"/>
      <c r="E242" s="2"/>
      <c r="F242" s="29"/>
      <c r="G242" s="2"/>
      <c r="H242" s="2"/>
      <c r="I242" s="2"/>
      <c r="J242" s="29"/>
    </row>
    <row r="243" spans="2:10" x14ac:dyDescent="0.25">
      <c r="B243" s="5"/>
      <c r="C243" s="2"/>
      <c r="D243" s="2"/>
      <c r="E243" s="2"/>
      <c r="F243" s="29"/>
      <c r="G243" s="2"/>
      <c r="H243" s="2"/>
      <c r="I243" s="2"/>
      <c r="J243" s="29"/>
    </row>
    <row r="244" spans="2:10" x14ac:dyDescent="0.25">
      <c r="B244" s="5"/>
      <c r="C244" s="2"/>
      <c r="D244" s="2"/>
      <c r="E244" s="2"/>
      <c r="F244" s="29"/>
      <c r="G244" s="2"/>
      <c r="H244" s="2"/>
      <c r="I244" s="2"/>
      <c r="J244" s="29"/>
    </row>
    <row r="245" spans="2:10" x14ac:dyDescent="0.25">
      <c r="B245" s="5"/>
      <c r="C245" s="2"/>
      <c r="D245" s="2"/>
      <c r="E245" s="2"/>
      <c r="F245" s="29"/>
      <c r="G245" s="2"/>
      <c r="H245" s="2"/>
      <c r="I245" s="2"/>
      <c r="J245" s="29"/>
    </row>
    <row r="246" spans="2:10" x14ac:dyDescent="0.25">
      <c r="B246" s="5"/>
      <c r="C246" s="2"/>
      <c r="D246" s="2"/>
      <c r="E246" s="2"/>
      <c r="F246" s="29"/>
      <c r="G246" s="2"/>
      <c r="H246" s="2"/>
      <c r="I246" s="2"/>
      <c r="J246" s="29"/>
    </row>
    <row r="247" spans="2:10" x14ac:dyDescent="0.25">
      <c r="B247" s="5"/>
      <c r="C247" s="2"/>
      <c r="D247" s="2"/>
      <c r="E247" s="2"/>
      <c r="F247" s="29"/>
      <c r="G247" s="2"/>
      <c r="H247" s="2"/>
      <c r="I247" s="2"/>
      <c r="J247" s="29"/>
    </row>
    <row r="248" spans="2:10" x14ac:dyDescent="0.25">
      <c r="B248" s="5"/>
      <c r="C248" s="2"/>
      <c r="D248" s="2"/>
      <c r="E248" s="2"/>
      <c r="F248" s="29"/>
      <c r="G248" s="2"/>
      <c r="H248" s="2"/>
      <c r="I248" s="2"/>
      <c r="J248" s="29"/>
    </row>
    <row r="249" spans="2:10" x14ac:dyDescent="0.25">
      <c r="B249" s="5"/>
      <c r="C249" s="2"/>
      <c r="D249" s="2"/>
      <c r="E249" s="2"/>
      <c r="F249" s="29"/>
      <c r="G249" s="2"/>
      <c r="H249" s="2"/>
      <c r="I249" s="2"/>
      <c r="J249" s="29"/>
    </row>
    <row r="250" spans="2:10" x14ac:dyDescent="0.25">
      <c r="B250" s="5"/>
      <c r="C250" s="2"/>
      <c r="D250" s="2"/>
      <c r="E250" s="2"/>
      <c r="F250" s="29"/>
      <c r="G250" s="2"/>
      <c r="H250" s="2"/>
      <c r="I250" s="2"/>
      <c r="J250" s="29"/>
    </row>
    <row r="251" spans="2:10" x14ac:dyDescent="0.25">
      <c r="B251" s="5"/>
      <c r="C251" s="2"/>
      <c r="D251" s="2"/>
      <c r="E251" s="2"/>
      <c r="F251" s="29"/>
      <c r="G251" s="2"/>
      <c r="H251" s="2"/>
      <c r="I251" s="2"/>
      <c r="J251" s="29"/>
    </row>
    <row r="252" spans="2:10" x14ac:dyDescent="0.25">
      <c r="B252" s="5"/>
      <c r="C252" s="2"/>
      <c r="D252" s="2"/>
      <c r="E252" s="2"/>
      <c r="F252" s="29"/>
      <c r="G252" s="2"/>
      <c r="H252" s="2"/>
      <c r="I252" s="2"/>
      <c r="J252" s="29"/>
    </row>
    <row r="253" spans="2:10" x14ac:dyDescent="0.25">
      <c r="B253" s="5"/>
      <c r="C253" s="2"/>
      <c r="D253" s="2"/>
      <c r="E253" s="2"/>
      <c r="F253" s="29"/>
      <c r="G253" s="2"/>
      <c r="H253" s="2"/>
      <c r="I253" s="2"/>
      <c r="J253" s="29"/>
    </row>
    <row r="254" spans="2:10" x14ac:dyDescent="0.25">
      <c r="B254" s="5"/>
      <c r="C254" s="2"/>
      <c r="D254" s="2"/>
      <c r="E254" s="2"/>
      <c r="F254" s="29"/>
      <c r="G254" s="2"/>
      <c r="H254" s="2"/>
      <c r="I254" s="2"/>
      <c r="J254" s="29"/>
    </row>
    <row r="255" spans="2:10" x14ac:dyDescent="0.25">
      <c r="B255" s="5"/>
      <c r="C255" s="2"/>
      <c r="D255" s="2"/>
      <c r="E255" s="2"/>
      <c r="F255" s="29"/>
      <c r="G255" s="2"/>
      <c r="H255" s="2"/>
      <c r="I255" s="2"/>
      <c r="J255" s="29"/>
    </row>
    <row r="256" spans="2:10" x14ac:dyDescent="0.25">
      <c r="B256" s="5"/>
      <c r="C256" s="2"/>
      <c r="D256" s="2"/>
      <c r="E256" s="2"/>
      <c r="F256" s="29"/>
      <c r="G256" s="2"/>
      <c r="H256" s="2"/>
      <c r="I256" s="2"/>
      <c r="J256" s="29"/>
    </row>
    <row r="257" spans="2:10" x14ac:dyDescent="0.25">
      <c r="B257" s="5"/>
      <c r="C257" s="2"/>
      <c r="D257" s="2"/>
      <c r="E257" s="2"/>
      <c r="F257" s="29"/>
      <c r="G257" s="2"/>
      <c r="H257" s="2"/>
      <c r="I257" s="2"/>
      <c r="J257" s="29"/>
    </row>
    <row r="258" spans="2:10" x14ac:dyDescent="0.25">
      <c r="B258" s="5"/>
      <c r="C258" s="2"/>
      <c r="D258" s="2"/>
      <c r="E258" s="2"/>
      <c r="F258" s="29"/>
      <c r="G258" s="2"/>
      <c r="H258" s="2"/>
      <c r="I258" s="2"/>
      <c r="J258" s="29"/>
    </row>
    <row r="259" spans="2:10" x14ac:dyDescent="0.25">
      <c r="B259" s="5"/>
      <c r="C259" s="2"/>
      <c r="D259" s="2"/>
      <c r="E259" s="2"/>
      <c r="F259" s="29"/>
      <c r="G259" s="2"/>
      <c r="H259" s="2"/>
      <c r="I259" s="2"/>
      <c r="J259" s="29"/>
    </row>
    <row r="260" spans="2:10" x14ac:dyDescent="0.25">
      <c r="B260" s="5"/>
      <c r="C260" s="2"/>
      <c r="D260" s="2"/>
      <c r="E260" s="2"/>
      <c r="F260" s="29"/>
      <c r="G260" s="2"/>
      <c r="H260" s="2"/>
      <c r="I260" s="2"/>
      <c r="J260" s="29"/>
    </row>
    <row r="261" spans="2:10" x14ac:dyDescent="0.25">
      <c r="B261" s="5"/>
      <c r="C261" s="2"/>
      <c r="D261" s="2"/>
      <c r="E261" s="2"/>
      <c r="F261" s="29"/>
      <c r="G261" s="2"/>
      <c r="H261" s="2"/>
      <c r="I261" s="2"/>
      <c r="J261" s="29"/>
    </row>
    <row r="262" spans="2:10" x14ac:dyDescent="0.25">
      <c r="B262" s="5"/>
      <c r="C262" s="2"/>
      <c r="D262" s="2"/>
      <c r="E262" s="2"/>
      <c r="F262" s="29"/>
      <c r="G262" s="2"/>
      <c r="H262" s="2"/>
      <c r="I262" s="2"/>
      <c r="J262" s="29"/>
    </row>
    <row r="263" spans="2:10" x14ac:dyDescent="0.25">
      <c r="B263" s="5"/>
      <c r="C263" s="2"/>
      <c r="D263" s="2"/>
      <c r="E263" s="2"/>
      <c r="F263" s="29"/>
      <c r="G263" s="2"/>
      <c r="H263" s="2"/>
      <c r="I263" s="2"/>
      <c r="J263" s="29"/>
    </row>
    <row r="264" spans="2:10" x14ac:dyDescent="0.25">
      <c r="B264" s="5"/>
      <c r="C264" s="2"/>
      <c r="D264" s="2"/>
      <c r="E264" s="2"/>
      <c r="F264" s="29"/>
      <c r="G264" s="2"/>
      <c r="H264" s="2"/>
      <c r="I264" s="2"/>
      <c r="J264" s="29"/>
    </row>
    <row r="265" spans="2:10" x14ac:dyDescent="0.25">
      <c r="B265" s="5"/>
      <c r="C265" s="2"/>
      <c r="D265" s="2"/>
      <c r="E265" s="2"/>
      <c r="F265" s="29"/>
      <c r="G265" s="2"/>
      <c r="H265" s="2"/>
      <c r="I265" s="2"/>
      <c r="J265" s="29"/>
    </row>
    <row r="266" spans="2:10" x14ac:dyDescent="0.25">
      <c r="B266" s="5"/>
      <c r="C266" s="2"/>
      <c r="D266" s="2"/>
      <c r="E266" s="2"/>
      <c r="F266" s="29"/>
      <c r="G266" s="2"/>
      <c r="H266" s="2"/>
      <c r="I266" s="2"/>
      <c r="J266" s="29"/>
    </row>
    <row r="267" spans="2:10" x14ac:dyDescent="0.25">
      <c r="B267" s="5"/>
      <c r="C267" s="2"/>
      <c r="D267" s="2"/>
      <c r="E267" s="2"/>
      <c r="F267" s="29"/>
      <c r="G267" s="2"/>
      <c r="H267" s="2"/>
      <c r="I267" s="2"/>
      <c r="J267" s="29"/>
    </row>
    <row r="268" spans="2:10" x14ac:dyDescent="0.25">
      <c r="B268" s="5"/>
      <c r="C268" s="2"/>
      <c r="D268" s="2"/>
      <c r="E268" s="2"/>
      <c r="F268" s="29"/>
      <c r="G268" s="2"/>
      <c r="H268" s="2"/>
      <c r="I268" s="2"/>
      <c r="J268" s="29"/>
    </row>
    <row r="269" spans="2:10" x14ac:dyDescent="0.25">
      <c r="B269" s="5"/>
      <c r="C269" s="2"/>
      <c r="D269" s="2"/>
      <c r="E269" s="2"/>
      <c r="F269" s="29"/>
      <c r="G269" s="2"/>
      <c r="H269" s="2"/>
      <c r="I269" s="2"/>
      <c r="J269" s="29"/>
    </row>
    <row r="270" spans="2:10" x14ac:dyDescent="0.25">
      <c r="B270" s="5"/>
      <c r="C270" s="2"/>
      <c r="D270" s="2"/>
      <c r="E270" s="2"/>
      <c r="F270" s="29"/>
      <c r="G270" s="2"/>
      <c r="H270" s="2"/>
      <c r="I270" s="2"/>
      <c r="J270" s="29"/>
    </row>
    <row r="271" spans="2:10" x14ac:dyDescent="0.25">
      <c r="B271" s="5"/>
      <c r="C271" s="2"/>
      <c r="D271" s="2"/>
      <c r="E271" s="2"/>
      <c r="F271" s="29"/>
      <c r="G271" s="2"/>
      <c r="H271" s="2"/>
      <c r="I271" s="2"/>
      <c r="J271" s="29"/>
    </row>
    <row r="272" spans="2:10" x14ac:dyDescent="0.25">
      <c r="B272" s="5"/>
      <c r="C272" s="2"/>
      <c r="D272" s="2"/>
      <c r="E272" s="2"/>
      <c r="F272" s="29"/>
      <c r="G272" s="2"/>
      <c r="H272" s="2"/>
      <c r="I272" s="2"/>
      <c r="J272" s="29"/>
    </row>
    <row r="273" spans="2:10" x14ac:dyDescent="0.25">
      <c r="B273" s="5"/>
      <c r="C273" s="2"/>
      <c r="D273" s="2"/>
      <c r="E273" s="2"/>
      <c r="F273" s="29"/>
      <c r="G273" s="2"/>
      <c r="H273" s="2"/>
      <c r="I273" s="2"/>
      <c r="J273" s="29"/>
    </row>
    <row r="274" spans="2:10" x14ac:dyDescent="0.25">
      <c r="B274" s="5"/>
      <c r="C274" s="2"/>
      <c r="D274" s="2"/>
      <c r="E274" s="2"/>
      <c r="F274" s="29"/>
      <c r="G274" s="2"/>
      <c r="H274" s="2"/>
      <c r="I274" s="2"/>
      <c r="J274" s="29"/>
    </row>
    <row r="275" spans="2:10" x14ac:dyDescent="0.25">
      <c r="B275" s="5"/>
      <c r="C275" s="2"/>
      <c r="D275" s="2"/>
      <c r="E275" s="2"/>
      <c r="F275" s="29"/>
      <c r="G275" s="2"/>
      <c r="H275" s="2"/>
      <c r="I275" s="2"/>
      <c r="J275" s="29"/>
    </row>
    <row r="276" spans="2:10" x14ac:dyDescent="0.25">
      <c r="B276" s="5"/>
      <c r="C276" s="2"/>
      <c r="D276" s="2"/>
      <c r="E276" s="2"/>
      <c r="F276" s="29"/>
      <c r="G276" s="2"/>
      <c r="H276" s="2"/>
      <c r="I276" s="2"/>
      <c r="J276" s="29"/>
    </row>
    <row r="277" spans="2:10" x14ac:dyDescent="0.25">
      <c r="B277" s="5"/>
      <c r="C277" s="2"/>
      <c r="D277" s="2"/>
      <c r="E277" s="2"/>
      <c r="F277" s="29"/>
      <c r="G277" s="2"/>
      <c r="H277" s="2"/>
      <c r="I277" s="2"/>
      <c r="J277" s="29"/>
    </row>
    <row r="278" spans="2:10" x14ac:dyDescent="0.25">
      <c r="B278" s="5"/>
      <c r="C278" s="2"/>
      <c r="D278" s="2"/>
      <c r="E278" s="2"/>
      <c r="F278" s="29"/>
      <c r="G278" s="2"/>
      <c r="H278" s="2"/>
      <c r="I278" s="2"/>
      <c r="J278" s="29"/>
    </row>
    <row r="279" spans="2:10" x14ac:dyDescent="0.25">
      <c r="B279" s="5"/>
      <c r="C279" s="2"/>
      <c r="D279" s="2"/>
      <c r="E279" s="2"/>
      <c r="F279" s="29"/>
      <c r="G279" s="2"/>
      <c r="H279" s="2"/>
      <c r="I279" s="2"/>
      <c r="J279" s="29"/>
    </row>
    <row r="280" spans="2:10" x14ac:dyDescent="0.25">
      <c r="B280" s="5"/>
      <c r="C280" s="2"/>
      <c r="D280" s="2"/>
      <c r="E280" s="2"/>
      <c r="F280" s="29"/>
      <c r="G280" s="2"/>
      <c r="H280" s="2"/>
      <c r="I280" s="2"/>
      <c r="J280" s="29"/>
    </row>
    <row r="281" spans="2:10" x14ac:dyDescent="0.25">
      <c r="B281" s="5"/>
      <c r="C281" s="2"/>
      <c r="D281" s="2"/>
      <c r="E281" s="2"/>
      <c r="F281" s="29"/>
      <c r="G281" s="2"/>
      <c r="H281" s="2"/>
      <c r="I281" s="2"/>
      <c r="J281" s="29"/>
    </row>
    <row r="282" spans="2:10" x14ac:dyDescent="0.25">
      <c r="B282" s="5"/>
      <c r="C282" s="2"/>
      <c r="D282" s="2"/>
      <c r="E282" s="2"/>
      <c r="F282" s="29"/>
      <c r="G282" s="2"/>
      <c r="H282" s="2"/>
      <c r="I282" s="2"/>
      <c r="J282" s="29"/>
    </row>
    <row r="283" spans="2:10" x14ac:dyDescent="0.25">
      <c r="B283" s="5"/>
      <c r="C283" s="2"/>
      <c r="D283" s="2"/>
      <c r="E283" s="2"/>
      <c r="F283" s="29"/>
      <c r="G283" s="2"/>
      <c r="H283" s="2"/>
      <c r="I283" s="2"/>
      <c r="J283" s="29"/>
    </row>
    <row r="284" spans="2:10" x14ac:dyDescent="0.25">
      <c r="B284" s="5"/>
      <c r="C284" s="2"/>
      <c r="D284" s="2"/>
      <c r="E284" s="2"/>
      <c r="F284" s="29"/>
      <c r="G284" s="2"/>
      <c r="H284" s="2"/>
      <c r="I284" s="2"/>
      <c r="J284" s="29"/>
    </row>
    <row r="285" spans="2:10" x14ac:dyDescent="0.25">
      <c r="B285" s="5"/>
      <c r="C285" s="2"/>
      <c r="D285" s="2"/>
      <c r="E285" s="2"/>
      <c r="F285" s="29"/>
      <c r="G285" s="2"/>
      <c r="H285" s="2"/>
      <c r="I285" s="2"/>
      <c r="J285" s="29"/>
    </row>
    <row r="286" spans="2:10" x14ac:dyDescent="0.25">
      <c r="B286" s="5"/>
      <c r="C286" s="2"/>
      <c r="D286" s="2"/>
      <c r="E286" s="2"/>
      <c r="F286" s="29"/>
      <c r="G286" s="2"/>
      <c r="H286" s="2"/>
      <c r="I286" s="2"/>
      <c r="J286" s="29"/>
    </row>
    <row r="287" spans="2:10" x14ac:dyDescent="0.25">
      <c r="B287" s="5"/>
      <c r="C287" s="2"/>
      <c r="D287" s="2"/>
      <c r="E287" s="2"/>
      <c r="F287" s="29"/>
      <c r="G287" s="2"/>
      <c r="H287" s="2"/>
      <c r="I287" s="2"/>
      <c r="J287" s="29"/>
    </row>
    <row r="288" spans="2:10" x14ac:dyDescent="0.25">
      <c r="B288" s="5"/>
      <c r="C288" s="2"/>
      <c r="D288" s="2"/>
      <c r="E288" s="2"/>
      <c r="F288" s="29"/>
      <c r="G288" s="2"/>
      <c r="H288" s="2"/>
      <c r="I288" s="2"/>
      <c r="J288" s="29"/>
    </row>
    <row r="289" spans="2:10" x14ac:dyDescent="0.25">
      <c r="B289" s="5"/>
      <c r="C289" s="2"/>
      <c r="D289" s="2"/>
      <c r="E289" s="2"/>
      <c r="F289" s="29"/>
      <c r="G289" s="2"/>
      <c r="H289" s="2"/>
      <c r="I289" s="2"/>
      <c r="J289" s="29"/>
    </row>
    <row r="290" spans="2:10" x14ac:dyDescent="0.25">
      <c r="B290" s="5"/>
      <c r="C290" s="2"/>
      <c r="D290" s="2"/>
      <c r="E290" s="2"/>
      <c r="F290" s="29"/>
      <c r="G290" s="2"/>
      <c r="H290" s="2"/>
      <c r="I290" s="2"/>
      <c r="J290" s="29"/>
    </row>
    <row r="291" spans="2:10" x14ac:dyDescent="0.25">
      <c r="B291" s="5"/>
      <c r="C291" s="2"/>
      <c r="D291" s="2"/>
      <c r="E291" s="2"/>
      <c r="F291" s="29"/>
      <c r="G291" s="2"/>
      <c r="H291" s="2"/>
      <c r="I291" s="2"/>
      <c r="J291" s="29"/>
    </row>
    <row r="292" spans="2:10" x14ac:dyDescent="0.25">
      <c r="B292" s="5"/>
      <c r="C292" s="2"/>
      <c r="D292" s="2"/>
      <c r="E292" s="2"/>
      <c r="F292" s="29"/>
      <c r="G292" s="2"/>
      <c r="H292" s="2"/>
      <c r="I292" s="2"/>
      <c r="J292" s="29"/>
    </row>
    <row r="293" spans="2:10" x14ac:dyDescent="0.25">
      <c r="B293" s="5"/>
      <c r="C293" s="2"/>
      <c r="D293" s="2"/>
      <c r="E293" s="2"/>
      <c r="F293" s="29"/>
      <c r="G293" s="2"/>
      <c r="H293" s="2"/>
      <c r="I293" s="2"/>
      <c r="J293" s="29"/>
    </row>
    <row r="294" spans="2:10" x14ac:dyDescent="0.25">
      <c r="B294" s="5"/>
      <c r="C294" s="2"/>
      <c r="D294" s="2"/>
      <c r="E294" s="2"/>
      <c r="F294" s="29"/>
      <c r="G294" s="2"/>
      <c r="H294" s="2"/>
      <c r="I294" s="2"/>
      <c r="J294" s="29"/>
    </row>
    <row r="295" spans="2:10" x14ac:dyDescent="0.25">
      <c r="B295" s="5"/>
      <c r="C295" s="2"/>
      <c r="D295" s="2"/>
      <c r="E295" s="2"/>
      <c r="F295" s="29"/>
      <c r="G295" s="2"/>
      <c r="H295" s="2"/>
      <c r="I295" s="2"/>
      <c r="J295" s="29"/>
    </row>
    <row r="296" spans="2:10" x14ac:dyDescent="0.25">
      <c r="B296" s="5"/>
      <c r="C296" s="2"/>
      <c r="D296" s="2"/>
      <c r="E296" s="2"/>
      <c r="F296" s="29"/>
      <c r="G296" s="2"/>
      <c r="H296" s="2"/>
      <c r="I296" s="2"/>
      <c r="J296" s="29"/>
    </row>
    <row r="297" spans="2:10" x14ac:dyDescent="0.25">
      <c r="B297" s="5"/>
      <c r="C297" s="2"/>
      <c r="D297" s="2"/>
      <c r="E297" s="2"/>
      <c r="F297" s="29"/>
      <c r="G297" s="2"/>
      <c r="H297" s="2"/>
      <c r="I297" s="2"/>
      <c r="J297" s="29"/>
    </row>
    <row r="298" spans="2:10" x14ac:dyDescent="0.25">
      <c r="B298" s="5"/>
      <c r="C298" s="2"/>
      <c r="D298" s="2"/>
      <c r="E298" s="2"/>
      <c r="F298" s="29"/>
      <c r="G298" s="2"/>
      <c r="H298" s="2"/>
      <c r="I298" s="2"/>
      <c r="J298" s="29"/>
    </row>
    <row r="299" spans="2:10" x14ac:dyDescent="0.25">
      <c r="B299" s="5"/>
      <c r="C299" s="2"/>
      <c r="D299" s="2"/>
      <c r="E299" s="2"/>
      <c r="F299" s="29"/>
      <c r="G299" s="2"/>
      <c r="H299" s="2"/>
      <c r="I299" s="2"/>
      <c r="J299" s="29"/>
    </row>
    <row r="300" spans="2:10" x14ac:dyDescent="0.25">
      <c r="B300" s="5"/>
      <c r="C300" s="2"/>
      <c r="D300" s="2"/>
      <c r="E300" s="2"/>
      <c r="F300" s="29"/>
      <c r="G300" s="2"/>
      <c r="H300" s="2"/>
      <c r="I300" s="2"/>
      <c r="J300" s="29"/>
    </row>
    <row r="301" spans="2:10" x14ac:dyDescent="0.25">
      <c r="B301" s="5"/>
      <c r="C301" s="2"/>
      <c r="D301" s="2"/>
      <c r="E301" s="2"/>
      <c r="F301" s="29"/>
      <c r="G301" s="2"/>
      <c r="H301" s="2"/>
      <c r="I301" s="2"/>
      <c r="J301" s="29"/>
    </row>
    <row r="302" spans="2:10" x14ac:dyDescent="0.25">
      <c r="B302" s="5"/>
      <c r="C302" s="2"/>
      <c r="D302" s="2"/>
      <c r="E302" s="2"/>
      <c r="F302" s="29"/>
      <c r="G302" s="2"/>
      <c r="H302" s="2"/>
      <c r="I302" s="2"/>
      <c r="J302" s="29"/>
    </row>
    <row r="303" spans="2:10" x14ac:dyDescent="0.25">
      <c r="B303" s="5"/>
      <c r="C303" s="2"/>
      <c r="D303" s="2"/>
      <c r="E303" s="2"/>
      <c r="F303" s="29"/>
      <c r="G303" s="2"/>
      <c r="H303" s="2"/>
      <c r="I303" s="2"/>
      <c r="J303" s="29"/>
    </row>
    <row r="304" spans="2:10" x14ac:dyDescent="0.25">
      <c r="B304" s="5"/>
      <c r="C304" s="2"/>
      <c r="D304" s="2"/>
      <c r="E304" s="2"/>
      <c r="F304" s="29"/>
      <c r="G304" s="2"/>
      <c r="H304" s="2"/>
      <c r="I304" s="2"/>
      <c r="J304" s="29"/>
    </row>
    <row r="305" spans="2:10" x14ac:dyDescent="0.25">
      <c r="B305" s="5"/>
      <c r="C305" s="2"/>
      <c r="D305" s="2"/>
      <c r="E305" s="2"/>
      <c r="F305" s="29"/>
      <c r="G305" s="2"/>
      <c r="H305" s="2"/>
      <c r="I305" s="2"/>
      <c r="J305" s="29"/>
    </row>
    <row r="306" spans="2:10" x14ac:dyDescent="0.25">
      <c r="B306" s="5"/>
      <c r="C306" s="2"/>
      <c r="D306" s="2"/>
      <c r="E306" s="2"/>
      <c r="F306" s="29"/>
      <c r="G306" s="2"/>
      <c r="H306" s="2"/>
      <c r="I306" s="2"/>
      <c r="J306" s="29"/>
    </row>
    <row r="307" spans="2:10" x14ac:dyDescent="0.25">
      <c r="B307" s="5"/>
      <c r="C307" s="2"/>
      <c r="D307" s="2"/>
      <c r="E307" s="2"/>
      <c r="F307" s="29"/>
      <c r="G307" s="2"/>
      <c r="H307" s="2"/>
      <c r="I307" s="2"/>
      <c r="J307" s="29"/>
    </row>
    <row r="308" spans="2:10" x14ac:dyDescent="0.25">
      <c r="B308" s="5"/>
      <c r="C308" s="2"/>
      <c r="D308" s="2"/>
      <c r="E308" s="2"/>
      <c r="F308" s="29"/>
      <c r="G308" s="2"/>
      <c r="H308" s="2"/>
      <c r="I308" s="2"/>
      <c r="J308" s="29"/>
    </row>
    <row r="309" spans="2:10" x14ac:dyDescent="0.25">
      <c r="B309" s="5"/>
      <c r="C309" s="2"/>
      <c r="D309" s="2"/>
      <c r="E309" s="2"/>
      <c r="F309" s="29"/>
      <c r="G309" s="2"/>
      <c r="H309" s="2"/>
      <c r="I309" s="2"/>
      <c r="J309" s="29"/>
    </row>
    <row r="310" spans="2:10" x14ac:dyDescent="0.25">
      <c r="B310" s="5"/>
      <c r="C310" s="2"/>
      <c r="D310" s="2"/>
      <c r="E310" s="2"/>
      <c r="F310" s="29"/>
      <c r="G310" s="2"/>
      <c r="H310" s="2"/>
      <c r="I310" s="2"/>
      <c r="J310" s="29"/>
    </row>
    <row r="311" spans="2:10" x14ac:dyDescent="0.25">
      <c r="B311" s="5"/>
      <c r="C311" s="2"/>
      <c r="D311" s="2"/>
      <c r="E311" s="2"/>
      <c r="F311" s="29"/>
      <c r="G311" s="2"/>
      <c r="H311" s="2"/>
      <c r="I311" s="2"/>
      <c r="J311" s="29"/>
    </row>
    <row r="312" spans="2:10" x14ac:dyDescent="0.25">
      <c r="B312" s="5"/>
      <c r="C312" s="2"/>
      <c r="D312" s="2"/>
      <c r="E312" s="2"/>
      <c r="F312" s="29"/>
      <c r="G312" s="2"/>
      <c r="H312" s="2"/>
      <c r="I312" s="2"/>
      <c r="J312" s="29"/>
    </row>
    <row r="313" spans="2:10" x14ac:dyDescent="0.25">
      <c r="B313" s="5"/>
      <c r="C313" s="2"/>
      <c r="D313" s="2"/>
      <c r="E313" s="2"/>
      <c r="F313" s="29"/>
      <c r="G313" s="2"/>
      <c r="H313" s="2"/>
      <c r="I313" s="2"/>
      <c r="J313" s="29"/>
    </row>
    <row r="314" spans="2:10" x14ac:dyDescent="0.25">
      <c r="B314" s="5"/>
      <c r="C314" s="2"/>
      <c r="D314" s="2"/>
      <c r="E314" s="2"/>
      <c r="F314" s="29"/>
      <c r="G314" s="2"/>
      <c r="H314" s="2"/>
      <c r="I314" s="2"/>
      <c r="J314" s="29"/>
    </row>
    <row r="315" spans="2:10" x14ac:dyDescent="0.25">
      <c r="B315" s="5"/>
      <c r="C315" s="2"/>
      <c r="D315" s="2"/>
      <c r="E315" s="2"/>
      <c r="F315" s="29"/>
      <c r="G315" s="2"/>
      <c r="H315" s="2"/>
      <c r="I315" s="2"/>
      <c r="J315" s="29"/>
    </row>
    <row r="316" spans="2:10" x14ac:dyDescent="0.25">
      <c r="B316" s="5"/>
      <c r="C316" s="2"/>
      <c r="D316" s="2"/>
      <c r="E316" s="2"/>
      <c r="F316" s="29"/>
      <c r="G316" s="2"/>
      <c r="H316" s="2"/>
      <c r="I316" s="2"/>
      <c r="J316" s="29"/>
    </row>
    <row r="317" spans="2:10" x14ac:dyDescent="0.25">
      <c r="B317" s="5"/>
      <c r="C317" s="2"/>
      <c r="D317" s="2"/>
      <c r="E317" s="2"/>
      <c r="F317" s="29"/>
      <c r="G317" s="2"/>
      <c r="H317" s="2"/>
      <c r="I317" s="2"/>
      <c r="J317" s="29"/>
    </row>
    <row r="318" spans="2:10" x14ac:dyDescent="0.25">
      <c r="B318" s="5"/>
      <c r="C318" s="2"/>
      <c r="D318" s="2"/>
      <c r="E318" s="2"/>
      <c r="F318" s="29"/>
      <c r="G318" s="2"/>
      <c r="H318" s="2"/>
      <c r="I318" s="2"/>
      <c r="J318" s="29"/>
    </row>
    <row r="319" spans="2:10" x14ac:dyDescent="0.25">
      <c r="B319" s="5"/>
      <c r="C319" s="2"/>
      <c r="D319" s="2"/>
      <c r="E319" s="2"/>
      <c r="F319" s="29"/>
      <c r="G319" s="2"/>
      <c r="H319" s="2"/>
      <c r="I319" s="2"/>
      <c r="J319" s="29"/>
    </row>
    <row r="320" spans="2:10" x14ac:dyDescent="0.25">
      <c r="B320" s="5"/>
      <c r="C320" s="2"/>
      <c r="D320" s="2"/>
      <c r="E320" s="2"/>
      <c r="F320" s="29"/>
      <c r="G320" s="2"/>
      <c r="H320" s="2"/>
      <c r="I320" s="2"/>
      <c r="J320" s="29"/>
    </row>
    <row r="321" spans="2:10" x14ac:dyDescent="0.25">
      <c r="B321" s="5"/>
      <c r="C321" s="2"/>
      <c r="D321" s="2"/>
      <c r="E321" s="2"/>
      <c r="F321" s="29"/>
      <c r="G321" s="2"/>
      <c r="H321" s="2"/>
      <c r="I321" s="2"/>
      <c r="J321" s="29"/>
    </row>
    <row r="322" spans="2:10" x14ac:dyDescent="0.25">
      <c r="B322" s="5"/>
      <c r="C322" s="2"/>
      <c r="D322" s="2"/>
      <c r="E322" s="2"/>
      <c r="F322" s="29"/>
      <c r="G322" s="2"/>
      <c r="H322" s="2"/>
      <c r="I322" s="2"/>
      <c r="J322" s="29"/>
    </row>
    <row r="323" spans="2:10" x14ac:dyDescent="0.25">
      <c r="B323" s="5"/>
      <c r="C323" s="2"/>
      <c r="D323" s="2"/>
      <c r="E323" s="2"/>
      <c r="F323" s="29"/>
      <c r="G323" s="2"/>
      <c r="H323" s="2"/>
      <c r="I323" s="2"/>
      <c r="J323" s="29"/>
    </row>
    <row r="324" spans="2:10" x14ac:dyDescent="0.25">
      <c r="B324" s="5"/>
      <c r="C324" s="2"/>
      <c r="D324" s="2"/>
      <c r="E324" s="2"/>
      <c r="F324" s="29"/>
      <c r="G324" s="2"/>
      <c r="H324" s="2"/>
      <c r="I324" s="2"/>
      <c r="J324" s="29"/>
    </row>
    <row r="325" spans="2:10" x14ac:dyDescent="0.25">
      <c r="B325" s="5"/>
      <c r="C325" s="2"/>
      <c r="D325" s="2"/>
      <c r="E325" s="2"/>
      <c r="F325" s="29"/>
      <c r="G325" s="2"/>
      <c r="H325" s="2"/>
      <c r="I325" s="2"/>
      <c r="J325" s="29"/>
    </row>
    <row r="326" spans="2:10" x14ac:dyDescent="0.25">
      <c r="B326" s="5"/>
      <c r="C326" s="2"/>
      <c r="D326" s="2"/>
      <c r="E326" s="2"/>
      <c r="F326" s="29"/>
      <c r="G326" s="2"/>
      <c r="H326" s="2"/>
      <c r="I326" s="2"/>
      <c r="J326" s="29"/>
    </row>
    <row r="327" spans="2:10" x14ac:dyDescent="0.25">
      <c r="B327" s="5"/>
      <c r="C327" s="2"/>
      <c r="D327" s="2"/>
      <c r="E327" s="2"/>
      <c r="F327" s="29"/>
      <c r="G327" s="2"/>
      <c r="H327" s="2"/>
      <c r="I327" s="2"/>
      <c r="J327" s="29"/>
    </row>
    <row r="328" spans="2:10" x14ac:dyDescent="0.25">
      <c r="B328" s="5"/>
      <c r="C328" s="2"/>
      <c r="D328" s="2"/>
      <c r="E328" s="2"/>
      <c r="F328" s="29"/>
      <c r="G328" s="2"/>
      <c r="H328" s="2"/>
      <c r="I328" s="2"/>
      <c r="J328" s="29"/>
    </row>
    <row r="329" spans="2:10" x14ac:dyDescent="0.25">
      <c r="B329" s="5"/>
      <c r="C329" s="2"/>
      <c r="D329" s="2"/>
      <c r="E329" s="2"/>
      <c r="F329" s="29"/>
      <c r="G329" s="2"/>
      <c r="H329" s="2"/>
      <c r="I329" s="2"/>
      <c r="J329" s="29"/>
    </row>
    <row r="330" spans="2:10" x14ac:dyDescent="0.25">
      <c r="B330" s="5"/>
      <c r="C330" s="2"/>
      <c r="D330" s="2"/>
      <c r="E330" s="2"/>
      <c r="F330" s="29"/>
      <c r="G330" s="2"/>
      <c r="H330" s="2"/>
      <c r="I330" s="2"/>
      <c r="J330" s="29"/>
    </row>
    <row r="331" spans="2:10" x14ac:dyDescent="0.25">
      <c r="B331" s="5"/>
      <c r="C331" s="2"/>
      <c r="D331" s="2"/>
      <c r="E331" s="2"/>
      <c r="F331" s="29"/>
      <c r="G331" s="2"/>
      <c r="H331" s="2"/>
      <c r="I331" s="2"/>
      <c r="J331" s="29"/>
    </row>
    <row r="332" spans="2:10" x14ac:dyDescent="0.25">
      <c r="B332" s="5"/>
      <c r="C332" s="2"/>
      <c r="D332" s="2"/>
      <c r="E332" s="2"/>
      <c r="F332" s="29"/>
      <c r="G332" s="2"/>
      <c r="H332" s="2"/>
      <c r="I332" s="2"/>
      <c r="J332" s="29"/>
    </row>
    <row r="333" spans="2:10" x14ac:dyDescent="0.25">
      <c r="B333" s="5"/>
      <c r="C333" s="2"/>
      <c r="D333" s="2"/>
      <c r="E333" s="2"/>
      <c r="F333" s="29"/>
      <c r="G333" s="2"/>
      <c r="H333" s="2"/>
      <c r="I333" s="2"/>
      <c r="J333" s="29"/>
    </row>
    <row r="334" spans="2:10" x14ac:dyDescent="0.25">
      <c r="B334" s="5"/>
      <c r="C334" s="2"/>
      <c r="D334" s="2"/>
      <c r="E334" s="2"/>
      <c r="F334" s="29"/>
      <c r="G334" s="2"/>
      <c r="H334" s="2"/>
      <c r="I334" s="2"/>
      <c r="J334" s="29"/>
    </row>
    <row r="335" spans="2:10" x14ac:dyDescent="0.25">
      <c r="B335" s="5"/>
      <c r="C335" s="2"/>
      <c r="D335" s="2"/>
      <c r="E335" s="2"/>
      <c r="F335" s="29"/>
      <c r="G335" s="2"/>
      <c r="H335" s="2"/>
      <c r="I335" s="2"/>
      <c r="J335" s="29"/>
    </row>
    <row r="336" spans="2:10" x14ac:dyDescent="0.25">
      <c r="B336" s="5"/>
      <c r="C336" s="2"/>
      <c r="D336" s="2"/>
      <c r="E336" s="2"/>
      <c r="F336" s="29"/>
      <c r="G336" s="2"/>
      <c r="H336" s="2"/>
      <c r="I336" s="2"/>
      <c r="J336" s="29"/>
    </row>
    <row r="337" spans="2:10" x14ac:dyDescent="0.25">
      <c r="B337" s="5"/>
      <c r="C337" s="2"/>
      <c r="D337" s="2"/>
      <c r="E337" s="2"/>
      <c r="F337" s="29"/>
      <c r="G337" s="2"/>
      <c r="H337" s="2"/>
      <c r="I337" s="2"/>
      <c r="J337" s="29"/>
    </row>
    <row r="338" spans="2:10" x14ac:dyDescent="0.25">
      <c r="B338" s="5"/>
      <c r="C338" s="2"/>
      <c r="D338" s="2"/>
      <c r="E338" s="2"/>
      <c r="F338" s="29"/>
      <c r="G338" s="2"/>
      <c r="H338" s="2"/>
      <c r="I338" s="2"/>
      <c r="J338" s="29"/>
    </row>
    <row r="339" spans="2:10" x14ac:dyDescent="0.25">
      <c r="B339" s="5"/>
      <c r="C339" s="2"/>
      <c r="D339" s="2"/>
      <c r="E339" s="2"/>
      <c r="F339" s="29"/>
      <c r="G339" s="2"/>
      <c r="H339" s="2"/>
      <c r="I339" s="2"/>
      <c r="J339" s="29"/>
    </row>
    <row r="340" spans="2:10" x14ac:dyDescent="0.25">
      <c r="B340" s="5"/>
      <c r="C340" s="2"/>
      <c r="D340" s="2"/>
      <c r="E340" s="2"/>
      <c r="F340" s="29"/>
      <c r="G340" s="2"/>
      <c r="H340" s="2"/>
      <c r="I340" s="2"/>
      <c r="J340" s="29"/>
    </row>
    <row r="341" spans="2:10" x14ac:dyDescent="0.25">
      <c r="B341" s="5"/>
      <c r="C341" s="2"/>
      <c r="D341" s="2"/>
      <c r="E341" s="2"/>
      <c r="F341" s="29"/>
      <c r="G341" s="2"/>
      <c r="H341" s="2"/>
      <c r="I341" s="2"/>
      <c r="J341" s="29"/>
    </row>
    <row r="342" spans="2:10" x14ac:dyDescent="0.25">
      <c r="B342" s="5"/>
      <c r="C342" s="2"/>
      <c r="D342" s="2"/>
      <c r="E342" s="2"/>
      <c r="F342" s="29"/>
      <c r="G342" s="2"/>
      <c r="H342" s="2"/>
      <c r="I342" s="2"/>
      <c r="J342" s="29"/>
    </row>
    <row r="343" spans="2:10" x14ac:dyDescent="0.25">
      <c r="B343" s="5"/>
      <c r="C343" s="2"/>
      <c r="D343" s="2"/>
      <c r="E343" s="2"/>
      <c r="F343" s="29"/>
      <c r="G343" s="2"/>
      <c r="H343" s="2"/>
      <c r="I343" s="2"/>
      <c r="J343" s="29"/>
    </row>
    <row r="344" spans="2:10" x14ac:dyDescent="0.25">
      <c r="B344" s="5"/>
      <c r="C344" s="2"/>
      <c r="D344" s="2"/>
      <c r="E344" s="2"/>
      <c r="F344" s="29"/>
      <c r="G344" s="2"/>
      <c r="H344" s="2"/>
      <c r="I344" s="2"/>
      <c r="J344" s="29"/>
    </row>
    <row r="345" spans="2:10" x14ac:dyDescent="0.25">
      <c r="B345" s="5"/>
      <c r="C345" s="2"/>
      <c r="D345" s="2"/>
      <c r="E345" s="2"/>
      <c r="F345" s="29"/>
      <c r="G345" s="2"/>
      <c r="H345" s="2"/>
      <c r="I345" s="2"/>
      <c r="J345" s="29"/>
    </row>
    <row r="346" spans="2:10" x14ac:dyDescent="0.25">
      <c r="B346" s="5"/>
      <c r="C346" s="2"/>
      <c r="D346" s="2"/>
      <c r="E346" s="2"/>
      <c r="F346" s="29"/>
      <c r="G346" s="2"/>
      <c r="H346" s="2"/>
      <c r="I346" s="2"/>
      <c r="J346" s="29"/>
    </row>
    <row r="347" spans="2:10" x14ac:dyDescent="0.25">
      <c r="B347" s="5"/>
      <c r="C347" s="2"/>
      <c r="D347" s="2"/>
      <c r="E347" s="2"/>
      <c r="F347" s="29"/>
      <c r="G347" s="2"/>
      <c r="H347" s="2"/>
      <c r="I347" s="2"/>
      <c r="J347" s="29"/>
    </row>
    <row r="348" spans="2:10" x14ac:dyDescent="0.25">
      <c r="B348" s="5"/>
      <c r="C348" s="2"/>
      <c r="D348" s="2"/>
      <c r="E348" s="2"/>
      <c r="F348" s="29"/>
      <c r="G348" s="2"/>
      <c r="H348" s="2"/>
      <c r="I348" s="2"/>
      <c r="J348" s="29"/>
    </row>
    <row r="349" spans="2:10" x14ac:dyDescent="0.25">
      <c r="B349" s="5"/>
      <c r="C349" s="2"/>
      <c r="D349" s="2"/>
      <c r="E349" s="2"/>
      <c r="F349" s="29"/>
      <c r="G349" s="2"/>
      <c r="H349" s="2"/>
      <c r="I349" s="2"/>
      <c r="J349" s="29"/>
    </row>
    <row r="350" spans="2:10" x14ac:dyDescent="0.25">
      <c r="B350" s="5"/>
      <c r="C350" s="2"/>
      <c r="D350" s="2"/>
      <c r="E350" s="2"/>
      <c r="F350" s="29"/>
      <c r="G350" s="2"/>
      <c r="H350" s="2"/>
      <c r="I350" s="2"/>
      <c r="J350" s="29"/>
    </row>
    <row r="351" spans="2:10" x14ac:dyDescent="0.25">
      <c r="B351" s="5"/>
      <c r="C351" s="2"/>
      <c r="D351" s="2"/>
      <c r="E351" s="2"/>
      <c r="F351" s="29"/>
      <c r="G351" s="2"/>
      <c r="H351" s="2"/>
      <c r="I351" s="2"/>
      <c r="J351" s="29"/>
    </row>
    <row r="352" spans="2:10" x14ac:dyDescent="0.25">
      <c r="B352" s="5"/>
      <c r="C352" s="2"/>
      <c r="D352" s="2"/>
      <c r="E352" s="2"/>
      <c r="F352" s="29"/>
      <c r="G352" s="2"/>
      <c r="H352" s="2"/>
      <c r="I352" s="2"/>
      <c r="J352" s="29"/>
    </row>
    <row r="353" spans="2:10" x14ac:dyDescent="0.25">
      <c r="B353" s="5"/>
      <c r="C353" s="2"/>
      <c r="D353" s="2"/>
      <c r="E353" s="2"/>
      <c r="F353" s="29"/>
      <c r="G353" s="2"/>
      <c r="H353" s="2"/>
      <c r="I353" s="2"/>
      <c r="J353" s="29"/>
    </row>
    <row r="354" spans="2:10" x14ac:dyDescent="0.25">
      <c r="B354" s="5"/>
      <c r="C354" s="2"/>
      <c r="D354" s="2"/>
      <c r="E354" s="2"/>
      <c r="F354" s="29"/>
      <c r="G354" s="2"/>
      <c r="H354" s="2"/>
      <c r="I354" s="2"/>
      <c r="J354" s="29"/>
    </row>
    <row r="355" spans="2:10" x14ac:dyDescent="0.25">
      <c r="B355" s="5"/>
      <c r="C355" s="2"/>
      <c r="D355" s="2"/>
      <c r="E355" s="2"/>
      <c r="F355" s="29"/>
      <c r="G355" s="2"/>
      <c r="H355" s="2"/>
      <c r="I355" s="2"/>
      <c r="J355" s="29"/>
    </row>
    <row r="356" spans="2:10" x14ac:dyDescent="0.25">
      <c r="B356" s="5"/>
      <c r="C356" s="2"/>
      <c r="D356" s="2"/>
      <c r="E356" s="2"/>
      <c r="F356" s="29"/>
      <c r="G356" s="2"/>
      <c r="H356" s="2"/>
      <c r="I356" s="2"/>
      <c r="J356" s="29"/>
    </row>
    <row r="357" spans="2:10" x14ac:dyDescent="0.25">
      <c r="B357" s="5"/>
      <c r="C357" s="2"/>
      <c r="D357" s="2"/>
      <c r="E357" s="2"/>
      <c r="F357" s="29"/>
      <c r="G357" s="2"/>
      <c r="H357" s="2"/>
      <c r="I357" s="2"/>
      <c r="J357" s="29"/>
    </row>
    <row r="358" spans="2:10" x14ac:dyDescent="0.25">
      <c r="B358" s="5"/>
      <c r="C358" s="2"/>
      <c r="D358" s="2"/>
      <c r="E358" s="2"/>
      <c r="F358" s="29"/>
      <c r="G358" s="2"/>
      <c r="H358" s="2"/>
      <c r="I358" s="2"/>
      <c r="J358" s="29"/>
    </row>
    <row r="359" spans="2:10" x14ac:dyDescent="0.25">
      <c r="B359" s="5"/>
      <c r="C359" s="2"/>
      <c r="D359" s="2"/>
      <c r="E359" s="2"/>
      <c r="F359" s="29"/>
      <c r="G359" s="2"/>
      <c r="H359" s="2"/>
      <c r="I359" s="2"/>
      <c r="J359" s="29"/>
    </row>
    <row r="360" spans="2:10" x14ac:dyDescent="0.25">
      <c r="B360" s="5"/>
      <c r="C360" s="2"/>
      <c r="D360" s="2"/>
      <c r="E360" s="2"/>
      <c r="F360" s="29"/>
      <c r="G360" s="2"/>
      <c r="H360" s="2"/>
      <c r="I360" s="2"/>
      <c r="J360" s="29"/>
    </row>
    <row r="361" spans="2:10" x14ac:dyDescent="0.25">
      <c r="B361" s="5"/>
      <c r="C361" s="2"/>
      <c r="D361" s="2"/>
      <c r="E361" s="2"/>
      <c r="F361" s="29"/>
      <c r="G361" s="2"/>
      <c r="H361" s="2"/>
      <c r="I361" s="2"/>
      <c r="J361" s="29"/>
    </row>
    <row r="362" spans="2:10" x14ac:dyDescent="0.25">
      <c r="B362" s="5"/>
      <c r="C362" s="2"/>
      <c r="D362" s="2"/>
      <c r="E362" s="2"/>
      <c r="F362" s="29"/>
      <c r="G362" s="2"/>
      <c r="H362" s="2"/>
      <c r="I362" s="2"/>
      <c r="J362" s="29"/>
    </row>
    <row r="363" spans="2:10" x14ac:dyDescent="0.25">
      <c r="B363" s="5"/>
      <c r="C363" s="2"/>
      <c r="D363" s="2"/>
      <c r="E363" s="2"/>
      <c r="F363" s="29"/>
      <c r="G363" s="2"/>
      <c r="H363" s="2"/>
      <c r="I363" s="2"/>
      <c r="J363" s="29"/>
    </row>
    <row r="364" spans="2:10" x14ac:dyDescent="0.25">
      <c r="B364" s="5"/>
      <c r="C364" s="2"/>
      <c r="D364" s="2"/>
      <c r="E364" s="2"/>
      <c r="F364" s="29"/>
      <c r="G364" s="2"/>
      <c r="H364" s="2"/>
      <c r="I364" s="2"/>
      <c r="J364" s="29"/>
    </row>
    <row r="365" spans="2:10" x14ac:dyDescent="0.25">
      <c r="B365" s="5"/>
      <c r="C365" s="2"/>
      <c r="D365" s="2"/>
      <c r="E365" s="2"/>
      <c r="F365" s="29"/>
      <c r="G365" s="2"/>
      <c r="H365" s="2"/>
      <c r="I365" s="2"/>
      <c r="J365" s="29"/>
    </row>
    <row r="366" spans="2:10" x14ac:dyDescent="0.25">
      <c r="B366" s="5"/>
      <c r="C366" s="2"/>
      <c r="D366" s="2"/>
      <c r="E366" s="2"/>
      <c r="F366" s="29"/>
      <c r="G366" s="2"/>
      <c r="H366" s="2"/>
      <c r="I366" s="2"/>
      <c r="J366" s="29"/>
    </row>
    <row r="367" spans="2:10" x14ac:dyDescent="0.25">
      <c r="B367" s="5"/>
      <c r="C367" s="2"/>
      <c r="D367" s="2"/>
      <c r="E367" s="2"/>
      <c r="F367" s="29"/>
      <c r="G367" s="2"/>
      <c r="H367" s="2"/>
      <c r="I367" s="2"/>
      <c r="J367" s="29"/>
    </row>
    <row r="368" spans="2:10" x14ac:dyDescent="0.25">
      <c r="B368" s="5"/>
      <c r="C368" s="2"/>
      <c r="D368" s="2"/>
      <c r="E368" s="2"/>
      <c r="F368" s="29"/>
      <c r="G368" s="2"/>
      <c r="H368" s="2"/>
      <c r="I368" s="2"/>
      <c r="J368" s="29"/>
    </row>
    <row r="369" spans="2:10" x14ac:dyDescent="0.25">
      <c r="B369" s="5"/>
      <c r="C369" s="2"/>
      <c r="D369" s="2"/>
      <c r="E369" s="2"/>
      <c r="F369" s="29"/>
      <c r="G369" s="2"/>
      <c r="H369" s="2"/>
      <c r="I369" s="2"/>
      <c r="J369" s="29"/>
    </row>
    <row r="370" spans="2:10" x14ac:dyDescent="0.25">
      <c r="B370" s="5"/>
      <c r="C370" s="2"/>
      <c r="D370" s="2"/>
      <c r="E370" s="2"/>
      <c r="F370" s="29"/>
      <c r="G370" s="2"/>
      <c r="H370" s="2"/>
      <c r="I370" s="2"/>
      <c r="J370" s="29"/>
    </row>
    <row r="371" spans="2:10" x14ac:dyDescent="0.25">
      <c r="B371" s="5"/>
      <c r="C371" s="2"/>
      <c r="D371" s="2"/>
      <c r="E371" s="2"/>
      <c r="F371" s="29"/>
      <c r="G371" s="2"/>
      <c r="H371" s="2"/>
      <c r="I371" s="2"/>
      <c r="J371" s="29"/>
    </row>
    <row r="372" spans="2:10" x14ac:dyDescent="0.25">
      <c r="B372" s="5"/>
      <c r="C372" s="2"/>
      <c r="D372" s="2"/>
      <c r="E372" s="2"/>
      <c r="F372" s="29"/>
      <c r="G372" s="2"/>
      <c r="H372" s="2"/>
      <c r="I372" s="2"/>
      <c r="J372" s="29"/>
    </row>
    <row r="373" spans="2:10" x14ac:dyDescent="0.25">
      <c r="B373" s="5"/>
      <c r="C373" s="2"/>
      <c r="D373" s="2"/>
      <c r="E373" s="2"/>
      <c r="F373" s="29"/>
      <c r="G373" s="2"/>
      <c r="H373" s="2"/>
      <c r="I373" s="2"/>
      <c r="J373" s="29"/>
    </row>
    <row r="374" spans="2:10" x14ac:dyDescent="0.25">
      <c r="B374" s="5"/>
      <c r="C374" s="2"/>
      <c r="D374" s="2"/>
      <c r="E374" s="2"/>
      <c r="F374" s="29"/>
      <c r="G374" s="2"/>
      <c r="H374" s="2"/>
      <c r="I374" s="2"/>
      <c r="J374" s="29"/>
    </row>
    <row r="375" spans="2:10" x14ac:dyDescent="0.25">
      <c r="B375" s="5"/>
      <c r="C375" s="2"/>
      <c r="D375" s="2"/>
      <c r="E375" s="2"/>
      <c r="F375" s="29"/>
      <c r="G375" s="2"/>
      <c r="H375" s="2"/>
      <c r="I375" s="2"/>
      <c r="J375" s="29"/>
    </row>
    <row r="376" spans="2:10" x14ac:dyDescent="0.25">
      <c r="B376" s="5"/>
      <c r="C376" s="2"/>
      <c r="D376" s="2"/>
      <c r="E376" s="2"/>
      <c r="F376" s="29"/>
      <c r="G376" s="2"/>
      <c r="H376" s="2"/>
      <c r="I376" s="2"/>
      <c r="J376" s="29"/>
    </row>
    <row r="377" spans="2:10" x14ac:dyDescent="0.25">
      <c r="B377" s="5"/>
      <c r="C377" s="2"/>
      <c r="D377" s="2"/>
      <c r="E377" s="2"/>
      <c r="F377" s="29"/>
      <c r="G377" s="2"/>
      <c r="H377" s="2"/>
      <c r="I377" s="2"/>
      <c r="J377" s="29"/>
    </row>
    <row r="378" spans="2:10" x14ac:dyDescent="0.25">
      <c r="B378" s="5"/>
      <c r="C378" s="2"/>
      <c r="D378" s="2"/>
      <c r="E378" s="2"/>
      <c r="F378" s="29"/>
      <c r="G378" s="2"/>
      <c r="H378" s="2"/>
      <c r="I378" s="2"/>
      <c r="J378" s="29"/>
    </row>
    <row r="379" spans="2:10" x14ac:dyDescent="0.25">
      <c r="B379" s="5"/>
      <c r="C379" s="2"/>
      <c r="D379" s="2"/>
      <c r="E379" s="2"/>
      <c r="F379" s="29"/>
      <c r="G379" s="2"/>
      <c r="H379" s="2"/>
      <c r="I379" s="2"/>
      <c r="J379" s="29"/>
    </row>
    <row r="380" spans="2:10" x14ac:dyDescent="0.25">
      <c r="B380" s="5"/>
      <c r="C380" s="2"/>
      <c r="D380" s="2"/>
      <c r="E380" s="2"/>
      <c r="F380" s="29"/>
      <c r="G380" s="2"/>
      <c r="H380" s="2"/>
      <c r="I380" s="2"/>
      <c r="J380" s="29"/>
    </row>
    <row r="381" spans="2:10" x14ac:dyDescent="0.25">
      <c r="B381" s="5"/>
      <c r="C381" s="2"/>
      <c r="D381" s="2"/>
      <c r="E381" s="2"/>
      <c r="F381" s="29"/>
      <c r="G381" s="2"/>
      <c r="H381" s="2"/>
      <c r="I381" s="2"/>
      <c r="J381" s="29"/>
    </row>
    <row r="382" spans="2:10" x14ac:dyDescent="0.25">
      <c r="B382" s="5"/>
      <c r="C382" s="2"/>
      <c r="D382" s="2"/>
      <c r="E382" s="2"/>
      <c r="F382" s="29"/>
      <c r="G382" s="2"/>
      <c r="H382" s="2"/>
      <c r="I382" s="2"/>
      <c r="J382" s="29"/>
    </row>
    <row r="383" spans="2:10" x14ac:dyDescent="0.25">
      <c r="B383" s="5"/>
      <c r="C383" s="2"/>
      <c r="D383" s="2"/>
      <c r="E383" s="2"/>
      <c r="F383" s="29"/>
      <c r="G383" s="2"/>
      <c r="H383" s="2"/>
      <c r="I383" s="2"/>
      <c r="J383" s="29"/>
    </row>
    <row r="384" spans="2:10" x14ac:dyDescent="0.25">
      <c r="B384" s="5"/>
      <c r="C384" s="2"/>
      <c r="D384" s="2"/>
      <c r="E384" s="2"/>
      <c r="F384" s="29"/>
      <c r="G384" s="2"/>
      <c r="H384" s="2"/>
      <c r="I384" s="2"/>
      <c r="J384" s="29"/>
    </row>
    <row r="385" spans="2:10" x14ac:dyDescent="0.25">
      <c r="B385" s="5"/>
      <c r="C385" s="2"/>
      <c r="D385" s="2"/>
      <c r="E385" s="2"/>
      <c r="F385" s="29"/>
      <c r="G385" s="2"/>
      <c r="H385" s="2"/>
      <c r="I385" s="2"/>
      <c r="J385" s="29"/>
    </row>
    <row r="386" spans="2:10" x14ac:dyDescent="0.25">
      <c r="B386" s="5"/>
      <c r="C386" s="2"/>
      <c r="D386" s="2"/>
      <c r="E386" s="2"/>
      <c r="F386" s="29"/>
      <c r="G386" s="2"/>
      <c r="H386" s="2"/>
      <c r="I386" s="2"/>
      <c r="J386" s="29"/>
    </row>
    <row r="387" spans="2:10" x14ac:dyDescent="0.25">
      <c r="B387" s="5"/>
      <c r="C387" s="2"/>
      <c r="D387" s="2"/>
      <c r="E387" s="2"/>
      <c r="F387" s="29"/>
      <c r="G387" s="2"/>
      <c r="H387" s="2"/>
      <c r="I387" s="2"/>
      <c r="J387" s="29"/>
    </row>
    <row r="388" spans="2:10" x14ac:dyDescent="0.25">
      <c r="B388" s="5"/>
      <c r="C388" s="2"/>
      <c r="D388" s="2"/>
      <c r="E388" s="2"/>
      <c r="F388" s="29"/>
      <c r="G388" s="2"/>
      <c r="H388" s="2"/>
      <c r="I388" s="2"/>
      <c r="J388" s="29"/>
    </row>
    <row r="389" spans="2:10" x14ac:dyDescent="0.25">
      <c r="B389" s="5"/>
      <c r="C389" s="2"/>
      <c r="D389" s="2"/>
      <c r="E389" s="2"/>
      <c r="F389" s="29"/>
      <c r="G389" s="2"/>
      <c r="H389" s="2"/>
      <c r="I389" s="2"/>
      <c r="J389" s="29"/>
    </row>
    <row r="390" spans="2:10" x14ac:dyDescent="0.25">
      <c r="B390" s="5"/>
      <c r="C390" s="2"/>
      <c r="D390" s="2"/>
      <c r="E390" s="2"/>
      <c r="F390" s="29"/>
      <c r="G390" s="2"/>
      <c r="H390" s="2"/>
      <c r="I390" s="2"/>
      <c r="J390" s="29"/>
    </row>
    <row r="391" spans="2:10" x14ac:dyDescent="0.25">
      <c r="B391" s="5"/>
      <c r="C391" s="2"/>
      <c r="D391" s="2"/>
      <c r="E391" s="2"/>
      <c r="F391" s="29"/>
      <c r="G391" s="2"/>
      <c r="H391" s="2"/>
      <c r="I391" s="2"/>
      <c r="J391" s="29"/>
    </row>
    <row r="392" spans="2:10" x14ac:dyDescent="0.25">
      <c r="B392" s="5"/>
      <c r="C392" s="2"/>
      <c r="D392" s="2"/>
      <c r="E392" s="2"/>
      <c r="F392" s="29"/>
      <c r="G392" s="2"/>
      <c r="H392" s="2"/>
      <c r="I392" s="2"/>
      <c r="J392" s="29"/>
    </row>
    <row r="393" spans="2:10" x14ac:dyDescent="0.25">
      <c r="B393" s="5"/>
      <c r="C393" s="2"/>
      <c r="D393" s="2"/>
      <c r="E393" s="2"/>
      <c r="F393" s="29"/>
      <c r="G393" s="2"/>
      <c r="H393" s="2"/>
      <c r="I393" s="2"/>
      <c r="J393" s="29"/>
    </row>
    <row r="394" spans="2:10" x14ac:dyDescent="0.25">
      <c r="B394" s="5"/>
      <c r="C394" s="2"/>
      <c r="D394" s="2"/>
      <c r="E394" s="2"/>
      <c r="F394" s="29"/>
      <c r="G394" s="2"/>
      <c r="H394" s="2"/>
      <c r="I394" s="2"/>
      <c r="J394" s="29"/>
    </row>
    <row r="395" spans="2:10" x14ac:dyDescent="0.25">
      <c r="B395" s="5"/>
      <c r="C395" s="2"/>
      <c r="D395" s="2"/>
      <c r="E395" s="2"/>
      <c r="F395" s="29"/>
      <c r="G395" s="2"/>
      <c r="H395" s="2"/>
      <c r="I395" s="2"/>
      <c r="J395" s="29"/>
    </row>
    <row r="396" spans="2:10" x14ac:dyDescent="0.25">
      <c r="B396" s="5"/>
      <c r="C396" s="2"/>
      <c r="D396" s="2"/>
      <c r="E396" s="2"/>
      <c r="F396" s="29"/>
      <c r="G396" s="2"/>
      <c r="H396" s="2"/>
      <c r="I396" s="2"/>
      <c r="J396" s="29"/>
    </row>
    <row r="397" spans="2:10" x14ac:dyDescent="0.25">
      <c r="B397" s="5"/>
      <c r="C397" s="2"/>
      <c r="D397" s="2"/>
      <c r="E397" s="2"/>
      <c r="F397" s="29"/>
      <c r="G397" s="2"/>
      <c r="H397" s="2"/>
      <c r="I397" s="2"/>
      <c r="J397" s="29"/>
    </row>
    <row r="398" spans="2:10" x14ac:dyDescent="0.25">
      <c r="B398" s="5"/>
      <c r="C398" s="2"/>
      <c r="D398" s="2"/>
      <c r="E398" s="2"/>
      <c r="F398" s="29"/>
      <c r="G398" s="2"/>
      <c r="H398" s="2"/>
      <c r="I398" s="2"/>
      <c r="J398" s="29"/>
    </row>
    <row r="399" spans="2:10" x14ac:dyDescent="0.25">
      <c r="B399" s="5"/>
      <c r="C399" s="2"/>
      <c r="D399" s="2"/>
      <c r="E399" s="2"/>
      <c r="F399" s="29"/>
      <c r="G399" s="2"/>
      <c r="H399" s="2"/>
      <c r="I399" s="2"/>
      <c r="J399" s="29"/>
    </row>
    <row r="400" spans="2:10" x14ac:dyDescent="0.25">
      <c r="B400" s="5"/>
      <c r="C400" s="2"/>
      <c r="D400" s="2"/>
      <c r="E400" s="2"/>
      <c r="F400" s="29"/>
      <c r="G400" s="2"/>
      <c r="H400" s="2"/>
      <c r="I400" s="2"/>
      <c r="J400" s="29"/>
    </row>
    <row r="401" spans="2:10" x14ac:dyDescent="0.25">
      <c r="B401" s="5"/>
      <c r="C401" s="2"/>
      <c r="D401" s="2"/>
      <c r="E401" s="2"/>
      <c r="F401" s="29"/>
      <c r="G401" s="2"/>
      <c r="H401" s="2"/>
      <c r="I401" s="2"/>
      <c r="J401" s="29"/>
    </row>
    <row r="402" spans="2:10" x14ac:dyDescent="0.25">
      <c r="B402" s="5"/>
      <c r="C402" s="2"/>
      <c r="D402" s="2"/>
      <c r="E402" s="2"/>
      <c r="F402" s="29"/>
      <c r="G402" s="2"/>
      <c r="H402" s="2"/>
      <c r="I402" s="2"/>
      <c r="J402" s="29"/>
    </row>
    <row r="403" spans="2:10" x14ac:dyDescent="0.25">
      <c r="B403" s="5"/>
      <c r="C403" s="2"/>
      <c r="D403" s="2"/>
      <c r="E403" s="2"/>
      <c r="F403" s="29"/>
      <c r="G403" s="2"/>
      <c r="H403" s="2"/>
      <c r="I403" s="2"/>
      <c r="J403" s="29"/>
    </row>
    <row r="404" spans="2:10" x14ac:dyDescent="0.25">
      <c r="B404" s="5"/>
      <c r="C404" s="2"/>
      <c r="D404" s="2"/>
      <c r="E404" s="2"/>
      <c r="F404" s="29"/>
      <c r="G404" s="2"/>
      <c r="H404" s="2"/>
      <c r="I404" s="2"/>
      <c r="J404" s="29"/>
    </row>
    <row r="405" spans="2:10" x14ac:dyDescent="0.25">
      <c r="B405" s="5"/>
      <c r="C405" s="2"/>
      <c r="D405" s="2"/>
      <c r="E405" s="2"/>
      <c r="F405" s="29"/>
      <c r="G405" s="2"/>
      <c r="H405" s="2"/>
      <c r="I405" s="2"/>
      <c r="J405" s="29"/>
    </row>
    <row r="406" spans="2:10" x14ac:dyDescent="0.25">
      <c r="B406" s="5"/>
      <c r="C406" s="2"/>
      <c r="D406" s="2"/>
      <c r="E406" s="2"/>
      <c r="F406" s="29"/>
      <c r="G406" s="2"/>
      <c r="H406" s="2"/>
      <c r="I406" s="2"/>
      <c r="J406" s="29"/>
    </row>
    <row r="407" spans="2:10" x14ac:dyDescent="0.25">
      <c r="B407" s="5"/>
      <c r="C407" s="2"/>
      <c r="D407" s="2"/>
      <c r="E407" s="2"/>
      <c r="F407" s="29"/>
      <c r="G407" s="2"/>
      <c r="H407" s="2"/>
      <c r="I407" s="2"/>
      <c r="J407" s="29"/>
    </row>
    <row r="408" spans="2:10" x14ac:dyDescent="0.25">
      <c r="B408" s="5"/>
      <c r="C408" s="2"/>
      <c r="D408" s="2"/>
      <c r="E408" s="2"/>
      <c r="F408" s="29"/>
      <c r="G408" s="2"/>
      <c r="H408" s="2"/>
      <c r="I408" s="2"/>
      <c r="J408" s="29"/>
    </row>
    <row r="409" spans="2:10" x14ac:dyDescent="0.25">
      <c r="B409" s="5"/>
      <c r="C409" s="2"/>
      <c r="D409" s="2"/>
      <c r="E409" s="2"/>
      <c r="F409" s="29"/>
      <c r="G409" s="2"/>
      <c r="H409" s="2"/>
      <c r="I409" s="2"/>
      <c r="J409" s="29"/>
    </row>
    <row r="410" spans="2:10" x14ac:dyDescent="0.25">
      <c r="B410" s="5"/>
      <c r="C410" s="2"/>
      <c r="D410" s="2"/>
      <c r="E410" s="2"/>
      <c r="F410" s="29"/>
      <c r="G410" s="2"/>
      <c r="H410" s="2"/>
      <c r="I410" s="2"/>
      <c r="J410" s="29"/>
    </row>
    <row r="411" spans="2:10" x14ac:dyDescent="0.25">
      <c r="B411" s="5"/>
      <c r="C411" s="2"/>
      <c r="D411" s="2"/>
      <c r="E411" s="2"/>
      <c r="F411" s="29"/>
      <c r="G411" s="2"/>
      <c r="H411" s="2"/>
      <c r="I411" s="2"/>
      <c r="J411" s="29"/>
    </row>
    <row r="412" spans="2:10" x14ac:dyDescent="0.25">
      <c r="B412" s="5"/>
      <c r="C412" s="2"/>
      <c r="D412" s="2"/>
      <c r="E412" s="2"/>
      <c r="F412" s="29"/>
      <c r="G412" s="2"/>
      <c r="H412" s="2"/>
      <c r="I412" s="2"/>
      <c r="J412" s="29"/>
    </row>
    <row r="413" spans="2:10" x14ac:dyDescent="0.25">
      <c r="B413" s="5"/>
      <c r="C413" s="2"/>
      <c r="D413" s="2"/>
      <c r="E413" s="2"/>
      <c r="F413" s="29"/>
      <c r="G413" s="2"/>
      <c r="H413" s="2"/>
      <c r="I413" s="2"/>
      <c r="J413" s="29"/>
    </row>
    <row r="414" spans="2:10" x14ac:dyDescent="0.25">
      <c r="B414" s="5"/>
      <c r="C414" s="2"/>
      <c r="D414" s="2"/>
      <c r="E414" s="2"/>
      <c r="F414" s="29"/>
      <c r="G414" s="2"/>
      <c r="H414" s="2"/>
      <c r="I414" s="2"/>
      <c r="J414" s="29"/>
    </row>
    <row r="415" spans="2:10" x14ac:dyDescent="0.25">
      <c r="B415" s="5"/>
      <c r="C415" s="2"/>
      <c r="D415" s="2"/>
      <c r="E415" s="2"/>
      <c r="F415" s="29"/>
      <c r="G415" s="2"/>
      <c r="H415" s="2"/>
      <c r="I415" s="2"/>
      <c r="J415" s="29"/>
    </row>
    <row r="416" spans="2:10" x14ac:dyDescent="0.25">
      <c r="B416" s="5"/>
      <c r="C416" s="2"/>
      <c r="D416" s="2"/>
      <c r="E416" s="2"/>
      <c r="F416" s="29"/>
      <c r="G416" s="2"/>
      <c r="H416" s="2"/>
      <c r="I416" s="2"/>
      <c r="J416" s="29"/>
    </row>
    <row r="417" spans="2:10" x14ac:dyDescent="0.25">
      <c r="B417" s="5"/>
      <c r="C417" s="2"/>
      <c r="D417" s="2"/>
      <c r="E417" s="2"/>
      <c r="F417" s="29"/>
      <c r="G417" s="2"/>
      <c r="H417" s="2"/>
      <c r="I417" s="2"/>
      <c r="J417" s="29"/>
    </row>
    <row r="418" spans="2:10" x14ac:dyDescent="0.25">
      <c r="B418" s="5"/>
      <c r="C418" s="2"/>
      <c r="D418" s="2"/>
      <c r="E418" s="2"/>
      <c r="F418" s="29"/>
      <c r="G418" s="2"/>
      <c r="H418" s="2"/>
      <c r="I418" s="2"/>
      <c r="J418" s="29"/>
    </row>
    <row r="419" spans="2:10" x14ac:dyDescent="0.25">
      <c r="B419" s="5"/>
      <c r="C419" s="2"/>
      <c r="D419" s="2"/>
      <c r="E419" s="2"/>
      <c r="F419" s="29"/>
      <c r="G419" s="2"/>
      <c r="H419" s="2"/>
      <c r="I419" s="2"/>
      <c r="J419" s="29"/>
    </row>
    <row r="420" spans="2:10" x14ac:dyDescent="0.25">
      <c r="B420" s="5"/>
      <c r="C420" s="2"/>
      <c r="D420" s="2"/>
      <c r="E420" s="2"/>
      <c r="F420" s="29"/>
      <c r="G420" s="2"/>
      <c r="H420" s="2"/>
      <c r="I420" s="2"/>
      <c r="J420" s="29"/>
    </row>
    <row r="421" spans="2:10" x14ac:dyDescent="0.25">
      <c r="B421" s="5"/>
      <c r="C421" s="2"/>
      <c r="D421" s="2"/>
      <c r="E421" s="2"/>
      <c r="F421" s="29"/>
      <c r="G421" s="2"/>
      <c r="H421" s="2"/>
      <c r="I421" s="2"/>
      <c r="J421" s="29"/>
    </row>
    <row r="422" spans="2:10" x14ac:dyDescent="0.25">
      <c r="B422" s="5"/>
      <c r="C422" s="2"/>
      <c r="D422" s="2"/>
      <c r="E422" s="2"/>
      <c r="F422" s="29"/>
      <c r="G422" s="2"/>
      <c r="H422" s="2"/>
      <c r="I422" s="2"/>
      <c r="J422" s="29"/>
    </row>
    <row r="423" spans="2:10" x14ac:dyDescent="0.25">
      <c r="B423" s="5"/>
      <c r="C423" s="2"/>
      <c r="D423" s="2"/>
      <c r="E423" s="2"/>
      <c r="F423" s="29"/>
      <c r="G423" s="2"/>
      <c r="H423" s="2"/>
      <c r="I423" s="2"/>
      <c r="J423" s="29"/>
    </row>
    <row r="424" spans="2:10" x14ac:dyDescent="0.25">
      <c r="B424" s="5"/>
      <c r="C424" s="2"/>
      <c r="D424" s="2"/>
      <c r="E424" s="2"/>
      <c r="F424" s="29"/>
      <c r="G424" s="2"/>
      <c r="H424" s="2"/>
      <c r="I424" s="2"/>
      <c r="J424" s="29"/>
    </row>
    <row r="425" spans="2:10" x14ac:dyDescent="0.25">
      <c r="B425" s="5"/>
      <c r="C425" s="2"/>
      <c r="D425" s="2"/>
      <c r="E425" s="2"/>
      <c r="F425" s="29"/>
      <c r="G425" s="2"/>
      <c r="H425" s="2"/>
      <c r="I425" s="2"/>
      <c r="J425" s="29"/>
    </row>
    <row r="426" spans="2:10" x14ac:dyDescent="0.25">
      <c r="B426" s="5"/>
      <c r="C426" s="2"/>
      <c r="D426" s="2"/>
      <c r="E426" s="2"/>
      <c r="F426" s="29"/>
      <c r="G426" s="2"/>
      <c r="H426" s="2"/>
      <c r="I426" s="2"/>
      <c r="J426" s="29"/>
    </row>
    <row r="427" spans="2:10" x14ac:dyDescent="0.25">
      <c r="B427" s="5"/>
      <c r="C427" s="2"/>
      <c r="D427" s="2"/>
      <c r="E427" s="2"/>
      <c r="F427" s="29"/>
      <c r="G427" s="2"/>
      <c r="H427" s="2"/>
      <c r="I427" s="2"/>
      <c r="J427" s="29"/>
    </row>
    <row r="428" spans="2:10" x14ac:dyDescent="0.25">
      <c r="B428" s="5"/>
      <c r="C428" s="2"/>
      <c r="D428" s="2"/>
      <c r="E428" s="2"/>
      <c r="F428" s="29"/>
      <c r="G428" s="2"/>
      <c r="H428" s="2"/>
      <c r="I428" s="2"/>
      <c r="J428" s="29"/>
    </row>
    <row r="429" spans="2:10" x14ac:dyDescent="0.25">
      <c r="B429" s="5"/>
      <c r="C429" s="2"/>
      <c r="D429" s="2"/>
      <c r="E429" s="2"/>
      <c r="F429" s="29"/>
      <c r="G429" s="2"/>
      <c r="H429" s="2"/>
      <c r="I429" s="2"/>
      <c r="J429" s="29"/>
    </row>
    <row r="430" spans="2:10" x14ac:dyDescent="0.25">
      <c r="B430" s="5"/>
      <c r="C430" s="2"/>
      <c r="D430" s="2"/>
      <c r="E430" s="2"/>
      <c r="F430" s="29"/>
      <c r="G430" s="2"/>
      <c r="H430" s="2"/>
      <c r="I430" s="2"/>
      <c r="J430" s="29"/>
    </row>
    <row r="431" spans="2:10" x14ac:dyDescent="0.25">
      <c r="B431" s="5"/>
      <c r="C431" s="2"/>
      <c r="D431" s="2"/>
      <c r="E431" s="2"/>
      <c r="F431" s="29"/>
      <c r="G431" s="2"/>
      <c r="H431" s="2"/>
      <c r="I431" s="2"/>
      <c r="J431" s="29"/>
    </row>
    <row r="432" spans="2:10" x14ac:dyDescent="0.25">
      <c r="B432" s="5"/>
      <c r="C432" s="2"/>
      <c r="D432" s="2"/>
      <c r="E432" s="2"/>
      <c r="F432" s="29"/>
      <c r="G432" s="2"/>
      <c r="H432" s="2"/>
      <c r="I432" s="2"/>
      <c r="J432" s="29"/>
    </row>
    <row r="433" spans="2:10" x14ac:dyDescent="0.25">
      <c r="B433" s="5"/>
      <c r="C433" s="2"/>
      <c r="D433" s="2"/>
      <c r="E433" s="2"/>
      <c r="F433" s="29"/>
      <c r="G433" s="2"/>
      <c r="H433" s="2"/>
      <c r="I433" s="2"/>
      <c r="J433" s="29"/>
    </row>
    <row r="434" spans="2:10" x14ac:dyDescent="0.25">
      <c r="B434" s="5"/>
      <c r="C434" s="2"/>
      <c r="D434" s="2"/>
      <c r="E434" s="2"/>
      <c r="F434" s="29"/>
      <c r="G434" s="2"/>
      <c r="H434" s="2"/>
      <c r="I434" s="2"/>
      <c r="J434" s="29"/>
    </row>
    <row r="435" spans="2:10" x14ac:dyDescent="0.25">
      <c r="B435" s="5"/>
      <c r="C435" s="2"/>
      <c r="D435" s="2"/>
      <c r="E435" s="2"/>
      <c r="F435" s="29"/>
      <c r="G435" s="2"/>
      <c r="H435" s="2"/>
      <c r="I435" s="2"/>
      <c r="J435" s="29"/>
    </row>
    <row r="436" spans="2:10" x14ac:dyDescent="0.25">
      <c r="B436" s="5"/>
      <c r="C436" s="2"/>
      <c r="D436" s="2"/>
      <c r="E436" s="2"/>
      <c r="F436" s="29"/>
      <c r="G436" s="2"/>
      <c r="H436" s="2"/>
      <c r="I436" s="2"/>
      <c r="J436" s="29"/>
    </row>
    <row r="437" spans="2:10" x14ac:dyDescent="0.25">
      <c r="B437" s="5"/>
      <c r="C437" s="2"/>
      <c r="D437" s="2"/>
      <c r="E437" s="2"/>
      <c r="F437" s="29"/>
      <c r="G437" s="2"/>
      <c r="H437" s="2"/>
      <c r="I437" s="2"/>
      <c r="J437" s="29"/>
    </row>
    <row r="438" spans="2:10" x14ac:dyDescent="0.25">
      <c r="B438" s="5"/>
      <c r="C438" s="2"/>
      <c r="D438" s="2"/>
      <c r="E438" s="2"/>
      <c r="F438" s="29"/>
      <c r="G438" s="2"/>
      <c r="H438" s="2"/>
      <c r="I438" s="2"/>
      <c r="J438" s="29"/>
    </row>
    <row r="439" spans="2:10" x14ac:dyDescent="0.25">
      <c r="B439" s="5"/>
      <c r="C439" s="2"/>
      <c r="D439" s="2"/>
      <c r="E439" s="2"/>
      <c r="F439" s="29"/>
      <c r="G439" s="2"/>
      <c r="H439" s="2"/>
      <c r="I439" s="2"/>
      <c r="J439" s="29"/>
    </row>
    <row r="440" spans="2:10" x14ac:dyDescent="0.25">
      <c r="B440" s="5"/>
      <c r="C440" s="2"/>
      <c r="D440" s="2"/>
      <c r="E440" s="2"/>
      <c r="F440" s="29"/>
      <c r="G440" s="2"/>
      <c r="H440" s="2"/>
      <c r="I440" s="2"/>
      <c r="J440" s="29"/>
    </row>
    <row r="441" spans="2:10" x14ac:dyDescent="0.25">
      <c r="B441" s="5"/>
      <c r="C441" s="2"/>
      <c r="D441" s="2"/>
      <c r="E441" s="2"/>
      <c r="F441" s="29"/>
      <c r="G441" s="2"/>
      <c r="H441" s="2"/>
      <c r="I441" s="2"/>
      <c r="J441" s="29"/>
    </row>
    <row r="442" spans="2:10" x14ac:dyDescent="0.25">
      <c r="B442" s="5"/>
      <c r="C442" s="2"/>
      <c r="D442" s="2"/>
      <c r="E442" s="2"/>
      <c r="F442" s="29"/>
      <c r="G442" s="2"/>
      <c r="H442" s="2"/>
      <c r="I442" s="2"/>
      <c r="J442" s="29"/>
    </row>
    <row r="443" spans="2:10" x14ac:dyDescent="0.25">
      <c r="B443" s="5"/>
      <c r="C443" s="2"/>
      <c r="D443" s="2"/>
      <c r="E443" s="2"/>
      <c r="F443" s="29"/>
      <c r="G443" s="2"/>
      <c r="H443" s="2"/>
      <c r="I443" s="2"/>
      <c r="J443" s="29"/>
    </row>
    <row r="444" spans="2:10" x14ac:dyDescent="0.25">
      <c r="B444" s="5"/>
      <c r="C444" s="2"/>
      <c r="D444" s="2"/>
      <c r="E444" s="2"/>
      <c r="F444" s="29"/>
      <c r="G444" s="2"/>
      <c r="H444" s="2"/>
      <c r="I444" s="2"/>
      <c r="J444" s="29"/>
    </row>
    <row r="445" spans="2:10" x14ac:dyDescent="0.25">
      <c r="B445" s="5"/>
      <c r="C445" s="2"/>
      <c r="D445" s="2"/>
      <c r="E445" s="2"/>
      <c r="F445" s="29"/>
      <c r="G445" s="2"/>
      <c r="H445" s="2"/>
      <c r="I445" s="2"/>
      <c r="J445" s="29"/>
    </row>
    <row r="446" spans="2:10" x14ac:dyDescent="0.25">
      <c r="B446" s="5"/>
      <c r="C446" s="2"/>
      <c r="D446" s="2"/>
      <c r="E446" s="2"/>
      <c r="F446" s="29"/>
      <c r="G446" s="2"/>
      <c r="H446" s="2"/>
      <c r="I446" s="2"/>
      <c r="J446" s="29"/>
    </row>
    <row r="447" spans="2:10" x14ac:dyDescent="0.25">
      <c r="B447" s="5"/>
      <c r="C447" s="2"/>
      <c r="D447" s="2"/>
      <c r="E447" s="2"/>
      <c r="F447" s="29"/>
      <c r="G447" s="2"/>
      <c r="H447" s="2"/>
      <c r="I447" s="2"/>
      <c r="J447" s="29"/>
    </row>
    <row r="448" spans="2:10" x14ac:dyDescent="0.25">
      <c r="B448" s="5"/>
      <c r="C448" s="2"/>
      <c r="D448" s="2"/>
      <c r="E448" s="2"/>
      <c r="F448" s="29"/>
      <c r="G448" s="2"/>
      <c r="H448" s="2"/>
      <c r="I448" s="2"/>
      <c r="J448" s="29"/>
    </row>
    <row r="449" spans="2:10" x14ac:dyDescent="0.25">
      <c r="B449" s="5"/>
      <c r="C449" s="2"/>
      <c r="D449" s="2"/>
      <c r="E449" s="2"/>
      <c r="F449" s="29"/>
      <c r="G449" s="2"/>
      <c r="H449" s="2"/>
      <c r="I449" s="2"/>
      <c r="J449" s="29"/>
    </row>
    <row r="450" spans="2:10" x14ac:dyDescent="0.25">
      <c r="B450" s="5"/>
      <c r="C450" s="2"/>
      <c r="D450" s="2"/>
      <c r="E450" s="2"/>
      <c r="F450" s="29"/>
      <c r="G450" s="2"/>
      <c r="H450" s="2"/>
      <c r="I450" s="2"/>
      <c r="J450" s="29"/>
    </row>
    <row r="451" spans="2:10" x14ac:dyDescent="0.25">
      <c r="B451" s="5"/>
      <c r="C451" s="2"/>
      <c r="D451" s="2"/>
      <c r="E451" s="2"/>
      <c r="F451" s="29"/>
      <c r="G451" s="2"/>
      <c r="H451" s="2"/>
      <c r="I451" s="2"/>
      <c r="J451" s="29"/>
    </row>
    <row r="452" spans="2:10" x14ac:dyDescent="0.25">
      <c r="B452" s="5"/>
      <c r="C452" s="2"/>
      <c r="D452" s="2"/>
      <c r="E452" s="2"/>
      <c r="F452" s="29"/>
      <c r="G452" s="2"/>
      <c r="H452" s="2"/>
      <c r="I452" s="2"/>
      <c r="J452" s="29"/>
    </row>
    <row r="453" spans="2:10" x14ac:dyDescent="0.25">
      <c r="B453" s="5"/>
      <c r="C453" s="2"/>
      <c r="D453" s="2"/>
      <c r="E453" s="2"/>
      <c r="F453" s="29"/>
      <c r="G453" s="2"/>
      <c r="H453" s="2"/>
      <c r="I453" s="2"/>
      <c r="J453" s="29"/>
    </row>
    <row r="454" spans="2:10" x14ac:dyDescent="0.25">
      <c r="B454" s="5"/>
      <c r="C454" s="2"/>
      <c r="D454" s="2"/>
      <c r="E454" s="2"/>
      <c r="F454" s="29"/>
      <c r="G454" s="2"/>
      <c r="H454" s="2"/>
      <c r="I454" s="2"/>
      <c r="J454" s="29"/>
    </row>
    <row r="455" spans="2:10" x14ac:dyDescent="0.25">
      <c r="B455" s="5"/>
      <c r="C455" s="2"/>
      <c r="D455" s="2"/>
      <c r="E455" s="2"/>
      <c r="F455" s="29"/>
      <c r="G455" s="2"/>
      <c r="H455" s="2"/>
      <c r="I455" s="2"/>
      <c r="J455" s="29"/>
    </row>
    <row r="456" spans="2:10" x14ac:dyDescent="0.25">
      <c r="B456" s="5"/>
      <c r="C456" s="2"/>
      <c r="D456" s="2"/>
      <c r="E456" s="2"/>
      <c r="F456" s="29"/>
      <c r="G456" s="2"/>
      <c r="H456" s="2"/>
      <c r="I456" s="2"/>
      <c r="J456" s="29"/>
    </row>
    <row r="457" spans="2:10" x14ac:dyDescent="0.25">
      <c r="B457" s="5"/>
      <c r="C457" s="2"/>
      <c r="D457" s="2"/>
      <c r="E457" s="2"/>
      <c r="F457" s="29"/>
      <c r="G457" s="2"/>
      <c r="H457" s="2"/>
      <c r="I457" s="2"/>
      <c r="J457" s="29"/>
    </row>
    <row r="458" spans="2:10" x14ac:dyDescent="0.25">
      <c r="B458" s="5"/>
      <c r="C458" s="2"/>
      <c r="D458" s="2"/>
      <c r="E458" s="2"/>
      <c r="F458" s="29"/>
      <c r="G458" s="2"/>
      <c r="H458" s="2"/>
      <c r="I458" s="2"/>
      <c r="J458" s="29"/>
    </row>
    <row r="459" spans="2:10" x14ac:dyDescent="0.25">
      <c r="B459" s="5"/>
      <c r="C459" s="2"/>
      <c r="D459" s="2"/>
      <c r="E459" s="2"/>
      <c r="F459" s="29"/>
      <c r="G459" s="2"/>
      <c r="H459" s="2"/>
      <c r="I459" s="2"/>
      <c r="J459" s="29"/>
    </row>
    <row r="460" spans="2:10" x14ac:dyDescent="0.25">
      <c r="B460" s="5"/>
      <c r="C460" s="2"/>
      <c r="D460" s="2"/>
      <c r="E460" s="2"/>
      <c r="F460" s="29"/>
      <c r="G460" s="2"/>
      <c r="H460" s="2"/>
      <c r="I460" s="2"/>
      <c r="J460" s="29"/>
    </row>
    <row r="461" spans="2:10" x14ac:dyDescent="0.25">
      <c r="B461" s="5"/>
      <c r="C461" s="2"/>
      <c r="D461" s="2"/>
      <c r="E461" s="2"/>
      <c r="F461" s="29"/>
      <c r="G461" s="2"/>
      <c r="H461" s="2"/>
      <c r="I461" s="2"/>
      <c r="J461" s="29"/>
    </row>
    <row r="462" spans="2:10" x14ac:dyDescent="0.25">
      <c r="B462" s="5"/>
      <c r="C462" s="2"/>
      <c r="D462" s="2"/>
      <c r="E462" s="2"/>
      <c r="F462" s="29"/>
      <c r="G462" s="2"/>
      <c r="H462" s="2"/>
      <c r="I462" s="2"/>
      <c r="J462" s="29"/>
    </row>
    <row r="463" spans="2:10" x14ac:dyDescent="0.25">
      <c r="B463" s="5"/>
      <c r="C463" s="2"/>
      <c r="D463" s="2"/>
      <c r="E463" s="2"/>
      <c r="F463" s="29"/>
      <c r="G463" s="2"/>
      <c r="H463" s="2"/>
      <c r="I463" s="2"/>
      <c r="J463" s="29"/>
    </row>
    <row r="464" spans="2:10" x14ac:dyDescent="0.25">
      <c r="B464" s="5"/>
      <c r="C464" s="2"/>
      <c r="D464" s="2"/>
      <c r="E464" s="2"/>
      <c r="F464" s="29"/>
      <c r="G464" s="2"/>
      <c r="H464" s="2"/>
      <c r="I464" s="2"/>
      <c r="J464" s="29"/>
    </row>
    <row r="465" spans="2:10" x14ac:dyDescent="0.25">
      <c r="B465" s="5"/>
      <c r="C465" s="2"/>
      <c r="D465" s="2"/>
      <c r="E465" s="2"/>
      <c r="F465" s="29"/>
      <c r="G465" s="2"/>
      <c r="H465" s="2"/>
      <c r="I465" s="2"/>
      <c r="J465" s="29"/>
    </row>
    <row r="466" spans="2:10" x14ac:dyDescent="0.25">
      <c r="B466" s="5"/>
      <c r="C466" s="2"/>
      <c r="D466" s="2"/>
      <c r="E466" s="2"/>
      <c r="F466" s="29"/>
      <c r="G466" s="2"/>
      <c r="H466" s="2"/>
      <c r="I466" s="2"/>
      <c r="J466" s="29"/>
    </row>
    <row r="467" spans="2:10" x14ac:dyDescent="0.25">
      <c r="B467" s="5"/>
      <c r="C467" s="2"/>
      <c r="D467" s="2"/>
      <c r="E467" s="2"/>
      <c r="F467" s="29"/>
      <c r="G467" s="2"/>
      <c r="H467" s="2"/>
      <c r="I467" s="2"/>
      <c r="J467" s="29"/>
    </row>
    <row r="468" spans="2:10" x14ac:dyDescent="0.25">
      <c r="B468" s="5"/>
      <c r="C468" s="2"/>
      <c r="D468" s="2"/>
      <c r="E468" s="2"/>
      <c r="F468" s="29"/>
      <c r="G468" s="2"/>
      <c r="H468" s="2"/>
      <c r="I468" s="2"/>
      <c r="J468" s="29"/>
    </row>
    <row r="469" spans="2:10" x14ac:dyDescent="0.25">
      <c r="B469" s="5"/>
      <c r="C469" s="2"/>
      <c r="D469" s="2"/>
      <c r="E469" s="2"/>
      <c r="F469" s="29"/>
      <c r="G469" s="2"/>
      <c r="H469" s="2"/>
      <c r="I469" s="2"/>
      <c r="J469" s="29"/>
    </row>
    <row r="470" spans="2:10" x14ac:dyDescent="0.25">
      <c r="B470" s="5"/>
      <c r="C470" s="2"/>
      <c r="D470" s="2"/>
      <c r="E470" s="2"/>
      <c r="F470" s="29"/>
      <c r="G470" s="2"/>
      <c r="H470" s="2"/>
      <c r="I470" s="2"/>
      <c r="J470" s="29"/>
    </row>
    <row r="471" spans="2:10" x14ac:dyDescent="0.25">
      <c r="B471" s="5"/>
      <c r="C471" s="2"/>
      <c r="D471" s="2"/>
      <c r="E471" s="2"/>
      <c r="F471" s="29"/>
      <c r="G471" s="2"/>
      <c r="H471" s="2"/>
      <c r="I471" s="2"/>
      <c r="J471" s="29"/>
    </row>
    <row r="472" spans="2:10" x14ac:dyDescent="0.25">
      <c r="B472" s="5"/>
      <c r="C472" s="2"/>
      <c r="D472" s="2"/>
      <c r="E472" s="2"/>
      <c r="F472" s="29"/>
      <c r="G472" s="2"/>
      <c r="H472" s="2"/>
      <c r="I472" s="2"/>
      <c r="J472" s="29"/>
    </row>
    <row r="473" spans="2:10" x14ac:dyDescent="0.25">
      <c r="B473" s="5"/>
      <c r="C473" s="2"/>
      <c r="D473" s="2"/>
      <c r="E473" s="2"/>
      <c r="F473" s="29"/>
      <c r="G473" s="2"/>
      <c r="H473" s="2"/>
      <c r="I473" s="2"/>
      <c r="J473" s="29"/>
    </row>
    <row r="474" spans="2:10" x14ac:dyDescent="0.25">
      <c r="B474" s="5"/>
      <c r="C474" s="2"/>
      <c r="D474" s="2"/>
      <c r="E474" s="2"/>
      <c r="F474" s="29"/>
      <c r="G474" s="2"/>
      <c r="H474" s="2"/>
      <c r="I474" s="2"/>
      <c r="J474" s="29"/>
    </row>
    <row r="475" spans="2:10" x14ac:dyDescent="0.25">
      <c r="B475" s="5"/>
      <c r="C475" s="2"/>
      <c r="D475" s="2"/>
      <c r="E475" s="2"/>
      <c r="F475" s="29"/>
      <c r="G475" s="2"/>
      <c r="H475" s="2"/>
      <c r="I475" s="2"/>
      <c r="J475" s="29"/>
    </row>
    <row r="476" spans="2:10" x14ac:dyDescent="0.25">
      <c r="B476" s="5"/>
      <c r="C476" s="2"/>
      <c r="D476" s="2"/>
      <c r="E476" s="2"/>
      <c r="F476" s="29"/>
      <c r="G476" s="2"/>
      <c r="H476" s="2"/>
      <c r="I476" s="2"/>
      <c r="J476" s="29"/>
    </row>
    <row r="477" spans="2:10" x14ac:dyDescent="0.25">
      <c r="B477" s="5"/>
      <c r="C477" s="2"/>
      <c r="D477" s="2"/>
      <c r="E477" s="2"/>
      <c r="F477" s="29"/>
      <c r="G477" s="2"/>
      <c r="H477" s="2"/>
      <c r="I477" s="2"/>
      <c r="J477" s="29"/>
    </row>
    <row r="478" spans="2:10" x14ac:dyDescent="0.25">
      <c r="B478" s="5"/>
      <c r="C478" s="2"/>
      <c r="D478" s="2"/>
      <c r="E478" s="2"/>
      <c r="F478" s="29"/>
      <c r="G478" s="2"/>
      <c r="H478" s="2"/>
      <c r="I478" s="2"/>
      <c r="J478" s="29"/>
    </row>
    <row r="479" spans="2:10" x14ac:dyDescent="0.25">
      <c r="B479" s="5"/>
      <c r="C479" s="2"/>
      <c r="D479" s="2"/>
      <c r="E479" s="2"/>
      <c r="F479" s="29"/>
      <c r="G479" s="2"/>
      <c r="H479" s="2"/>
      <c r="I479" s="2"/>
      <c r="J479" s="29"/>
    </row>
    <row r="480" spans="2:10" x14ac:dyDescent="0.25">
      <c r="B480" s="5"/>
      <c r="C480" s="2"/>
      <c r="D480" s="2"/>
      <c r="E480" s="2"/>
      <c r="F480" s="29"/>
      <c r="G480" s="2"/>
      <c r="H480" s="2"/>
      <c r="I480" s="2"/>
      <c r="J480" s="29"/>
    </row>
    <row r="481" spans="2:10" x14ac:dyDescent="0.25">
      <c r="B481" s="5"/>
      <c r="C481" s="2"/>
      <c r="D481" s="2"/>
      <c r="E481" s="2"/>
      <c r="F481" s="29"/>
      <c r="G481" s="2"/>
      <c r="H481" s="2"/>
      <c r="I481" s="2"/>
      <c r="J481" s="29"/>
    </row>
    <row r="482" spans="2:10" x14ac:dyDescent="0.25">
      <c r="B482" s="5"/>
      <c r="C482" s="2"/>
      <c r="D482" s="2"/>
      <c r="E482" s="2"/>
      <c r="F482" s="29"/>
      <c r="G482" s="2"/>
      <c r="H482" s="2"/>
      <c r="I482" s="2"/>
      <c r="J482" s="29"/>
    </row>
    <row r="483" spans="2:10" x14ac:dyDescent="0.25">
      <c r="B483" s="5"/>
      <c r="C483" s="2"/>
      <c r="D483" s="2"/>
      <c r="E483" s="2"/>
      <c r="F483" s="29"/>
      <c r="G483" s="2"/>
      <c r="H483" s="2"/>
      <c r="I483" s="2"/>
      <c r="J483" s="29"/>
    </row>
    <row r="484" spans="2:10" x14ac:dyDescent="0.25">
      <c r="B484" s="5"/>
      <c r="C484" s="2"/>
      <c r="D484" s="2"/>
      <c r="E484" s="2"/>
      <c r="F484" s="29"/>
      <c r="G484" s="2"/>
      <c r="H484" s="2"/>
      <c r="I484" s="2"/>
      <c r="J484" s="29"/>
    </row>
    <row r="485" spans="2:10" x14ac:dyDescent="0.25">
      <c r="B485" s="5"/>
      <c r="C485" s="2"/>
      <c r="D485" s="2"/>
      <c r="E485" s="2"/>
      <c r="F485" s="29"/>
      <c r="G485" s="2"/>
      <c r="H485" s="2"/>
      <c r="I485" s="2"/>
      <c r="J485" s="29"/>
    </row>
    <row r="486" spans="2:10" x14ac:dyDescent="0.25">
      <c r="B486" s="5"/>
      <c r="C486" s="2"/>
      <c r="D486" s="2"/>
      <c r="E486" s="2"/>
      <c r="F486" s="29"/>
      <c r="G486" s="2"/>
      <c r="H486" s="2"/>
      <c r="I486" s="2"/>
      <c r="J486" s="29"/>
    </row>
    <row r="487" spans="2:10" x14ac:dyDescent="0.25">
      <c r="B487" s="5"/>
      <c r="C487" s="2"/>
      <c r="D487" s="2"/>
      <c r="E487" s="2"/>
      <c r="F487" s="29"/>
      <c r="G487" s="2"/>
      <c r="H487" s="2"/>
      <c r="I487" s="2"/>
      <c r="J487" s="29"/>
    </row>
    <row r="488" spans="2:10" x14ac:dyDescent="0.25">
      <c r="B488" s="5"/>
      <c r="C488" s="2"/>
      <c r="D488" s="2"/>
      <c r="E488" s="2"/>
      <c r="F488" s="29"/>
      <c r="G488" s="2"/>
      <c r="H488" s="2"/>
      <c r="I488" s="2"/>
      <c r="J488" s="29"/>
    </row>
    <row r="489" spans="2:10" x14ac:dyDescent="0.25">
      <c r="B489" s="5"/>
      <c r="C489" s="2"/>
      <c r="D489" s="2"/>
      <c r="E489" s="2"/>
      <c r="F489" s="29"/>
      <c r="G489" s="2"/>
      <c r="H489" s="2"/>
      <c r="I489" s="2"/>
      <c r="J489" s="29"/>
    </row>
    <row r="490" spans="2:10" x14ac:dyDescent="0.25">
      <c r="B490" s="5"/>
      <c r="C490" s="2"/>
      <c r="D490" s="2"/>
      <c r="E490" s="2"/>
      <c r="F490" s="29"/>
      <c r="G490" s="2"/>
      <c r="H490" s="2"/>
      <c r="I490" s="2"/>
      <c r="J490" s="29"/>
    </row>
    <row r="491" spans="2:10" x14ac:dyDescent="0.25">
      <c r="B491" s="5"/>
      <c r="C491" s="2"/>
      <c r="D491" s="2"/>
      <c r="E491" s="2"/>
      <c r="F491" s="29"/>
      <c r="G491" s="2"/>
      <c r="H491" s="2"/>
      <c r="I491" s="2"/>
      <c r="J491" s="29"/>
    </row>
    <row r="492" spans="2:10" x14ac:dyDescent="0.25">
      <c r="B492" s="5"/>
      <c r="C492" s="2"/>
      <c r="D492" s="2"/>
      <c r="E492" s="2"/>
      <c r="F492" s="29"/>
      <c r="G492" s="2"/>
      <c r="H492" s="2"/>
      <c r="I492" s="2"/>
      <c r="J492" s="29"/>
    </row>
    <row r="493" spans="2:10" x14ac:dyDescent="0.25">
      <c r="B493" s="5"/>
      <c r="C493" s="2"/>
      <c r="D493" s="2"/>
      <c r="E493" s="2"/>
      <c r="F493" s="29"/>
      <c r="G493" s="2"/>
      <c r="H493" s="2"/>
      <c r="I493" s="2"/>
      <c r="J493" s="29"/>
    </row>
    <row r="494" spans="2:10" x14ac:dyDescent="0.25">
      <c r="B494" s="5"/>
      <c r="C494" s="2"/>
      <c r="D494" s="2"/>
      <c r="E494" s="2"/>
      <c r="F494" s="29"/>
      <c r="G494" s="2"/>
      <c r="H494" s="2"/>
      <c r="I494" s="2"/>
      <c r="J494" s="29"/>
    </row>
    <row r="495" spans="2:10" x14ac:dyDescent="0.25">
      <c r="B495" s="5"/>
      <c r="C495" s="2"/>
      <c r="D495" s="2"/>
      <c r="E495" s="2"/>
      <c r="F495" s="29"/>
      <c r="G495" s="2"/>
      <c r="H495" s="2"/>
      <c r="I495" s="2"/>
      <c r="J495" s="29"/>
    </row>
    <row r="496" spans="2:10" x14ac:dyDescent="0.25">
      <c r="B496" s="5"/>
      <c r="C496" s="2"/>
      <c r="D496" s="2"/>
      <c r="E496" s="2"/>
      <c r="F496" s="29"/>
      <c r="G496" s="2"/>
      <c r="H496" s="2"/>
      <c r="I496" s="2"/>
      <c r="J496" s="29"/>
    </row>
    <row r="497" spans="2:10" x14ac:dyDescent="0.25">
      <c r="B497" s="5"/>
      <c r="C497" s="2"/>
      <c r="D497" s="2"/>
      <c r="E497" s="2"/>
      <c r="F497" s="29"/>
      <c r="G497" s="2"/>
      <c r="H497" s="2"/>
      <c r="I497" s="2"/>
      <c r="J497" s="29"/>
    </row>
    <row r="498" spans="2:10" x14ac:dyDescent="0.25">
      <c r="B498" s="5"/>
      <c r="C498" s="2"/>
      <c r="D498" s="2"/>
      <c r="E498" s="2"/>
      <c r="F498" s="29"/>
      <c r="G498" s="2"/>
      <c r="H498" s="2"/>
      <c r="I498" s="2"/>
      <c r="J498" s="29"/>
    </row>
    <row r="499" spans="2:10" x14ac:dyDescent="0.25">
      <c r="B499" s="5"/>
      <c r="C499" s="2"/>
      <c r="D499" s="2"/>
      <c r="E499" s="2"/>
      <c r="F499" s="29"/>
      <c r="G499" s="2"/>
      <c r="H499" s="2"/>
      <c r="I499" s="2"/>
      <c r="J499" s="29"/>
    </row>
    <row r="500" spans="2:10" x14ac:dyDescent="0.25">
      <c r="B500" s="5"/>
      <c r="C500" s="2"/>
      <c r="D500" s="2"/>
      <c r="E500" s="2"/>
      <c r="F500" s="29"/>
      <c r="G500" s="2"/>
      <c r="H500" s="2"/>
      <c r="I500" s="2"/>
      <c r="J500" s="29"/>
    </row>
    <row r="501" spans="2:10" x14ac:dyDescent="0.25">
      <c r="B501" s="5"/>
      <c r="C501" s="2"/>
      <c r="D501" s="2"/>
      <c r="E501" s="2"/>
      <c r="F501" s="29"/>
      <c r="G501" s="2"/>
      <c r="H501" s="2"/>
      <c r="I501" s="2"/>
      <c r="J501" s="29"/>
    </row>
    <row r="502" spans="2:10" x14ac:dyDescent="0.25">
      <c r="B502" s="5"/>
      <c r="C502" s="2"/>
      <c r="D502" s="2"/>
      <c r="E502" s="2"/>
      <c r="F502" s="29"/>
      <c r="G502" s="2"/>
      <c r="H502" s="2"/>
      <c r="I502" s="2"/>
      <c r="J502" s="29"/>
    </row>
    <row r="503" spans="2:10" x14ac:dyDescent="0.25">
      <c r="B503" s="5"/>
      <c r="C503" s="2"/>
      <c r="D503" s="2"/>
      <c r="E503" s="2"/>
      <c r="F503" s="29"/>
      <c r="G503" s="2"/>
      <c r="H503" s="2"/>
      <c r="I503" s="2"/>
      <c r="J503" s="29"/>
    </row>
    <row r="504" spans="2:10" x14ac:dyDescent="0.25">
      <c r="B504" s="5"/>
      <c r="C504" s="2"/>
      <c r="D504" s="2"/>
      <c r="E504" s="2"/>
      <c r="F504" s="29"/>
      <c r="G504" s="2"/>
      <c r="H504" s="2"/>
      <c r="I504" s="2"/>
      <c r="J504" s="29"/>
    </row>
    <row r="505" spans="2:10" x14ac:dyDescent="0.25">
      <c r="B505" s="5"/>
      <c r="C505" s="2"/>
      <c r="D505" s="2"/>
      <c r="E505" s="2"/>
      <c r="F505" s="29"/>
      <c r="G505" s="2"/>
      <c r="H505" s="2"/>
      <c r="I505" s="2"/>
      <c r="J505" s="29"/>
    </row>
    <row r="506" spans="2:10" x14ac:dyDescent="0.25">
      <c r="B506" s="5"/>
      <c r="C506" s="2"/>
      <c r="D506" s="2"/>
      <c r="E506" s="2"/>
      <c r="F506" s="29"/>
      <c r="G506" s="2"/>
      <c r="H506" s="2"/>
      <c r="I506" s="2"/>
      <c r="J506" s="29"/>
    </row>
    <row r="507" spans="2:10" x14ac:dyDescent="0.25">
      <c r="B507" s="5"/>
      <c r="C507" s="2"/>
      <c r="D507" s="2"/>
      <c r="E507" s="2"/>
      <c r="F507" s="29"/>
      <c r="G507" s="2"/>
      <c r="H507" s="2"/>
      <c r="I507" s="2"/>
      <c r="J507" s="29"/>
    </row>
    <row r="508" spans="2:10" x14ac:dyDescent="0.25">
      <c r="B508" s="5"/>
      <c r="C508" s="2"/>
      <c r="D508" s="2"/>
      <c r="E508" s="2"/>
      <c r="F508" s="29"/>
      <c r="G508" s="2"/>
      <c r="H508" s="2"/>
      <c r="I508" s="2"/>
      <c r="J508" s="29"/>
    </row>
    <row r="509" spans="2:10" x14ac:dyDescent="0.25">
      <c r="B509" s="5"/>
      <c r="C509" s="2"/>
      <c r="D509" s="2"/>
      <c r="E509" s="2"/>
      <c r="F509" s="29"/>
      <c r="G509" s="2"/>
      <c r="H509" s="2"/>
      <c r="I509" s="2"/>
      <c r="J509" s="29"/>
    </row>
    <row r="510" spans="2:10" x14ac:dyDescent="0.25">
      <c r="B510" s="5"/>
      <c r="C510" s="2"/>
      <c r="D510" s="2"/>
      <c r="E510" s="2"/>
      <c r="F510" s="29"/>
      <c r="G510" s="2"/>
      <c r="H510" s="2"/>
      <c r="I510" s="2"/>
      <c r="J510" s="29"/>
    </row>
    <row r="511" spans="2:10" x14ac:dyDescent="0.25">
      <c r="B511" s="5"/>
      <c r="C511" s="2"/>
      <c r="D511" s="2"/>
      <c r="E511" s="2"/>
      <c r="F511" s="29"/>
      <c r="G511" s="2"/>
      <c r="H511" s="2"/>
      <c r="I511" s="2"/>
      <c r="J511" s="29"/>
    </row>
    <row r="512" spans="2:10" x14ac:dyDescent="0.25">
      <c r="B512" s="5"/>
      <c r="C512" s="2"/>
      <c r="D512" s="2"/>
      <c r="E512" s="2"/>
      <c r="F512" s="29"/>
      <c r="G512" s="2"/>
      <c r="H512" s="2"/>
      <c r="I512" s="2"/>
      <c r="J512" s="29"/>
    </row>
    <row r="513" spans="2:10" x14ac:dyDescent="0.25">
      <c r="B513" s="5"/>
      <c r="C513" s="2"/>
      <c r="D513" s="2"/>
      <c r="E513" s="2"/>
      <c r="F513" s="29"/>
      <c r="G513" s="2"/>
      <c r="H513" s="2"/>
      <c r="I513" s="2"/>
      <c r="J513" s="29"/>
    </row>
    <row r="514" spans="2:10" x14ac:dyDescent="0.25">
      <c r="B514" s="5"/>
      <c r="C514" s="2"/>
      <c r="D514" s="2"/>
      <c r="E514" s="2"/>
      <c r="F514" s="29"/>
      <c r="G514" s="2"/>
      <c r="H514" s="2"/>
      <c r="I514" s="2"/>
      <c r="J514" s="29"/>
    </row>
    <row r="515" spans="2:10" x14ac:dyDescent="0.25">
      <c r="B515" s="5"/>
      <c r="C515" s="2"/>
      <c r="D515" s="2"/>
      <c r="E515" s="2"/>
      <c r="F515" s="29"/>
      <c r="G515" s="2"/>
      <c r="H515" s="2"/>
      <c r="I515" s="2"/>
      <c r="J515" s="29"/>
    </row>
    <row r="516" spans="2:10" x14ac:dyDescent="0.25">
      <c r="B516" s="5"/>
      <c r="C516" s="2"/>
      <c r="D516" s="2"/>
      <c r="E516" s="2"/>
      <c r="F516" s="29"/>
      <c r="G516" s="2"/>
      <c r="H516" s="2"/>
      <c r="I516" s="2"/>
      <c r="J516" s="29"/>
    </row>
    <row r="517" spans="2:10" x14ac:dyDescent="0.25">
      <c r="B517" s="5"/>
      <c r="C517" s="2"/>
      <c r="D517" s="2"/>
      <c r="E517" s="2"/>
      <c r="F517" s="29"/>
      <c r="G517" s="2"/>
      <c r="H517" s="2"/>
      <c r="I517" s="2"/>
      <c r="J517" s="29"/>
    </row>
    <row r="518" spans="2:10" x14ac:dyDescent="0.25">
      <c r="B518" s="5"/>
      <c r="C518" s="2"/>
      <c r="D518" s="2"/>
      <c r="E518" s="2"/>
      <c r="F518" s="29"/>
      <c r="G518" s="2"/>
      <c r="H518" s="2"/>
      <c r="I518" s="2"/>
      <c r="J518" s="29"/>
    </row>
    <row r="519" spans="2:10" x14ac:dyDescent="0.25">
      <c r="B519" s="5"/>
      <c r="C519" s="2"/>
      <c r="D519" s="2"/>
      <c r="E519" s="2"/>
      <c r="F519" s="29"/>
      <c r="G519" s="2"/>
      <c r="H519" s="2"/>
      <c r="I519" s="2"/>
      <c r="J519" s="29"/>
    </row>
    <row r="520" spans="2:10" x14ac:dyDescent="0.25">
      <c r="B520" s="5"/>
      <c r="C520" s="2"/>
      <c r="D520" s="2"/>
      <c r="E520" s="2"/>
      <c r="F520" s="29"/>
      <c r="G520" s="2"/>
      <c r="H520" s="2"/>
      <c r="I520" s="2"/>
      <c r="J520" s="29"/>
    </row>
    <row r="521" spans="2:10" x14ac:dyDescent="0.25">
      <c r="B521" s="5"/>
      <c r="C521" s="2"/>
      <c r="D521" s="2"/>
      <c r="E521" s="2"/>
      <c r="F521" s="29"/>
      <c r="G521" s="2"/>
      <c r="H521" s="2"/>
      <c r="I521" s="2"/>
      <c r="J521" s="29"/>
    </row>
    <row r="522" spans="2:10" x14ac:dyDescent="0.25">
      <c r="B522" s="5"/>
      <c r="C522" s="2"/>
      <c r="D522" s="2"/>
      <c r="E522" s="2"/>
      <c r="F522" s="29"/>
      <c r="G522" s="2"/>
      <c r="H522" s="2"/>
      <c r="I522" s="2"/>
      <c r="J522" s="29"/>
    </row>
    <row r="523" spans="2:10" x14ac:dyDescent="0.25">
      <c r="B523" s="5"/>
      <c r="C523" s="2"/>
      <c r="D523" s="2"/>
      <c r="E523" s="2"/>
      <c r="F523" s="29"/>
      <c r="G523" s="2"/>
      <c r="H523" s="2"/>
      <c r="I523" s="2"/>
      <c r="J523" s="29"/>
    </row>
    <row r="524" spans="2:10" x14ac:dyDescent="0.25">
      <c r="B524" s="5"/>
      <c r="C524" s="2"/>
      <c r="D524" s="2"/>
      <c r="E524" s="2"/>
      <c r="F524" s="29"/>
      <c r="G524" s="2"/>
      <c r="H524" s="2"/>
      <c r="I524" s="2"/>
      <c r="J524" s="29"/>
    </row>
    <row r="525" spans="2:10" x14ac:dyDescent="0.25">
      <c r="B525" s="5"/>
      <c r="C525" s="2"/>
      <c r="D525" s="2"/>
      <c r="E525" s="2"/>
      <c r="F525" s="29"/>
      <c r="G525" s="2"/>
      <c r="H525" s="2"/>
      <c r="I525" s="2"/>
      <c r="J525" s="29"/>
    </row>
    <row r="526" spans="2:10" x14ac:dyDescent="0.25">
      <c r="B526" s="5"/>
      <c r="C526" s="2"/>
      <c r="D526" s="2"/>
      <c r="E526" s="2"/>
      <c r="F526" s="29"/>
      <c r="G526" s="2"/>
      <c r="H526" s="2"/>
      <c r="I526" s="2"/>
      <c r="J526" s="29"/>
    </row>
    <row r="527" spans="2:10" x14ac:dyDescent="0.25">
      <c r="B527" s="5"/>
      <c r="C527" s="2"/>
      <c r="D527" s="2"/>
      <c r="E527" s="2"/>
      <c r="F527" s="29"/>
      <c r="G527" s="2"/>
      <c r="H527" s="2"/>
      <c r="I527" s="2"/>
      <c r="J527" s="29"/>
    </row>
    <row r="528" spans="2:10" x14ac:dyDescent="0.25">
      <c r="B528" s="5"/>
      <c r="C528" s="2"/>
      <c r="D528" s="2"/>
      <c r="E528" s="2"/>
      <c r="F528" s="29"/>
      <c r="G528" s="2"/>
      <c r="H528" s="2"/>
      <c r="I528" s="2"/>
      <c r="J528" s="29"/>
    </row>
    <row r="529" spans="2:10" x14ac:dyDescent="0.25">
      <c r="B529" s="5"/>
      <c r="C529" s="2"/>
      <c r="D529" s="2"/>
      <c r="E529" s="2"/>
      <c r="F529" s="29"/>
      <c r="G529" s="2"/>
      <c r="H529" s="2"/>
      <c r="I529" s="2"/>
      <c r="J529" s="29"/>
    </row>
    <row r="530" spans="2:10" x14ac:dyDescent="0.25">
      <c r="B530" s="5"/>
      <c r="C530" s="2"/>
      <c r="D530" s="2"/>
      <c r="E530" s="2"/>
      <c r="F530" s="29"/>
      <c r="G530" s="2"/>
      <c r="H530" s="2"/>
      <c r="I530" s="2"/>
      <c r="J530" s="29"/>
    </row>
    <row r="531" spans="2:10" x14ac:dyDescent="0.25">
      <c r="B531" s="5"/>
      <c r="C531" s="2"/>
      <c r="D531" s="2"/>
      <c r="E531" s="2"/>
      <c r="F531" s="29"/>
      <c r="G531" s="2"/>
      <c r="H531" s="2"/>
      <c r="I531" s="2"/>
      <c r="J531" s="29"/>
    </row>
    <row r="532" spans="2:10" x14ac:dyDescent="0.25">
      <c r="B532" s="5"/>
      <c r="C532" s="2"/>
      <c r="D532" s="2"/>
      <c r="E532" s="2"/>
      <c r="F532" s="29"/>
      <c r="G532" s="2"/>
      <c r="H532" s="2"/>
      <c r="I532" s="2"/>
      <c r="J532" s="29"/>
    </row>
    <row r="533" spans="2:10" x14ac:dyDescent="0.25">
      <c r="B533" s="5"/>
      <c r="C533" s="2"/>
      <c r="D533" s="2"/>
      <c r="E533" s="2"/>
      <c r="F533" s="29"/>
      <c r="G533" s="2"/>
      <c r="H533" s="2"/>
      <c r="I533" s="2"/>
      <c r="J533" s="29"/>
    </row>
    <row r="534" spans="2:10" x14ac:dyDescent="0.25">
      <c r="B534" s="5"/>
      <c r="C534" s="2"/>
      <c r="D534" s="2"/>
      <c r="E534" s="2"/>
      <c r="F534" s="29"/>
      <c r="G534" s="2"/>
      <c r="H534" s="2"/>
      <c r="I534" s="2"/>
      <c r="J534" s="29"/>
    </row>
    <row r="535" spans="2:10" x14ac:dyDescent="0.25">
      <c r="B535" s="5"/>
      <c r="C535" s="2"/>
      <c r="D535" s="2"/>
      <c r="E535" s="2"/>
      <c r="F535" s="29"/>
      <c r="G535" s="2"/>
      <c r="H535" s="2"/>
      <c r="I535" s="2"/>
      <c r="J535" s="29"/>
    </row>
    <row r="536" spans="2:10" x14ac:dyDescent="0.25">
      <c r="B536" s="5"/>
      <c r="C536" s="2"/>
      <c r="D536" s="2"/>
      <c r="E536" s="2"/>
      <c r="F536" s="29"/>
      <c r="G536" s="2"/>
      <c r="H536" s="2"/>
      <c r="I536" s="2"/>
      <c r="J536" s="29"/>
    </row>
    <row r="537" spans="2:10" x14ac:dyDescent="0.25">
      <c r="B537" s="5"/>
      <c r="C537" s="2"/>
      <c r="D537" s="2"/>
      <c r="E537" s="2"/>
      <c r="F537" s="29"/>
      <c r="G537" s="2"/>
      <c r="H537" s="2"/>
      <c r="I537" s="2"/>
      <c r="J537" s="29"/>
    </row>
    <row r="538" spans="2:10" x14ac:dyDescent="0.25">
      <c r="B538" s="5"/>
      <c r="C538" s="2"/>
      <c r="D538" s="2"/>
      <c r="E538" s="2"/>
      <c r="F538" s="29"/>
      <c r="G538" s="2"/>
      <c r="H538" s="2"/>
      <c r="I538" s="2"/>
      <c r="J538" s="29"/>
    </row>
    <row r="539" spans="2:10" x14ac:dyDescent="0.25">
      <c r="B539" s="5"/>
      <c r="C539" s="2"/>
      <c r="D539" s="2"/>
      <c r="E539" s="2"/>
      <c r="F539" s="29"/>
      <c r="G539" s="2"/>
      <c r="H539" s="2"/>
      <c r="I539" s="2"/>
      <c r="J539" s="29"/>
    </row>
    <row r="540" spans="2:10" x14ac:dyDescent="0.25">
      <c r="B540" s="5"/>
      <c r="C540" s="2"/>
      <c r="D540" s="2"/>
      <c r="E540" s="2"/>
      <c r="F540" s="29"/>
      <c r="G540" s="2"/>
      <c r="H540" s="2"/>
      <c r="I540" s="2"/>
      <c r="J540" s="29"/>
    </row>
    <row r="541" spans="2:10" x14ac:dyDescent="0.25">
      <c r="B541" s="5"/>
      <c r="C541" s="2"/>
      <c r="D541" s="2"/>
      <c r="E541" s="2"/>
      <c r="F541" s="29"/>
      <c r="G541" s="2"/>
      <c r="H541" s="2"/>
      <c r="I541" s="2"/>
      <c r="J541" s="29"/>
    </row>
    <row r="542" spans="2:10" x14ac:dyDescent="0.25">
      <c r="B542" s="5"/>
      <c r="C542" s="2"/>
      <c r="D542" s="2"/>
      <c r="E542" s="2"/>
      <c r="F542" s="29"/>
      <c r="G542" s="2"/>
      <c r="H542" s="2"/>
      <c r="I542" s="2"/>
      <c r="J542" s="29"/>
    </row>
    <row r="543" spans="2:10" x14ac:dyDescent="0.25">
      <c r="B543" s="5"/>
      <c r="C543" s="2"/>
      <c r="D543" s="2"/>
      <c r="E543" s="2"/>
      <c r="F543" s="29"/>
      <c r="G543" s="2"/>
      <c r="H543" s="2"/>
      <c r="I543" s="2"/>
      <c r="J543" s="29"/>
    </row>
    <row r="544" spans="2:10" x14ac:dyDescent="0.25">
      <c r="B544" s="5"/>
      <c r="C544" s="2"/>
      <c r="D544" s="2"/>
      <c r="E544" s="2"/>
      <c r="F544" s="29"/>
      <c r="G544" s="2"/>
      <c r="H544" s="2"/>
      <c r="I544" s="2"/>
      <c r="J544" s="29"/>
    </row>
    <row r="545" spans="2:10" x14ac:dyDescent="0.25">
      <c r="B545" s="5"/>
      <c r="C545" s="2"/>
      <c r="D545" s="2"/>
      <c r="E545" s="2"/>
      <c r="F545" s="29"/>
      <c r="G545" s="2"/>
      <c r="H545" s="2"/>
      <c r="I545" s="2"/>
      <c r="J545" s="29"/>
    </row>
    <row r="546" spans="2:10" x14ac:dyDescent="0.25">
      <c r="B546" s="5"/>
      <c r="C546" s="2"/>
      <c r="D546" s="2"/>
      <c r="E546" s="2"/>
      <c r="F546" s="29"/>
      <c r="G546" s="2"/>
      <c r="H546" s="2"/>
      <c r="I546" s="2"/>
      <c r="J546" s="29"/>
    </row>
    <row r="547" spans="2:10" x14ac:dyDescent="0.25">
      <c r="B547" s="5"/>
      <c r="C547" s="2"/>
      <c r="D547" s="2"/>
      <c r="E547" s="2"/>
      <c r="F547" s="29"/>
      <c r="G547" s="2"/>
      <c r="H547" s="2"/>
      <c r="I547" s="2"/>
      <c r="J547" s="29"/>
    </row>
    <row r="548" spans="2:10" x14ac:dyDescent="0.25">
      <c r="B548" s="5"/>
      <c r="C548" s="2"/>
      <c r="D548" s="2"/>
      <c r="E548" s="2"/>
      <c r="F548" s="29"/>
      <c r="G548" s="2"/>
      <c r="H548" s="2"/>
      <c r="I548" s="2"/>
      <c r="J548" s="29"/>
    </row>
    <row r="549" spans="2:10" x14ac:dyDescent="0.25">
      <c r="B549" s="5"/>
      <c r="C549" s="2"/>
      <c r="D549" s="2"/>
      <c r="E549" s="2"/>
      <c r="F549" s="29"/>
      <c r="G549" s="2"/>
      <c r="H549" s="2"/>
      <c r="I549" s="2"/>
      <c r="J549" s="29"/>
    </row>
    <row r="550" spans="2:10" x14ac:dyDescent="0.25">
      <c r="B550" s="5"/>
      <c r="C550" s="2"/>
      <c r="D550" s="2"/>
      <c r="E550" s="2"/>
      <c r="F550" s="29"/>
      <c r="G550" s="2"/>
      <c r="H550" s="2"/>
      <c r="I550" s="2"/>
      <c r="J550" s="29"/>
    </row>
    <row r="551" spans="2:10" x14ac:dyDescent="0.25">
      <c r="B551" s="5"/>
      <c r="C551" s="2"/>
      <c r="D551" s="2"/>
      <c r="E551" s="2"/>
      <c r="F551" s="29"/>
      <c r="G551" s="2"/>
      <c r="H551" s="2"/>
      <c r="I551" s="2"/>
      <c r="J551" s="29"/>
    </row>
    <row r="552" spans="2:10" x14ac:dyDescent="0.25">
      <c r="B552" s="5"/>
      <c r="C552" s="2"/>
      <c r="D552" s="2"/>
      <c r="E552" s="2"/>
      <c r="F552" s="29"/>
      <c r="G552" s="2"/>
      <c r="H552" s="2"/>
      <c r="I552" s="2"/>
      <c r="J552" s="29"/>
    </row>
    <row r="553" spans="2:10" x14ac:dyDescent="0.25">
      <c r="B553" s="5"/>
      <c r="C553" s="2"/>
      <c r="D553" s="2"/>
      <c r="E553" s="2"/>
      <c r="F553" s="29"/>
      <c r="G553" s="2"/>
      <c r="H553" s="2"/>
      <c r="I553" s="2"/>
      <c r="J553" s="29"/>
    </row>
    <row r="554" spans="2:10" x14ac:dyDescent="0.25">
      <c r="B554" s="5"/>
      <c r="C554" s="2"/>
      <c r="D554" s="2"/>
      <c r="E554" s="2"/>
      <c r="F554" s="29"/>
      <c r="G554" s="2"/>
      <c r="H554" s="2"/>
      <c r="I554" s="2"/>
      <c r="J554" s="29"/>
    </row>
    <row r="555" spans="2:10" x14ac:dyDescent="0.25">
      <c r="B555" s="5"/>
      <c r="C555" s="2"/>
      <c r="D555" s="2"/>
      <c r="E555" s="2"/>
      <c r="F555" s="29"/>
      <c r="G555" s="2"/>
      <c r="H555" s="2"/>
      <c r="I555" s="2"/>
      <c r="J555" s="29"/>
    </row>
    <row r="556" spans="2:10" x14ac:dyDescent="0.25">
      <c r="B556" s="5"/>
      <c r="C556" s="2"/>
      <c r="D556" s="2"/>
      <c r="E556" s="2"/>
      <c r="F556" s="29"/>
      <c r="G556" s="2"/>
      <c r="H556" s="2"/>
      <c r="I556" s="2"/>
      <c r="J556" s="29"/>
    </row>
    <row r="557" spans="2:10" x14ac:dyDescent="0.25">
      <c r="B557" s="5"/>
      <c r="C557" s="2"/>
      <c r="D557" s="2"/>
      <c r="E557" s="2"/>
      <c r="F557" s="29"/>
      <c r="G557" s="2"/>
      <c r="H557" s="2"/>
      <c r="I557" s="2"/>
      <c r="J557" s="29"/>
    </row>
    <row r="558" spans="2:10" x14ac:dyDescent="0.25">
      <c r="B558" s="5"/>
      <c r="C558" s="2"/>
      <c r="D558" s="2"/>
      <c r="E558" s="2"/>
      <c r="F558" s="29"/>
      <c r="G558" s="2"/>
      <c r="H558" s="2"/>
      <c r="I558" s="2"/>
      <c r="J558" s="29"/>
    </row>
    <row r="559" spans="2:10" x14ac:dyDescent="0.25">
      <c r="B559" s="5"/>
      <c r="C559" s="2"/>
      <c r="D559" s="2"/>
      <c r="E559" s="2"/>
      <c r="F559" s="29"/>
      <c r="G559" s="2"/>
      <c r="H559" s="2"/>
      <c r="I559" s="2"/>
      <c r="J559" s="29"/>
    </row>
    <row r="560" spans="2:10" x14ac:dyDescent="0.25">
      <c r="B560" s="5"/>
      <c r="C560" s="2"/>
      <c r="D560" s="2"/>
      <c r="E560" s="2"/>
      <c r="F560" s="29"/>
      <c r="G560" s="2"/>
      <c r="H560" s="2"/>
      <c r="I560" s="2"/>
      <c r="J560" s="29"/>
    </row>
    <row r="561" spans="2:10" x14ac:dyDescent="0.25">
      <c r="B561" s="5"/>
      <c r="C561" s="2"/>
      <c r="D561" s="2"/>
      <c r="E561" s="2"/>
      <c r="F561" s="29"/>
      <c r="G561" s="2"/>
      <c r="H561" s="2"/>
      <c r="I561" s="2"/>
      <c r="J561" s="29"/>
    </row>
    <row r="562" spans="2:10" x14ac:dyDescent="0.25">
      <c r="B562" s="5"/>
      <c r="C562" s="2"/>
      <c r="D562" s="2"/>
      <c r="E562" s="2"/>
      <c r="F562" s="29"/>
      <c r="G562" s="2"/>
      <c r="H562" s="2"/>
      <c r="I562" s="2"/>
      <c r="J562" s="29"/>
    </row>
    <row r="563" spans="2:10" x14ac:dyDescent="0.25">
      <c r="B563" s="5"/>
      <c r="C563" s="2"/>
      <c r="D563" s="2"/>
      <c r="E563" s="2"/>
      <c r="F563" s="29"/>
      <c r="G563" s="2"/>
      <c r="H563" s="2"/>
      <c r="I563" s="2"/>
      <c r="J563" s="29"/>
    </row>
    <row r="564" spans="2:10" x14ac:dyDescent="0.25">
      <c r="B564" s="5"/>
      <c r="C564" s="2"/>
      <c r="D564" s="2"/>
      <c r="E564" s="2"/>
      <c r="F564" s="29"/>
      <c r="G564" s="2"/>
      <c r="H564" s="2"/>
      <c r="I564" s="2"/>
      <c r="J564" s="29"/>
    </row>
    <row r="565" spans="2:10" x14ac:dyDescent="0.25">
      <c r="B565" s="5"/>
      <c r="C565" s="2"/>
      <c r="D565" s="2"/>
      <c r="E565" s="2"/>
      <c r="F565" s="29"/>
      <c r="G565" s="2"/>
      <c r="H565" s="2"/>
      <c r="I565" s="2"/>
      <c r="J565" s="29"/>
    </row>
    <row r="566" spans="2:10" x14ac:dyDescent="0.25">
      <c r="B566" s="5"/>
      <c r="C566" s="2"/>
      <c r="D566" s="2"/>
      <c r="E566" s="2"/>
      <c r="F566" s="29"/>
      <c r="G566" s="2"/>
      <c r="H566" s="2"/>
      <c r="I566" s="2"/>
      <c r="J566" s="29"/>
    </row>
    <row r="567" spans="2:10" x14ac:dyDescent="0.25">
      <c r="B567" s="5"/>
      <c r="C567" s="2"/>
      <c r="D567" s="2"/>
      <c r="E567" s="2"/>
      <c r="F567" s="29"/>
      <c r="G567" s="2"/>
      <c r="H567" s="2"/>
      <c r="I567" s="2"/>
      <c r="J567" s="29"/>
    </row>
    <row r="568" spans="2:10" x14ac:dyDescent="0.25">
      <c r="B568" s="5"/>
      <c r="C568" s="2"/>
      <c r="D568" s="2"/>
      <c r="E568" s="2"/>
      <c r="F568" s="29"/>
      <c r="G568" s="2"/>
      <c r="H568" s="2"/>
      <c r="I568" s="2"/>
      <c r="J568" s="29"/>
    </row>
    <row r="569" spans="2:10" x14ac:dyDescent="0.25">
      <c r="B569" s="5"/>
      <c r="C569" s="2"/>
      <c r="D569" s="2"/>
      <c r="E569" s="2"/>
      <c r="F569" s="29"/>
      <c r="G569" s="2"/>
      <c r="H569" s="2"/>
      <c r="I569" s="2"/>
      <c r="J569" s="29"/>
    </row>
    <row r="570" spans="2:10" x14ac:dyDescent="0.25">
      <c r="B570" s="5"/>
      <c r="C570" s="2"/>
      <c r="D570" s="2"/>
      <c r="E570" s="2"/>
      <c r="F570" s="29"/>
      <c r="G570" s="2"/>
      <c r="H570" s="2"/>
      <c r="I570" s="2"/>
      <c r="J570" s="29"/>
    </row>
    <row r="571" spans="2:10" x14ac:dyDescent="0.25">
      <c r="B571" s="5"/>
      <c r="C571" s="2"/>
      <c r="D571" s="2"/>
      <c r="E571" s="2"/>
      <c r="F571" s="29"/>
      <c r="G571" s="2"/>
      <c r="H571" s="2"/>
      <c r="I571" s="2"/>
      <c r="J571" s="29"/>
    </row>
    <row r="572" spans="2:10" x14ac:dyDescent="0.25">
      <c r="B572" s="5"/>
      <c r="C572" s="2"/>
      <c r="D572" s="2"/>
      <c r="E572" s="2"/>
      <c r="F572" s="29"/>
      <c r="G572" s="2"/>
      <c r="H572" s="2"/>
      <c r="I572" s="2"/>
      <c r="J572" s="29"/>
    </row>
    <row r="573" spans="2:10" x14ac:dyDescent="0.25">
      <c r="B573" s="5"/>
      <c r="C573" s="2"/>
      <c r="D573" s="2"/>
      <c r="E573" s="2"/>
      <c r="F573" s="29"/>
      <c r="G573" s="2"/>
      <c r="H573" s="2"/>
      <c r="I573" s="2"/>
      <c r="J573" s="29"/>
    </row>
    <row r="574" spans="2:10" x14ac:dyDescent="0.25">
      <c r="B574" s="5"/>
      <c r="C574" s="2"/>
      <c r="D574" s="2"/>
      <c r="E574" s="2"/>
      <c r="F574" s="29"/>
      <c r="G574" s="2"/>
      <c r="H574" s="2"/>
      <c r="I574" s="2"/>
      <c r="J574" s="29"/>
    </row>
    <row r="575" spans="2:10" x14ac:dyDescent="0.25">
      <c r="B575" s="5"/>
      <c r="C575" s="2"/>
      <c r="D575" s="2"/>
      <c r="E575" s="2"/>
      <c r="F575" s="29"/>
      <c r="G575" s="2"/>
      <c r="H575" s="2"/>
      <c r="I575" s="2"/>
      <c r="J575" s="29"/>
    </row>
    <row r="576" spans="2:10" x14ac:dyDescent="0.25">
      <c r="B576" s="5"/>
      <c r="C576" s="2"/>
      <c r="D576" s="2"/>
      <c r="E576" s="2"/>
      <c r="F576" s="29"/>
      <c r="G576" s="2"/>
      <c r="H576" s="2"/>
      <c r="I576" s="2"/>
      <c r="J576" s="29"/>
    </row>
    <row r="577" spans="2:10" x14ac:dyDescent="0.25">
      <c r="B577" s="5"/>
      <c r="C577" s="2"/>
      <c r="D577" s="2"/>
      <c r="E577" s="2"/>
      <c r="F577" s="29"/>
      <c r="G577" s="2"/>
      <c r="H577" s="2"/>
      <c r="I577" s="2"/>
      <c r="J577" s="29"/>
    </row>
    <row r="578" spans="2:10" x14ac:dyDescent="0.25">
      <c r="B578" s="5"/>
      <c r="C578" s="2"/>
      <c r="D578" s="2"/>
      <c r="E578" s="2"/>
      <c r="F578" s="29"/>
      <c r="G578" s="2"/>
      <c r="H578" s="2"/>
      <c r="I578" s="2"/>
      <c r="J578" s="29"/>
    </row>
    <row r="579" spans="2:10" x14ac:dyDescent="0.25">
      <c r="B579" s="5"/>
      <c r="C579" s="2"/>
      <c r="D579" s="2"/>
      <c r="E579" s="2"/>
      <c r="F579" s="29"/>
      <c r="G579" s="2"/>
      <c r="H579" s="2"/>
      <c r="I579" s="2"/>
      <c r="J579" s="29"/>
    </row>
    <row r="580" spans="2:10" x14ac:dyDescent="0.25">
      <c r="B580" s="5"/>
      <c r="C580" s="2"/>
      <c r="D580" s="2"/>
      <c r="E580" s="2"/>
      <c r="F580" s="29"/>
      <c r="G580" s="2"/>
      <c r="H580" s="2"/>
      <c r="I580" s="2"/>
      <c r="J580" s="29"/>
    </row>
    <row r="581" spans="2:10" x14ac:dyDescent="0.25">
      <c r="B581" s="5"/>
      <c r="C581" s="2"/>
      <c r="D581" s="2"/>
      <c r="E581" s="2"/>
      <c r="F581" s="29"/>
      <c r="G581" s="2"/>
      <c r="H581" s="2"/>
      <c r="I581" s="2"/>
      <c r="J581" s="29"/>
    </row>
    <row r="582" spans="2:10" x14ac:dyDescent="0.25">
      <c r="B582" s="5"/>
      <c r="C582" s="2"/>
      <c r="D582" s="2"/>
      <c r="E582" s="2"/>
      <c r="F582" s="29"/>
      <c r="G582" s="2"/>
      <c r="H582" s="2"/>
      <c r="I582" s="2"/>
      <c r="J582" s="29"/>
    </row>
    <row r="583" spans="2:10" x14ac:dyDescent="0.25">
      <c r="B583" s="5"/>
      <c r="C583" s="2"/>
      <c r="D583" s="2"/>
      <c r="E583" s="2"/>
      <c r="F583" s="29"/>
      <c r="G583" s="2"/>
      <c r="H583" s="2"/>
      <c r="I583" s="2"/>
      <c r="J583" s="29"/>
    </row>
    <row r="584" spans="2:10" x14ac:dyDescent="0.25">
      <c r="B584" s="5"/>
      <c r="C584" s="2"/>
      <c r="D584" s="2"/>
      <c r="E584" s="2"/>
      <c r="F584" s="29"/>
      <c r="G584" s="2"/>
      <c r="H584" s="2"/>
      <c r="I584" s="2"/>
      <c r="J584" s="29"/>
    </row>
    <row r="585" spans="2:10" x14ac:dyDescent="0.25">
      <c r="B585" s="5"/>
      <c r="C585" s="2"/>
      <c r="D585" s="2"/>
      <c r="E585" s="2"/>
      <c r="F585" s="29"/>
      <c r="G585" s="2"/>
      <c r="H585" s="2"/>
      <c r="I585" s="2"/>
      <c r="J585" s="29"/>
    </row>
    <row r="586" spans="2:10" x14ac:dyDescent="0.25">
      <c r="B586" s="5"/>
      <c r="C586" s="2"/>
      <c r="D586" s="2"/>
      <c r="E586" s="2"/>
      <c r="F586" s="29"/>
      <c r="G586" s="2"/>
      <c r="H586" s="2"/>
      <c r="I586" s="2"/>
      <c r="J586" s="29"/>
    </row>
    <row r="587" spans="2:10" x14ac:dyDescent="0.25">
      <c r="B587" s="5"/>
      <c r="C587" s="2"/>
      <c r="D587" s="2"/>
      <c r="E587" s="2"/>
      <c r="F587" s="29"/>
      <c r="G587" s="2"/>
      <c r="H587" s="2"/>
      <c r="I587" s="2"/>
      <c r="J587" s="29"/>
    </row>
    <row r="588" spans="2:10" x14ac:dyDescent="0.25">
      <c r="B588" s="5"/>
      <c r="C588" s="2"/>
      <c r="D588" s="2"/>
      <c r="E588" s="2"/>
      <c r="F588" s="29"/>
      <c r="G588" s="2"/>
      <c r="H588" s="2"/>
      <c r="I588" s="2"/>
      <c r="J588" s="29"/>
    </row>
    <row r="589" spans="2:10" x14ac:dyDescent="0.25">
      <c r="B589" s="5"/>
      <c r="C589" s="2"/>
      <c r="D589" s="2"/>
      <c r="E589" s="2"/>
      <c r="F589" s="29"/>
      <c r="G589" s="2"/>
      <c r="H589" s="2"/>
      <c r="I589" s="2"/>
      <c r="J589" s="29"/>
    </row>
    <row r="590" spans="2:10" x14ac:dyDescent="0.25">
      <c r="B590" s="5"/>
      <c r="C590" s="2"/>
      <c r="D590" s="2"/>
      <c r="E590" s="2"/>
      <c r="F590" s="29"/>
      <c r="G590" s="2"/>
      <c r="H590" s="2"/>
      <c r="I590" s="2"/>
      <c r="J590" s="29"/>
    </row>
    <row r="591" spans="2:10" x14ac:dyDescent="0.25">
      <c r="B591" s="5"/>
      <c r="C591" s="2"/>
      <c r="D591" s="2"/>
      <c r="E591" s="2"/>
      <c r="F591" s="29"/>
      <c r="G591" s="2"/>
      <c r="H591" s="2"/>
      <c r="I591" s="2"/>
      <c r="J591" s="29"/>
    </row>
    <row r="592" spans="2:10" x14ac:dyDescent="0.25">
      <c r="B592" s="5"/>
      <c r="C592" s="2"/>
      <c r="D592" s="2"/>
      <c r="E592" s="2"/>
      <c r="F592" s="29"/>
      <c r="G592" s="2"/>
      <c r="H592" s="2"/>
      <c r="I592" s="2"/>
      <c r="J592" s="29"/>
    </row>
    <row r="593" spans="2:10" x14ac:dyDescent="0.25">
      <c r="B593" s="5"/>
      <c r="C593" s="2"/>
      <c r="D593" s="2"/>
      <c r="E593" s="2"/>
      <c r="F593" s="29"/>
      <c r="G593" s="2"/>
      <c r="H593" s="2"/>
      <c r="I593" s="2"/>
      <c r="J593" s="29"/>
    </row>
    <row r="594" spans="2:10" x14ac:dyDescent="0.25">
      <c r="B594" s="5"/>
      <c r="C594" s="2"/>
      <c r="D594" s="2"/>
      <c r="E594" s="2"/>
      <c r="F594" s="29"/>
      <c r="G594" s="2"/>
      <c r="H594" s="2"/>
      <c r="I594" s="2"/>
      <c r="J594" s="29"/>
    </row>
    <row r="595" spans="2:10" x14ac:dyDescent="0.25">
      <c r="B595" s="5"/>
      <c r="C595" s="2"/>
      <c r="D595" s="2"/>
      <c r="E595" s="2"/>
      <c r="F595" s="29"/>
      <c r="G595" s="2"/>
      <c r="H595" s="2"/>
      <c r="I595" s="2"/>
      <c r="J595" s="29"/>
    </row>
    <row r="596" spans="2:10" x14ac:dyDescent="0.25">
      <c r="B596" s="5"/>
      <c r="C596" s="2"/>
      <c r="D596" s="2"/>
      <c r="E596" s="2"/>
      <c r="F596" s="29"/>
      <c r="G596" s="2"/>
      <c r="H596" s="2"/>
      <c r="I596" s="2"/>
      <c r="J596" s="29"/>
    </row>
    <row r="597" spans="2:10" x14ac:dyDescent="0.25">
      <c r="B597" s="5"/>
      <c r="C597" s="2"/>
      <c r="D597" s="2"/>
      <c r="E597" s="2"/>
      <c r="F597" s="29"/>
      <c r="G597" s="2"/>
      <c r="H597" s="2"/>
      <c r="I597" s="2"/>
      <c r="J597" s="29"/>
    </row>
    <row r="598" spans="2:10" x14ac:dyDescent="0.25">
      <c r="B598" s="5"/>
      <c r="C598" s="2"/>
      <c r="D598" s="2"/>
      <c r="E598" s="2"/>
      <c r="F598" s="29"/>
      <c r="G598" s="2"/>
      <c r="H598" s="2"/>
      <c r="I598" s="2"/>
      <c r="J598" s="29"/>
    </row>
    <row r="599" spans="2:10" x14ac:dyDescent="0.25">
      <c r="B599" s="5"/>
      <c r="C599" s="2"/>
      <c r="D599" s="2"/>
      <c r="E599" s="2"/>
      <c r="F599" s="29"/>
      <c r="G599" s="2"/>
      <c r="H599" s="2"/>
      <c r="I599" s="2"/>
      <c r="J599" s="29"/>
    </row>
    <row r="600" spans="2:10" x14ac:dyDescent="0.25">
      <c r="B600" s="5"/>
      <c r="C600" s="2"/>
      <c r="D600" s="2"/>
      <c r="E600" s="2"/>
      <c r="F600" s="29"/>
      <c r="G600" s="2"/>
      <c r="H600" s="2"/>
      <c r="I600" s="2"/>
      <c r="J600" s="29"/>
    </row>
    <row r="601" spans="2:10" x14ac:dyDescent="0.25">
      <c r="B601" s="5"/>
      <c r="C601" s="2"/>
      <c r="D601" s="2"/>
      <c r="E601" s="2"/>
      <c r="F601" s="29"/>
      <c r="G601" s="2"/>
      <c r="H601" s="2"/>
      <c r="I601" s="2"/>
      <c r="J601" s="29"/>
    </row>
    <row r="602" spans="2:10" x14ac:dyDescent="0.25">
      <c r="B602" s="5"/>
      <c r="C602" s="2"/>
      <c r="D602" s="2"/>
      <c r="E602" s="2"/>
      <c r="F602" s="29"/>
      <c r="G602" s="2"/>
      <c r="H602" s="2"/>
      <c r="I602" s="2"/>
      <c r="J602" s="29"/>
    </row>
    <row r="603" spans="2:10" x14ac:dyDescent="0.25">
      <c r="B603" s="5"/>
      <c r="C603" s="2"/>
      <c r="D603" s="2"/>
      <c r="E603" s="2"/>
      <c r="F603" s="29"/>
      <c r="G603" s="2"/>
      <c r="H603" s="2"/>
      <c r="I603" s="2"/>
      <c r="J603" s="29"/>
    </row>
    <row r="604" spans="2:10" x14ac:dyDescent="0.25">
      <c r="B604" s="5"/>
      <c r="C604" s="2"/>
      <c r="D604" s="2"/>
      <c r="E604" s="2"/>
      <c r="F604" s="29"/>
      <c r="G604" s="2"/>
      <c r="H604" s="2"/>
      <c r="I604" s="2"/>
      <c r="J604" s="29"/>
    </row>
    <row r="605" spans="2:10" x14ac:dyDescent="0.25">
      <c r="B605" s="5"/>
      <c r="C605" s="2"/>
      <c r="D605" s="2"/>
      <c r="E605" s="2"/>
      <c r="F605" s="29"/>
      <c r="G605" s="2"/>
      <c r="H605" s="2"/>
      <c r="I605" s="2"/>
      <c r="J605" s="29"/>
    </row>
    <row r="606" spans="2:10" x14ac:dyDescent="0.25">
      <c r="B606" s="5"/>
      <c r="C606" s="2"/>
      <c r="D606" s="2"/>
      <c r="E606" s="2"/>
      <c r="F606" s="29"/>
      <c r="G606" s="2"/>
      <c r="H606" s="2"/>
      <c r="I606" s="2"/>
      <c r="J606" s="29"/>
    </row>
    <row r="607" spans="2:10" x14ac:dyDescent="0.25">
      <c r="B607" s="5"/>
      <c r="C607" s="2"/>
      <c r="D607" s="2"/>
      <c r="E607" s="2"/>
      <c r="F607" s="29"/>
      <c r="G607" s="2"/>
      <c r="H607" s="2"/>
      <c r="I607" s="2"/>
      <c r="J607" s="29"/>
    </row>
    <row r="608" spans="2:10" x14ac:dyDescent="0.25">
      <c r="B608" s="5"/>
      <c r="C608" s="2"/>
      <c r="D608" s="2"/>
      <c r="E608" s="2"/>
      <c r="F608" s="29"/>
      <c r="G608" s="2"/>
      <c r="H608" s="2"/>
      <c r="I608" s="2"/>
      <c r="J608" s="29"/>
    </row>
    <row r="609" spans="2:10" x14ac:dyDescent="0.25">
      <c r="B609" s="5"/>
      <c r="C609" s="2"/>
      <c r="D609" s="2"/>
      <c r="E609" s="2"/>
      <c r="F609" s="29"/>
      <c r="G609" s="2"/>
      <c r="H609" s="2"/>
      <c r="I609" s="2"/>
      <c r="J609" s="29"/>
    </row>
    <row r="610" spans="2:10" x14ac:dyDescent="0.25">
      <c r="B610" s="5"/>
      <c r="C610" s="2"/>
      <c r="D610" s="2"/>
      <c r="E610" s="2"/>
      <c r="F610" s="29"/>
      <c r="G610" s="2"/>
      <c r="H610" s="2"/>
      <c r="I610" s="2"/>
      <c r="J610" s="29"/>
    </row>
    <row r="611" spans="2:10" x14ac:dyDescent="0.25">
      <c r="B611" s="5"/>
      <c r="C611" s="2"/>
      <c r="D611" s="2"/>
      <c r="E611" s="2"/>
      <c r="F611" s="29"/>
      <c r="G611" s="2"/>
      <c r="H611" s="2"/>
      <c r="I611" s="2"/>
      <c r="J611" s="29"/>
    </row>
    <row r="612" spans="2:10" x14ac:dyDescent="0.25">
      <c r="B612" s="5"/>
      <c r="C612" s="2"/>
      <c r="D612" s="2"/>
      <c r="E612" s="2"/>
      <c r="F612" s="29"/>
      <c r="G612" s="2"/>
      <c r="H612" s="2"/>
      <c r="I612" s="2"/>
      <c r="J612" s="29"/>
    </row>
    <row r="613" spans="2:10" x14ac:dyDescent="0.25">
      <c r="B613" s="5"/>
      <c r="C613" s="2"/>
      <c r="D613" s="2"/>
      <c r="E613" s="2"/>
      <c r="F613" s="29"/>
      <c r="G613" s="2"/>
      <c r="H613" s="2"/>
      <c r="I613" s="2"/>
      <c r="J613" s="29"/>
    </row>
    <row r="614" spans="2:10" x14ac:dyDescent="0.25">
      <c r="B614" s="5"/>
      <c r="C614" s="2"/>
      <c r="D614" s="2"/>
      <c r="E614" s="2"/>
      <c r="F614" s="29"/>
      <c r="G614" s="2"/>
      <c r="H614" s="2"/>
      <c r="I614" s="2"/>
      <c r="J614" s="29"/>
    </row>
    <row r="615" spans="2:10" x14ac:dyDescent="0.25">
      <c r="B615" s="5"/>
      <c r="C615" s="2"/>
      <c r="D615" s="2"/>
      <c r="E615" s="2"/>
      <c r="F615" s="29"/>
      <c r="G615" s="2"/>
      <c r="H615" s="2"/>
      <c r="I615" s="2"/>
      <c r="J615" s="29"/>
    </row>
    <row r="616" spans="2:10" x14ac:dyDescent="0.25">
      <c r="B616" s="5"/>
      <c r="C616" s="2"/>
      <c r="D616" s="2"/>
      <c r="E616" s="2"/>
      <c r="F616" s="29"/>
      <c r="G616" s="2"/>
      <c r="H616" s="2"/>
      <c r="I616" s="2"/>
      <c r="J616" s="29"/>
    </row>
    <row r="617" spans="2:10" x14ac:dyDescent="0.25">
      <c r="B617" s="5"/>
      <c r="C617" s="2"/>
      <c r="D617" s="2"/>
      <c r="E617" s="2"/>
      <c r="F617" s="29"/>
      <c r="G617" s="2"/>
      <c r="H617" s="2"/>
      <c r="I617" s="2"/>
      <c r="J617" s="29"/>
    </row>
    <row r="618" spans="2:10" x14ac:dyDescent="0.25">
      <c r="B618" s="5"/>
      <c r="C618" s="2"/>
      <c r="D618" s="2"/>
      <c r="E618" s="2"/>
      <c r="F618" s="29"/>
      <c r="G618" s="2"/>
      <c r="H618" s="2"/>
      <c r="I618" s="2"/>
      <c r="J618" s="29"/>
    </row>
    <row r="619" spans="2:10" x14ac:dyDescent="0.25">
      <c r="B619" s="5"/>
      <c r="C619" s="2"/>
      <c r="D619" s="2"/>
      <c r="E619" s="2"/>
      <c r="F619" s="29"/>
      <c r="G619" s="2"/>
      <c r="H619" s="2"/>
      <c r="I619" s="2"/>
      <c r="J619" s="29"/>
    </row>
    <row r="620" spans="2:10" x14ac:dyDescent="0.25">
      <c r="B620" s="5"/>
      <c r="C620" s="2"/>
      <c r="D620" s="2"/>
      <c r="E620" s="2"/>
      <c r="F620" s="29"/>
      <c r="G620" s="2"/>
      <c r="H620" s="2"/>
      <c r="I620" s="2"/>
      <c r="J620" s="29"/>
    </row>
    <row r="621" spans="2:10" x14ac:dyDescent="0.25">
      <c r="B621" s="5"/>
      <c r="C621" s="2"/>
      <c r="D621" s="2"/>
      <c r="E621" s="2"/>
      <c r="F621" s="29"/>
      <c r="G621" s="2"/>
      <c r="H621" s="2"/>
      <c r="I621" s="2"/>
      <c r="J621" s="29"/>
    </row>
    <row r="622" spans="2:10" x14ac:dyDescent="0.25">
      <c r="B622" s="5"/>
      <c r="C622" s="2"/>
      <c r="D622" s="2"/>
      <c r="E622" s="2"/>
      <c r="F622" s="29"/>
      <c r="G622" s="2"/>
      <c r="H622" s="2"/>
      <c r="I622" s="2"/>
      <c r="J622" s="29"/>
    </row>
    <row r="623" spans="2:10" x14ac:dyDescent="0.25">
      <c r="B623" s="5"/>
      <c r="C623" s="2"/>
      <c r="D623" s="2"/>
      <c r="E623" s="2"/>
      <c r="F623" s="29"/>
      <c r="G623" s="2"/>
      <c r="H623" s="2"/>
      <c r="I623" s="2"/>
      <c r="J623" s="29"/>
    </row>
    <row r="624" spans="2:10" x14ac:dyDescent="0.25">
      <c r="B624" s="5"/>
      <c r="C624" s="2"/>
      <c r="D624" s="2"/>
      <c r="E624" s="2"/>
      <c r="F624" s="29"/>
      <c r="G624" s="2"/>
      <c r="H624" s="2"/>
      <c r="I624" s="2"/>
      <c r="J624" s="29"/>
    </row>
    <row r="625" spans="2:10" x14ac:dyDescent="0.25">
      <c r="B625" s="5"/>
      <c r="C625" s="2"/>
      <c r="D625" s="2"/>
      <c r="E625" s="2"/>
      <c r="F625" s="29"/>
      <c r="G625" s="2"/>
      <c r="H625" s="2"/>
      <c r="I625" s="2"/>
      <c r="J625" s="29"/>
    </row>
    <row r="626" spans="2:10" x14ac:dyDescent="0.25">
      <c r="B626" s="5"/>
      <c r="C626" s="2"/>
      <c r="D626" s="2"/>
      <c r="E626" s="2"/>
      <c r="F626" s="29"/>
      <c r="G626" s="2"/>
      <c r="H626" s="2"/>
      <c r="I626" s="2"/>
      <c r="J626" s="29"/>
    </row>
    <row r="627" spans="2:10" x14ac:dyDescent="0.25">
      <c r="B627" s="5"/>
      <c r="C627" s="2"/>
      <c r="D627" s="2"/>
      <c r="E627" s="2"/>
      <c r="F627" s="29"/>
      <c r="G627" s="2"/>
      <c r="H627" s="2"/>
      <c r="I627" s="2"/>
      <c r="J627" s="29"/>
    </row>
    <row r="628" spans="2:10" x14ac:dyDescent="0.25">
      <c r="B628" s="5"/>
      <c r="C628" s="2"/>
      <c r="D628" s="2"/>
      <c r="E628" s="2"/>
      <c r="F628" s="29"/>
      <c r="G628" s="2"/>
      <c r="H628" s="2"/>
      <c r="I628" s="2"/>
      <c r="J628" s="29"/>
    </row>
    <row r="629" spans="2:10" x14ac:dyDescent="0.25">
      <c r="B629" s="5"/>
      <c r="C629" s="2"/>
      <c r="D629" s="2"/>
      <c r="E629" s="2"/>
      <c r="F629" s="29"/>
      <c r="G629" s="2"/>
      <c r="H629" s="2"/>
      <c r="I629" s="2"/>
      <c r="J629" s="29"/>
    </row>
    <row r="630" spans="2:10" x14ac:dyDescent="0.25">
      <c r="B630" s="5"/>
      <c r="C630" s="2"/>
      <c r="D630" s="2"/>
      <c r="E630" s="2"/>
      <c r="F630" s="29"/>
      <c r="G630" s="2"/>
      <c r="H630" s="2"/>
      <c r="I630" s="2"/>
      <c r="J630" s="29"/>
    </row>
    <row r="631" spans="2:10" x14ac:dyDescent="0.25">
      <c r="B631" s="5"/>
      <c r="C631" s="2"/>
      <c r="D631" s="2"/>
      <c r="E631" s="2"/>
      <c r="F631" s="29"/>
      <c r="G631" s="2"/>
      <c r="H631" s="2"/>
      <c r="I631" s="2"/>
      <c r="J631" s="29"/>
    </row>
    <row r="632" spans="2:10" x14ac:dyDescent="0.25">
      <c r="B632" s="5"/>
      <c r="C632" s="2"/>
      <c r="D632" s="2"/>
      <c r="E632" s="2"/>
      <c r="F632" s="29"/>
      <c r="G632" s="2"/>
      <c r="H632" s="2"/>
      <c r="I632" s="2"/>
      <c r="J632" s="29"/>
    </row>
    <row r="633" spans="2:10" x14ac:dyDescent="0.25">
      <c r="B633" s="5"/>
      <c r="C633" s="2"/>
      <c r="D633" s="2"/>
      <c r="E633" s="2"/>
      <c r="F633" s="29"/>
      <c r="G633" s="2"/>
      <c r="H633" s="2"/>
      <c r="I633" s="2"/>
      <c r="J633" s="29"/>
    </row>
    <row r="634" spans="2:10" x14ac:dyDescent="0.25">
      <c r="B634" s="5"/>
      <c r="C634" s="2"/>
      <c r="D634" s="2"/>
      <c r="E634" s="2"/>
      <c r="F634" s="29"/>
      <c r="G634" s="2"/>
      <c r="H634" s="2"/>
      <c r="I634" s="2"/>
      <c r="J634" s="29"/>
    </row>
    <row r="635" spans="2:10" x14ac:dyDescent="0.25">
      <c r="B635" s="5"/>
      <c r="C635" s="2"/>
      <c r="D635" s="2"/>
      <c r="E635" s="2"/>
      <c r="F635" s="29"/>
      <c r="G635" s="2"/>
      <c r="H635" s="2"/>
      <c r="I635" s="2"/>
      <c r="J635" s="29"/>
    </row>
    <row r="636" spans="2:10" x14ac:dyDescent="0.25">
      <c r="B636" s="5"/>
      <c r="C636" s="2"/>
      <c r="D636" s="2"/>
      <c r="E636" s="2"/>
      <c r="F636" s="29"/>
      <c r="G636" s="2"/>
      <c r="H636" s="2"/>
      <c r="I636" s="2"/>
      <c r="J636" s="29"/>
    </row>
    <row r="637" spans="2:10" x14ac:dyDescent="0.25">
      <c r="B637" s="5"/>
      <c r="C637" s="2"/>
      <c r="D637" s="2"/>
      <c r="E637" s="2"/>
      <c r="F637" s="29"/>
      <c r="G637" s="2"/>
      <c r="H637" s="2"/>
      <c r="I637" s="2"/>
      <c r="J637" s="29"/>
    </row>
    <row r="638" spans="2:10" x14ac:dyDescent="0.25">
      <c r="B638" s="5"/>
      <c r="C638" s="2"/>
      <c r="D638" s="2"/>
      <c r="E638" s="2"/>
      <c r="F638" s="29"/>
      <c r="G638" s="2"/>
      <c r="H638" s="2"/>
      <c r="I638" s="2"/>
      <c r="J638" s="29"/>
    </row>
    <row r="639" spans="2:10" x14ac:dyDescent="0.25">
      <c r="B639" s="5"/>
      <c r="C639" s="2"/>
      <c r="D639" s="2"/>
      <c r="E639" s="2"/>
      <c r="F639" s="29"/>
      <c r="G639" s="2"/>
      <c r="H639" s="2"/>
      <c r="I639" s="2"/>
      <c r="J639" s="29"/>
    </row>
    <row r="640" spans="2:10" x14ac:dyDescent="0.25">
      <c r="B640" s="5"/>
      <c r="C640" s="2"/>
      <c r="D640" s="2"/>
      <c r="E640" s="2"/>
      <c r="F640" s="29"/>
      <c r="G640" s="2"/>
      <c r="H640" s="2"/>
      <c r="I640" s="2"/>
      <c r="J640" s="29"/>
    </row>
    <row r="641" spans="2:10" x14ac:dyDescent="0.25">
      <c r="B641" s="5"/>
      <c r="C641" s="2"/>
      <c r="D641" s="2"/>
      <c r="E641" s="2"/>
      <c r="F641" s="29"/>
      <c r="G641" s="2"/>
      <c r="H641" s="2"/>
      <c r="I641" s="2"/>
      <c r="J641" s="29"/>
    </row>
    <row r="642" spans="2:10" x14ac:dyDescent="0.25">
      <c r="B642" s="5"/>
      <c r="C642" s="2"/>
      <c r="D642" s="2"/>
      <c r="E642" s="2"/>
      <c r="F642" s="29"/>
      <c r="G642" s="2"/>
      <c r="H642" s="2"/>
      <c r="I642" s="2"/>
      <c r="J642" s="29"/>
    </row>
    <row r="643" spans="2:10" x14ac:dyDescent="0.25">
      <c r="B643" s="5"/>
      <c r="C643" s="2"/>
      <c r="D643" s="2"/>
      <c r="E643" s="2"/>
      <c r="F643" s="29"/>
      <c r="G643" s="2"/>
      <c r="H643" s="2"/>
      <c r="I643" s="2"/>
      <c r="J643" s="29"/>
    </row>
    <row r="644" spans="2:10" x14ac:dyDescent="0.25">
      <c r="B644" s="5"/>
      <c r="C644" s="2"/>
      <c r="D644" s="2"/>
      <c r="E644" s="2"/>
      <c r="F644" s="29"/>
      <c r="G644" s="2"/>
      <c r="H644" s="2"/>
      <c r="I644" s="2"/>
      <c r="J644" s="29"/>
    </row>
    <row r="645" spans="2:10" x14ac:dyDescent="0.25">
      <c r="B645" s="5"/>
      <c r="C645" s="2"/>
      <c r="D645" s="2"/>
      <c r="E645" s="2"/>
      <c r="F645" s="29"/>
      <c r="G645" s="2"/>
      <c r="H645" s="2"/>
      <c r="I645" s="2"/>
      <c r="J645" s="29"/>
    </row>
    <row r="646" spans="2:10" x14ac:dyDescent="0.25">
      <c r="B646" s="5"/>
      <c r="C646" s="2"/>
      <c r="D646" s="2"/>
      <c r="E646" s="2"/>
      <c r="F646" s="29"/>
      <c r="G646" s="2"/>
      <c r="H646" s="2"/>
      <c r="I646" s="2"/>
      <c r="J646" s="29"/>
    </row>
    <row r="647" spans="2:10" x14ac:dyDescent="0.25">
      <c r="B647" s="5"/>
      <c r="C647" s="2"/>
      <c r="D647" s="2"/>
      <c r="E647" s="2"/>
      <c r="F647" s="29"/>
      <c r="G647" s="2"/>
      <c r="H647" s="2"/>
      <c r="I647" s="2"/>
      <c r="J647" s="29"/>
    </row>
    <row r="648" spans="2:10" x14ac:dyDescent="0.25">
      <c r="B648" s="5"/>
      <c r="C648" s="2"/>
      <c r="D648" s="2"/>
      <c r="E648" s="2"/>
      <c r="F648" s="29"/>
      <c r="G648" s="2"/>
      <c r="H648" s="2"/>
      <c r="I648" s="2"/>
      <c r="J648" s="29"/>
    </row>
    <row r="649" spans="2:10" x14ac:dyDescent="0.25">
      <c r="B649" s="5"/>
      <c r="C649" s="2"/>
      <c r="D649" s="2"/>
      <c r="E649" s="2"/>
      <c r="F649" s="29"/>
      <c r="G649" s="2"/>
      <c r="H649" s="2"/>
      <c r="I649" s="2"/>
      <c r="J649" s="29"/>
    </row>
    <row r="650" spans="2:10" x14ac:dyDescent="0.25">
      <c r="B650" s="5"/>
      <c r="C650" s="2"/>
      <c r="D650" s="2"/>
      <c r="E650" s="2"/>
      <c r="F650" s="29"/>
      <c r="G650" s="2"/>
      <c r="H650" s="2"/>
      <c r="I650" s="2"/>
      <c r="J650" s="29"/>
    </row>
    <row r="651" spans="2:10" x14ac:dyDescent="0.25">
      <c r="B651" s="5"/>
      <c r="C651" s="2"/>
      <c r="D651" s="2"/>
      <c r="E651" s="2"/>
      <c r="F651" s="29"/>
      <c r="G651" s="2"/>
      <c r="H651" s="2"/>
      <c r="I651" s="2"/>
      <c r="J651" s="29"/>
    </row>
    <row r="652" spans="2:10" x14ac:dyDescent="0.25">
      <c r="B652" s="5"/>
      <c r="C652" s="2"/>
      <c r="D652" s="2"/>
      <c r="E652" s="2"/>
      <c r="F652" s="29"/>
      <c r="G652" s="2"/>
      <c r="H652" s="2"/>
      <c r="I652" s="2"/>
      <c r="J652" s="29"/>
    </row>
    <row r="653" spans="2:10" x14ac:dyDescent="0.25">
      <c r="B653" s="5"/>
      <c r="C653" s="2"/>
      <c r="D653" s="2"/>
      <c r="E653" s="2"/>
      <c r="F653" s="29"/>
      <c r="G653" s="2"/>
      <c r="H653" s="2"/>
      <c r="I653" s="2"/>
      <c r="J653" s="29"/>
    </row>
    <row r="654" spans="2:10" x14ac:dyDescent="0.25">
      <c r="B654" s="5"/>
      <c r="C654" s="2"/>
      <c r="D654" s="2"/>
      <c r="E654" s="2"/>
      <c r="F654" s="29"/>
      <c r="G654" s="2"/>
      <c r="H654" s="2"/>
      <c r="I654" s="2"/>
      <c r="J654" s="29"/>
    </row>
    <row r="655" spans="2:10" x14ac:dyDescent="0.25">
      <c r="B655" s="5"/>
      <c r="C655" s="2"/>
      <c r="D655" s="2"/>
      <c r="E655" s="2"/>
      <c r="F655" s="29"/>
      <c r="G655" s="2"/>
      <c r="H655" s="2"/>
      <c r="I655" s="2"/>
      <c r="J655" s="29"/>
    </row>
    <row r="656" spans="2:10" x14ac:dyDescent="0.25">
      <c r="B656" s="5"/>
      <c r="C656" s="2"/>
      <c r="D656" s="2"/>
      <c r="E656" s="2"/>
      <c r="F656" s="29"/>
      <c r="G656" s="2"/>
      <c r="H656" s="2"/>
      <c r="I656" s="2"/>
      <c r="J656" s="29"/>
    </row>
    <row r="657" spans="2:10" x14ac:dyDescent="0.25">
      <c r="B657" s="5"/>
      <c r="C657" s="2"/>
      <c r="D657" s="2"/>
      <c r="E657" s="2"/>
      <c r="F657" s="29"/>
      <c r="G657" s="2"/>
      <c r="H657" s="2"/>
      <c r="I657" s="2"/>
      <c r="J657" s="29"/>
    </row>
    <row r="658" spans="2:10" x14ac:dyDescent="0.25">
      <c r="B658" s="5"/>
      <c r="C658" s="2"/>
      <c r="D658" s="2"/>
      <c r="E658" s="2"/>
      <c r="F658" s="29"/>
      <c r="G658" s="2"/>
      <c r="H658" s="2"/>
      <c r="I658" s="2"/>
      <c r="J658" s="29"/>
    </row>
    <row r="659" spans="2:10" x14ac:dyDescent="0.25">
      <c r="B659" s="5"/>
      <c r="C659" s="2"/>
      <c r="D659" s="2"/>
      <c r="E659" s="2"/>
      <c r="F659" s="29"/>
      <c r="G659" s="2"/>
      <c r="H659" s="2"/>
      <c r="I659" s="2"/>
      <c r="J659" s="29"/>
    </row>
    <row r="660" spans="2:10" x14ac:dyDescent="0.25">
      <c r="B660" s="5"/>
      <c r="C660" s="2"/>
      <c r="D660" s="2"/>
      <c r="E660" s="2"/>
      <c r="F660" s="29"/>
      <c r="G660" s="2"/>
      <c r="H660" s="2"/>
      <c r="I660" s="2"/>
      <c r="J660" s="29"/>
    </row>
    <row r="661" spans="2:10" x14ac:dyDescent="0.25">
      <c r="B661" s="5"/>
      <c r="C661" s="2"/>
      <c r="D661" s="2"/>
      <c r="E661" s="2"/>
      <c r="F661" s="29"/>
      <c r="G661" s="2"/>
      <c r="H661" s="2"/>
      <c r="I661" s="2"/>
      <c r="J661" s="29"/>
    </row>
    <row r="662" spans="2:10" x14ac:dyDescent="0.25">
      <c r="B662" s="5"/>
      <c r="C662" s="2"/>
      <c r="D662" s="2"/>
      <c r="E662" s="2"/>
      <c r="F662" s="29"/>
      <c r="G662" s="2"/>
      <c r="H662" s="2"/>
      <c r="I662" s="2"/>
      <c r="J662" s="29"/>
    </row>
    <row r="663" spans="2:10" x14ac:dyDescent="0.25">
      <c r="B663" s="5"/>
      <c r="C663" s="2"/>
      <c r="D663" s="2"/>
      <c r="E663" s="2"/>
      <c r="F663" s="29"/>
      <c r="G663" s="2"/>
      <c r="H663" s="2"/>
      <c r="I663" s="2"/>
      <c r="J663" s="29"/>
    </row>
    <row r="664" spans="2:10" x14ac:dyDescent="0.25">
      <c r="B664" s="5"/>
      <c r="C664" s="2"/>
      <c r="D664" s="2"/>
      <c r="E664" s="2"/>
      <c r="F664" s="29"/>
      <c r="G664" s="2"/>
      <c r="H664" s="2"/>
      <c r="I664" s="2"/>
      <c r="J664" s="29"/>
    </row>
    <row r="665" spans="2:10" x14ac:dyDescent="0.25">
      <c r="B665" s="5"/>
      <c r="C665" s="2"/>
      <c r="D665" s="2"/>
      <c r="E665" s="2"/>
      <c r="F665" s="29"/>
      <c r="G665" s="2"/>
      <c r="H665" s="2"/>
      <c r="I665" s="2"/>
      <c r="J665" s="29"/>
    </row>
    <row r="666" spans="2:10" x14ac:dyDescent="0.25">
      <c r="B666" s="5"/>
      <c r="C666" s="2"/>
      <c r="D666" s="2"/>
      <c r="E666" s="2"/>
      <c r="F666" s="29"/>
      <c r="G666" s="2"/>
      <c r="H666" s="2"/>
      <c r="I666" s="2"/>
      <c r="J666" s="29"/>
    </row>
    <row r="667" spans="2:10" x14ac:dyDescent="0.25">
      <c r="B667" s="5"/>
      <c r="C667" s="2"/>
      <c r="D667" s="2"/>
      <c r="E667" s="2"/>
      <c r="F667" s="29"/>
      <c r="G667" s="2"/>
      <c r="H667" s="2"/>
      <c r="I667" s="2"/>
      <c r="J667" s="29"/>
    </row>
    <row r="668" spans="2:10" x14ac:dyDescent="0.25">
      <c r="B668" s="5"/>
      <c r="C668" s="2"/>
      <c r="D668" s="2"/>
      <c r="E668" s="2"/>
      <c r="F668" s="29"/>
      <c r="G668" s="2"/>
      <c r="H668" s="2"/>
      <c r="I668" s="2"/>
      <c r="J668" s="29"/>
    </row>
    <row r="669" spans="2:10" x14ac:dyDescent="0.25">
      <c r="B669" s="5"/>
      <c r="C669" s="2"/>
      <c r="D669" s="2"/>
      <c r="E669" s="2"/>
      <c r="F669" s="29"/>
      <c r="G669" s="2"/>
      <c r="H669" s="2"/>
      <c r="I669" s="2"/>
      <c r="J669" s="29"/>
    </row>
    <row r="670" spans="2:10" x14ac:dyDescent="0.25">
      <c r="B670" s="5"/>
      <c r="C670" s="2"/>
      <c r="D670" s="2"/>
      <c r="E670" s="2"/>
      <c r="F670" s="29"/>
      <c r="G670" s="2"/>
      <c r="H670" s="2"/>
      <c r="I670" s="2"/>
      <c r="J670" s="29"/>
    </row>
    <row r="671" spans="2:10" x14ac:dyDescent="0.25">
      <c r="B671" s="5"/>
      <c r="C671" s="2"/>
      <c r="D671" s="2"/>
      <c r="E671" s="2"/>
      <c r="F671" s="29"/>
      <c r="G671" s="2"/>
      <c r="H671" s="2"/>
      <c r="I671" s="2"/>
      <c r="J671" s="29"/>
    </row>
    <row r="672" spans="2:10" x14ac:dyDescent="0.25">
      <c r="B672" s="5"/>
      <c r="C672" s="2"/>
      <c r="D672" s="2"/>
      <c r="E672" s="2"/>
      <c r="F672" s="29"/>
      <c r="G672" s="2"/>
      <c r="H672" s="2"/>
      <c r="I672" s="2"/>
      <c r="J672" s="29"/>
    </row>
    <row r="673" spans="2:10" x14ac:dyDescent="0.25">
      <c r="B673" s="5"/>
      <c r="C673" s="2"/>
      <c r="D673" s="2"/>
      <c r="E673" s="2"/>
      <c r="F673" s="29"/>
      <c r="G673" s="2"/>
      <c r="H673" s="2"/>
      <c r="I673" s="2"/>
      <c r="J673" s="29"/>
    </row>
    <row r="674" spans="2:10" x14ac:dyDescent="0.25">
      <c r="B674" s="5"/>
      <c r="C674" s="2"/>
      <c r="D674" s="2"/>
      <c r="E674" s="2"/>
      <c r="F674" s="29"/>
      <c r="G674" s="2"/>
      <c r="H674" s="2"/>
      <c r="I674" s="2"/>
      <c r="J674" s="29"/>
    </row>
    <row r="675" spans="2:10" x14ac:dyDescent="0.25">
      <c r="B675" s="5"/>
      <c r="C675" s="2"/>
      <c r="D675" s="2"/>
      <c r="E675" s="2"/>
      <c r="F675" s="29"/>
      <c r="G675" s="2"/>
      <c r="H675" s="2"/>
      <c r="I675" s="2"/>
      <c r="J675" s="29"/>
    </row>
    <row r="676" spans="2:10" x14ac:dyDescent="0.25">
      <c r="B676" s="5"/>
      <c r="C676" s="2"/>
      <c r="D676" s="2"/>
      <c r="E676" s="2"/>
      <c r="F676" s="29"/>
      <c r="G676" s="2"/>
      <c r="H676" s="2"/>
      <c r="I676" s="2"/>
      <c r="J676" s="29"/>
    </row>
    <row r="677" spans="2:10" x14ac:dyDescent="0.25">
      <c r="B677" s="5"/>
      <c r="C677" s="2"/>
      <c r="D677" s="2"/>
      <c r="E677" s="2"/>
      <c r="F677" s="29"/>
      <c r="G677" s="2"/>
      <c r="H677" s="2"/>
      <c r="I677" s="2"/>
      <c r="J677" s="29"/>
    </row>
    <row r="678" spans="2:10" x14ac:dyDescent="0.25">
      <c r="B678" s="5"/>
      <c r="C678" s="2"/>
      <c r="D678" s="2"/>
      <c r="E678" s="2"/>
      <c r="F678" s="29"/>
      <c r="G678" s="2"/>
      <c r="H678" s="2"/>
      <c r="I678" s="2"/>
      <c r="J678" s="29"/>
    </row>
    <row r="679" spans="2:10" x14ac:dyDescent="0.25">
      <c r="B679" s="5"/>
      <c r="C679" s="2"/>
      <c r="D679" s="2"/>
      <c r="E679" s="2"/>
      <c r="F679" s="29"/>
      <c r="G679" s="2"/>
      <c r="H679" s="2"/>
      <c r="I679" s="2"/>
      <c r="J679" s="29"/>
    </row>
    <row r="680" spans="2:10" x14ac:dyDescent="0.25">
      <c r="B680" s="5"/>
      <c r="C680" s="2"/>
      <c r="D680" s="2"/>
      <c r="E680" s="2"/>
      <c r="F680" s="29"/>
      <c r="G680" s="2"/>
      <c r="H680" s="2"/>
      <c r="I680" s="2"/>
      <c r="J680" s="29"/>
    </row>
    <row r="681" spans="2:10" x14ac:dyDescent="0.25">
      <c r="B681" s="5"/>
      <c r="C681" s="2"/>
      <c r="D681" s="2"/>
      <c r="E681" s="2"/>
      <c r="F681" s="29"/>
      <c r="G681" s="2"/>
      <c r="H681" s="2"/>
      <c r="I681" s="2"/>
      <c r="J681" s="29"/>
    </row>
    <row r="682" spans="2:10" x14ac:dyDescent="0.25">
      <c r="B682" s="5"/>
      <c r="C682" s="2"/>
      <c r="D682" s="2"/>
      <c r="E682" s="2"/>
      <c r="F682" s="29"/>
      <c r="G682" s="2"/>
      <c r="H682" s="2"/>
      <c r="I682" s="2"/>
      <c r="J682" s="29"/>
    </row>
    <row r="683" spans="2:10" x14ac:dyDescent="0.25">
      <c r="B683" s="5"/>
      <c r="C683" s="2"/>
      <c r="D683" s="2"/>
      <c r="E683" s="2"/>
      <c r="F683" s="29"/>
      <c r="G683" s="2"/>
      <c r="H683" s="2"/>
      <c r="I683" s="2"/>
      <c r="J683" s="29"/>
    </row>
    <row r="684" spans="2:10" x14ac:dyDescent="0.25">
      <c r="B684" s="5"/>
      <c r="C684" s="2"/>
      <c r="D684" s="2"/>
      <c r="E684" s="2"/>
      <c r="F684" s="29"/>
      <c r="G684" s="2"/>
      <c r="H684" s="2"/>
      <c r="I684" s="2"/>
      <c r="J684" s="29"/>
    </row>
    <row r="685" spans="2:10" x14ac:dyDescent="0.25">
      <c r="B685" s="5"/>
      <c r="C685" s="2"/>
      <c r="D685" s="2"/>
      <c r="E685" s="2"/>
      <c r="F685" s="29"/>
      <c r="G685" s="2"/>
      <c r="H685" s="2"/>
      <c r="I685" s="2"/>
      <c r="J685" s="29"/>
    </row>
    <row r="686" spans="2:10" x14ac:dyDescent="0.25">
      <c r="B686" s="5"/>
      <c r="C686" s="2"/>
      <c r="D686" s="2"/>
      <c r="E686" s="2"/>
      <c r="F686" s="29"/>
      <c r="G686" s="2"/>
      <c r="H686" s="2"/>
      <c r="I686" s="2"/>
      <c r="J686" s="29"/>
    </row>
    <row r="687" spans="2:10" x14ac:dyDescent="0.25">
      <c r="B687" s="5"/>
      <c r="C687" s="2"/>
      <c r="D687" s="2"/>
      <c r="E687" s="2"/>
      <c r="F687" s="29"/>
      <c r="G687" s="2"/>
      <c r="H687" s="2"/>
      <c r="I687" s="2"/>
      <c r="J687" s="29"/>
    </row>
    <row r="688" spans="2:10" x14ac:dyDescent="0.25">
      <c r="B688" s="5"/>
      <c r="C688" s="2"/>
      <c r="D688" s="2"/>
      <c r="E688" s="2"/>
      <c r="F688" s="29"/>
      <c r="G688" s="2"/>
      <c r="H688" s="2"/>
      <c r="I688" s="2"/>
      <c r="J688" s="29"/>
    </row>
    <row r="689" spans="2:10" x14ac:dyDescent="0.25">
      <c r="B689" s="5"/>
      <c r="C689" s="2"/>
      <c r="D689" s="2"/>
      <c r="E689" s="2"/>
      <c r="F689" s="29"/>
      <c r="G689" s="2"/>
      <c r="H689" s="2"/>
      <c r="I689" s="2"/>
      <c r="J689" s="29"/>
    </row>
    <row r="690" spans="2:10" x14ac:dyDescent="0.25">
      <c r="B690" s="5"/>
      <c r="C690" s="2"/>
      <c r="D690" s="2"/>
      <c r="E690" s="2"/>
      <c r="F690" s="29"/>
      <c r="G690" s="2"/>
      <c r="H690" s="2"/>
      <c r="I690" s="2"/>
      <c r="J690" s="29"/>
    </row>
    <row r="691" spans="2:10" x14ac:dyDescent="0.25">
      <c r="B691" s="5"/>
      <c r="C691" s="2"/>
      <c r="D691" s="2"/>
      <c r="E691" s="2"/>
      <c r="F691" s="29"/>
      <c r="G691" s="2"/>
      <c r="H691" s="2"/>
      <c r="I691" s="2"/>
      <c r="J691" s="29"/>
    </row>
    <row r="692" spans="2:10" x14ac:dyDescent="0.25">
      <c r="B692" s="5"/>
      <c r="C692" s="2"/>
      <c r="D692" s="2"/>
      <c r="E692" s="2"/>
      <c r="F692" s="29"/>
      <c r="G692" s="2"/>
      <c r="H692" s="2"/>
      <c r="I692" s="2"/>
      <c r="J692" s="29"/>
    </row>
    <row r="693" spans="2:10" x14ac:dyDescent="0.25">
      <c r="B693" s="5"/>
      <c r="C693" s="2"/>
      <c r="D693" s="2"/>
      <c r="E693" s="2"/>
      <c r="F693" s="29"/>
      <c r="G693" s="2"/>
      <c r="H693" s="2"/>
      <c r="I693" s="2"/>
      <c r="J693" s="29"/>
    </row>
    <row r="694" spans="2:10" x14ac:dyDescent="0.25">
      <c r="B694" s="5"/>
      <c r="C694" s="2"/>
      <c r="D694" s="2"/>
      <c r="E694" s="2"/>
      <c r="F694" s="29"/>
      <c r="G694" s="2"/>
      <c r="H694" s="2"/>
      <c r="I694" s="2"/>
      <c r="J694" s="29"/>
    </row>
    <row r="695" spans="2:10" x14ac:dyDescent="0.25">
      <c r="B695" s="5"/>
      <c r="C695" s="2"/>
      <c r="D695" s="2"/>
      <c r="E695" s="2"/>
      <c r="F695" s="29"/>
      <c r="G695" s="2"/>
      <c r="H695" s="2"/>
      <c r="I695" s="2"/>
      <c r="J695" s="29"/>
    </row>
    <row r="696" spans="2:10" x14ac:dyDescent="0.25">
      <c r="B696" s="5"/>
      <c r="C696" s="2"/>
      <c r="D696" s="2"/>
      <c r="E696" s="2"/>
      <c r="F696" s="29"/>
      <c r="G696" s="2"/>
      <c r="H696" s="2"/>
      <c r="I696" s="2"/>
      <c r="J696" s="29"/>
    </row>
    <row r="697" spans="2:10" x14ac:dyDescent="0.25">
      <c r="B697" s="5"/>
      <c r="C697" s="2"/>
      <c r="D697" s="2"/>
      <c r="E697" s="2"/>
      <c r="F697" s="29"/>
      <c r="G697" s="2"/>
      <c r="H697" s="2"/>
      <c r="I697" s="2"/>
      <c r="J697" s="29"/>
    </row>
    <row r="698" spans="2:10" x14ac:dyDescent="0.25">
      <c r="B698" s="5"/>
      <c r="C698" s="2"/>
      <c r="D698" s="2"/>
      <c r="E698" s="2"/>
      <c r="F698" s="29"/>
      <c r="G698" s="2"/>
      <c r="H698" s="2"/>
      <c r="I698" s="2"/>
      <c r="J698" s="29"/>
    </row>
    <row r="699" spans="2:10" x14ac:dyDescent="0.25">
      <c r="B699" s="5"/>
      <c r="C699" s="2"/>
      <c r="D699" s="2"/>
      <c r="E699" s="2"/>
      <c r="F699" s="29"/>
      <c r="G699" s="2"/>
      <c r="H699" s="2"/>
      <c r="I699" s="2"/>
      <c r="J699" s="29"/>
    </row>
    <row r="700" spans="2:10" x14ac:dyDescent="0.25">
      <c r="B700" s="5"/>
      <c r="C700" s="2"/>
      <c r="D700" s="2"/>
      <c r="E700" s="2"/>
      <c r="F700" s="29"/>
      <c r="G700" s="2"/>
      <c r="H700" s="2"/>
      <c r="I700" s="2"/>
      <c r="J700" s="29"/>
    </row>
    <row r="701" spans="2:10" x14ac:dyDescent="0.25">
      <c r="B701" s="5"/>
      <c r="C701" s="2"/>
      <c r="D701" s="2"/>
      <c r="E701" s="2"/>
      <c r="F701" s="29"/>
      <c r="G701" s="2"/>
      <c r="H701" s="2"/>
      <c r="I701" s="2"/>
      <c r="J701" s="29"/>
    </row>
    <row r="702" spans="2:10" x14ac:dyDescent="0.25">
      <c r="B702" s="5"/>
      <c r="C702" s="2"/>
      <c r="D702" s="2"/>
      <c r="E702" s="2"/>
      <c r="F702" s="29"/>
      <c r="G702" s="2"/>
      <c r="H702" s="2"/>
      <c r="I702" s="2"/>
      <c r="J702" s="29"/>
    </row>
    <row r="703" spans="2:10" x14ac:dyDescent="0.25">
      <c r="B703" s="5"/>
      <c r="C703" s="2"/>
      <c r="D703" s="2"/>
      <c r="E703" s="2"/>
      <c r="F703" s="29"/>
      <c r="G703" s="2"/>
      <c r="H703" s="2"/>
      <c r="I703" s="2"/>
      <c r="J703" s="29"/>
    </row>
    <row r="704" spans="2:10" x14ac:dyDescent="0.25">
      <c r="B704" s="5"/>
      <c r="C704" s="2"/>
      <c r="D704" s="2"/>
      <c r="E704" s="2"/>
      <c r="F704" s="29"/>
      <c r="G704" s="2"/>
      <c r="H704" s="2"/>
      <c r="I704" s="2"/>
      <c r="J704" s="29"/>
    </row>
    <row r="705" spans="2:10" x14ac:dyDescent="0.25">
      <c r="B705" s="5"/>
      <c r="C705" s="2"/>
      <c r="D705" s="2"/>
      <c r="E705" s="2"/>
      <c r="F705" s="29"/>
      <c r="G705" s="2"/>
      <c r="H705" s="2"/>
      <c r="I705" s="2"/>
      <c r="J705" s="29"/>
    </row>
    <row r="706" spans="2:10" x14ac:dyDescent="0.25">
      <c r="B706" s="5"/>
      <c r="C706" s="2"/>
      <c r="D706" s="2"/>
      <c r="E706" s="2"/>
      <c r="F706" s="29"/>
      <c r="G706" s="2"/>
      <c r="H706" s="2"/>
      <c r="I706" s="2"/>
      <c r="J706" s="29"/>
    </row>
    <row r="707" spans="2:10" x14ac:dyDescent="0.25">
      <c r="B707" s="5"/>
      <c r="C707" s="2"/>
      <c r="D707" s="2"/>
      <c r="E707" s="2"/>
      <c r="F707" s="29"/>
      <c r="G707" s="2"/>
      <c r="H707" s="2"/>
      <c r="I707" s="2"/>
      <c r="J707" s="29"/>
    </row>
    <row r="708" spans="2:10" x14ac:dyDescent="0.25">
      <c r="B708" s="5"/>
      <c r="C708" s="2"/>
      <c r="D708" s="2"/>
      <c r="E708" s="2"/>
      <c r="F708" s="29"/>
      <c r="G708" s="2"/>
      <c r="H708" s="2"/>
      <c r="I708" s="2"/>
      <c r="J708" s="29"/>
    </row>
    <row r="709" spans="2:10" x14ac:dyDescent="0.25">
      <c r="B709" s="5"/>
      <c r="C709" s="2"/>
      <c r="D709" s="2"/>
      <c r="E709" s="2"/>
      <c r="F709" s="29"/>
      <c r="G709" s="2"/>
      <c r="H709" s="2"/>
      <c r="I709" s="2"/>
      <c r="J709" s="29"/>
    </row>
    <row r="710" spans="2:10" x14ac:dyDescent="0.25">
      <c r="B710" s="5"/>
      <c r="C710" s="2"/>
      <c r="D710" s="2"/>
      <c r="E710" s="2"/>
      <c r="F710" s="29"/>
      <c r="G710" s="2"/>
      <c r="H710" s="2"/>
      <c r="I710" s="2"/>
      <c r="J710" s="29"/>
    </row>
    <row r="711" spans="2:10" x14ac:dyDescent="0.25">
      <c r="B711" s="5"/>
      <c r="C711" s="2"/>
      <c r="D711" s="2"/>
      <c r="E711" s="2"/>
      <c r="F711" s="29"/>
      <c r="G711" s="2"/>
      <c r="H711" s="2"/>
      <c r="I711" s="2"/>
      <c r="J711" s="29"/>
    </row>
    <row r="712" spans="2:10" x14ac:dyDescent="0.25">
      <c r="B712" s="5"/>
      <c r="C712" s="2"/>
      <c r="D712" s="2"/>
      <c r="E712" s="2"/>
      <c r="F712" s="29"/>
      <c r="G712" s="2"/>
      <c r="H712" s="2"/>
      <c r="I712" s="2"/>
      <c r="J712" s="29"/>
    </row>
    <row r="713" spans="2:10" x14ac:dyDescent="0.25">
      <c r="B713" s="5"/>
      <c r="C713" s="2"/>
      <c r="D713" s="2"/>
      <c r="E713" s="2"/>
      <c r="F713" s="29"/>
      <c r="G713" s="2"/>
      <c r="H713" s="2"/>
      <c r="I713" s="2"/>
      <c r="J713" s="29"/>
    </row>
    <row r="714" spans="2:10" x14ac:dyDescent="0.25">
      <c r="B714" s="5"/>
      <c r="C714" s="2"/>
      <c r="D714" s="2"/>
      <c r="E714" s="2"/>
      <c r="F714" s="29"/>
      <c r="G714" s="2"/>
      <c r="H714" s="2"/>
      <c r="I714" s="2"/>
      <c r="J714" s="29"/>
    </row>
    <row r="715" spans="2:10" x14ac:dyDescent="0.25">
      <c r="B715" s="5"/>
      <c r="C715" s="2"/>
      <c r="D715" s="2"/>
      <c r="E715" s="2"/>
      <c r="F715" s="29"/>
      <c r="G715" s="2"/>
      <c r="H715" s="2"/>
      <c r="I715" s="2"/>
      <c r="J715" s="29"/>
    </row>
    <row r="716" spans="2:10" x14ac:dyDescent="0.25">
      <c r="B716" s="5"/>
      <c r="C716" s="2"/>
      <c r="D716" s="2"/>
      <c r="E716" s="2"/>
      <c r="F716" s="29"/>
      <c r="G716" s="2"/>
      <c r="H716" s="2"/>
      <c r="I716" s="2"/>
      <c r="J716" s="29"/>
    </row>
    <row r="717" spans="2:10" x14ac:dyDescent="0.25">
      <c r="B717" s="5"/>
      <c r="C717" s="2"/>
      <c r="D717" s="2"/>
      <c r="E717" s="2"/>
      <c r="F717" s="29"/>
      <c r="G717" s="2"/>
      <c r="H717" s="2"/>
      <c r="I717" s="2"/>
      <c r="J717" s="29"/>
    </row>
    <row r="718" spans="2:10" x14ac:dyDescent="0.25">
      <c r="B718" s="5"/>
      <c r="C718" s="2"/>
      <c r="D718" s="2"/>
      <c r="E718" s="2"/>
      <c r="F718" s="29"/>
      <c r="G718" s="2"/>
      <c r="H718" s="2"/>
      <c r="I718" s="2"/>
      <c r="J718" s="29"/>
    </row>
    <row r="719" spans="2:10" x14ac:dyDescent="0.25">
      <c r="B719" s="5"/>
      <c r="C719" s="2"/>
      <c r="D719" s="2"/>
      <c r="E719" s="2"/>
      <c r="F719" s="29"/>
      <c r="G719" s="2"/>
      <c r="H719" s="2"/>
      <c r="I719" s="2"/>
      <c r="J719" s="29"/>
    </row>
    <row r="720" spans="2:10" x14ac:dyDescent="0.25">
      <c r="B720" s="5"/>
      <c r="C720" s="2"/>
      <c r="D720" s="2"/>
      <c r="E720" s="2"/>
      <c r="F720" s="29"/>
      <c r="G720" s="2"/>
      <c r="H720" s="2"/>
      <c r="I720" s="2"/>
      <c r="J720" s="29"/>
    </row>
    <row r="721" spans="2:10" x14ac:dyDescent="0.25">
      <c r="B721" s="5"/>
      <c r="C721" s="2"/>
      <c r="D721" s="2"/>
      <c r="E721" s="2"/>
      <c r="F721" s="29"/>
      <c r="G721" s="2"/>
      <c r="H721" s="2"/>
      <c r="I721" s="2"/>
      <c r="J721" s="29"/>
    </row>
    <row r="722" spans="2:10" x14ac:dyDescent="0.25">
      <c r="B722" s="5"/>
      <c r="C722" s="2"/>
      <c r="D722" s="2"/>
      <c r="E722" s="2"/>
      <c r="F722" s="29"/>
      <c r="G722" s="2"/>
      <c r="H722" s="2"/>
      <c r="I722" s="2"/>
      <c r="J722" s="29"/>
    </row>
    <row r="723" spans="2:10" x14ac:dyDescent="0.25">
      <c r="B723" s="5"/>
      <c r="C723" s="2"/>
      <c r="D723" s="2"/>
      <c r="E723" s="2"/>
      <c r="F723" s="29"/>
      <c r="G723" s="2"/>
      <c r="H723" s="2"/>
      <c r="I723" s="2"/>
      <c r="J723" s="29"/>
    </row>
    <row r="724" spans="2:10" x14ac:dyDescent="0.25">
      <c r="B724" s="5"/>
      <c r="C724" s="2"/>
      <c r="D724" s="2"/>
      <c r="E724" s="2"/>
      <c r="F724" s="29"/>
      <c r="G724" s="2"/>
      <c r="H724" s="2"/>
      <c r="I724" s="2"/>
      <c r="J724" s="29"/>
    </row>
    <row r="725" spans="2:10" x14ac:dyDescent="0.25">
      <c r="B725" s="5"/>
      <c r="C725" s="2"/>
      <c r="D725" s="2"/>
      <c r="E725" s="2"/>
      <c r="F725" s="29"/>
      <c r="G725" s="2"/>
      <c r="H725" s="2"/>
      <c r="I725" s="2"/>
      <c r="J725" s="29"/>
    </row>
    <row r="726" spans="2:10" x14ac:dyDescent="0.25">
      <c r="B726" s="5"/>
      <c r="C726" s="2"/>
      <c r="D726" s="2"/>
      <c r="E726" s="2"/>
      <c r="F726" s="29"/>
      <c r="G726" s="2"/>
      <c r="H726" s="2"/>
      <c r="I726" s="2"/>
      <c r="J726" s="29"/>
    </row>
    <row r="727" spans="2:10" x14ac:dyDescent="0.25">
      <c r="B727" s="5"/>
      <c r="C727" s="2"/>
      <c r="D727" s="2"/>
      <c r="E727" s="2"/>
      <c r="F727" s="29"/>
      <c r="G727" s="2"/>
      <c r="H727" s="2"/>
      <c r="I727" s="2"/>
      <c r="J727" s="29"/>
    </row>
    <row r="728" spans="2:10" x14ac:dyDescent="0.25">
      <c r="B728" s="5"/>
      <c r="C728" s="2"/>
      <c r="D728" s="2"/>
      <c r="E728" s="2"/>
      <c r="F728" s="29"/>
      <c r="G728" s="2"/>
      <c r="H728" s="2"/>
      <c r="I728" s="2"/>
      <c r="J728" s="29"/>
    </row>
    <row r="729" spans="2:10" x14ac:dyDescent="0.25">
      <c r="B729" s="5"/>
      <c r="C729" s="2"/>
      <c r="D729" s="2"/>
      <c r="E729" s="2"/>
      <c r="F729" s="29"/>
      <c r="G729" s="2"/>
      <c r="H729" s="2"/>
      <c r="I729" s="2"/>
      <c r="J729" s="29"/>
    </row>
    <row r="730" spans="2:10" x14ac:dyDescent="0.25">
      <c r="B730" s="5"/>
      <c r="C730" s="2"/>
      <c r="D730" s="2"/>
      <c r="E730" s="2"/>
      <c r="F730" s="29"/>
      <c r="G730" s="2"/>
      <c r="H730" s="2"/>
      <c r="I730" s="2"/>
      <c r="J730" s="29"/>
    </row>
    <row r="731" spans="2:10" x14ac:dyDescent="0.25">
      <c r="B731" s="5"/>
      <c r="C731" s="2"/>
      <c r="D731" s="2"/>
      <c r="E731" s="2"/>
      <c r="F731" s="29"/>
      <c r="G731" s="2"/>
      <c r="H731" s="2"/>
      <c r="I731" s="2"/>
      <c r="J731" s="29"/>
    </row>
    <row r="732" spans="2:10" x14ac:dyDescent="0.25">
      <c r="B732" s="5"/>
      <c r="C732" s="2"/>
      <c r="D732" s="2"/>
      <c r="E732" s="2"/>
      <c r="F732" s="29"/>
      <c r="G732" s="2"/>
      <c r="H732" s="2"/>
      <c r="I732" s="2"/>
      <c r="J732" s="29"/>
    </row>
    <row r="733" spans="2:10" x14ac:dyDescent="0.25">
      <c r="B733" s="5"/>
      <c r="C733" s="2"/>
      <c r="D733" s="2"/>
      <c r="E733" s="2"/>
      <c r="F733" s="29"/>
      <c r="G733" s="2"/>
      <c r="H733" s="2"/>
      <c r="I733" s="2"/>
      <c r="J733" s="29"/>
    </row>
    <row r="734" spans="2:10" x14ac:dyDescent="0.25">
      <c r="B734" s="5"/>
      <c r="C734" s="2"/>
      <c r="D734" s="2"/>
      <c r="E734" s="2"/>
      <c r="F734" s="29"/>
      <c r="G734" s="2"/>
      <c r="H734" s="2"/>
      <c r="I734" s="2"/>
      <c r="J734" s="29"/>
    </row>
    <row r="735" spans="2:10" x14ac:dyDescent="0.25">
      <c r="B735" s="5"/>
      <c r="C735" s="2"/>
      <c r="D735" s="2"/>
      <c r="E735" s="2"/>
      <c r="F735" s="29"/>
      <c r="G735" s="2"/>
      <c r="H735" s="2"/>
      <c r="I735" s="2"/>
      <c r="J735" s="29"/>
    </row>
    <row r="736" spans="2:10" x14ac:dyDescent="0.25">
      <c r="B736" s="5"/>
      <c r="C736" s="2"/>
      <c r="D736" s="2"/>
      <c r="E736" s="2"/>
      <c r="F736" s="29"/>
      <c r="G736" s="2"/>
      <c r="H736" s="2"/>
      <c r="I736" s="2"/>
      <c r="J736" s="29"/>
    </row>
    <row r="737" spans="2:10" x14ac:dyDescent="0.25">
      <c r="B737" s="5"/>
      <c r="C737" s="2"/>
      <c r="D737" s="2"/>
      <c r="E737" s="2"/>
      <c r="F737" s="29"/>
      <c r="G737" s="2"/>
      <c r="H737" s="2"/>
      <c r="I737" s="2"/>
      <c r="J737" s="29"/>
    </row>
    <row r="738" spans="2:10" x14ac:dyDescent="0.25">
      <c r="B738" s="5"/>
      <c r="C738" s="2"/>
      <c r="D738" s="2"/>
      <c r="E738" s="2"/>
      <c r="F738" s="29"/>
      <c r="G738" s="2"/>
      <c r="H738" s="2"/>
      <c r="I738" s="2"/>
      <c r="J738" s="29"/>
    </row>
    <row r="739" spans="2:10" x14ac:dyDescent="0.25">
      <c r="B739" s="5"/>
      <c r="C739" s="2"/>
      <c r="D739" s="2"/>
      <c r="E739" s="2"/>
      <c r="F739" s="29"/>
      <c r="G739" s="2"/>
      <c r="H739" s="2"/>
      <c r="I739" s="2"/>
      <c r="J739" s="29"/>
    </row>
    <row r="740" spans="2:10" x14ac:dyDescent="0.25">
      <c r="B740" s="5"/>
      <c r="C740" s="2"/>
      <c r="D740" s="2"/>
      <c r="E740" s="2"/>
      <c r="F740" s="29"/>
      <c r="G740" s="2"/>
      <c r="H740" s="2"/>
      <c r="I740" s="2"/>
      <c r="J740" s="29"/>
    </row>
    <row r="741" spans="2:10" x14ac:dyDescent="0.25">
      <c r="B741" s="5"/>
      <c r="C741" s="2"/>
      <c r="D741" s="2"/>
      <c r="E741" s="2"/>
      <c r="F741" s="29"/>
      <c r="G741" s="2"/>
      <c r="H741" s="2"/>
      <c r="I741" s="2"/>
      <c r="J741" s="29"/>
    </row>
    <row r="742" spans="2:10" x14ac:dyDescent="0.25">
      <c r="B742" s="5"/>
      <c r="C742" s="2"/>
      <c r="D742" s="2"/>
      <c r="E742" s="2"/>
      <c r="F742" s="29"/>
      <c r="G742" s="2"/>
      <c r="H742" s="2"/>
      <c r="I742" s="2"/>
      <c r="J742" s="29"/>
    </row>
    <row r="743" spans="2:10" x14ac:dyDescent="0.25">
      <c r="B743" s="5"/>
      <c r="C743" s="2"/>
      <c r="D743" s="2"/>
      <c r="E743" s="2"/>
      <c r="F743" s="29"/>
      <c r="G743" s="2"/>
      <c r="H743" s="2"/>
      <c r="I743" s="2"/>
      <c r="J743" s="29"/>
    </row>
    <row r="744" spans="2:10" x14ac:dyDescent="0.25">
      <c r="B744" s="5"/>
      <c r="C744" s="2"/>
      <c r="D744" s="2"/>
      <c r="E744" s="2"/>
      <c r="F744" s="29"/>
      <c r="G744" s="2"/>
      <c r="H744" s="2"/>
      <c r="I744" s="2"/>
      <c r="J744" s="29"/>
    </row>
    <row r="745" spans="2:10" x14ac:dyDescent="0.25">
      <c r="B745" s="5"/>
      <c r="C745" s="2"/>
      <c r="D745" s="2"/>
      <c r="E745" s="2"/>
      <c r="F745" s="29"/>
      <c r="G745" s="2"/>
      <c r="H745" s="2"/>
      <c r="I745" s="2"/>
      <c r="J745" s="29"/>
    </row>
    <row r="746" spans="2:10" x14ac:dyDescent="0.25">
      <c r="B746" s="5"/>
      <c r="C746" s="2"/>
      <c r="D746" s="2"/>
      <c r="E746" s="2"/>
      <c r="F746" s="29"/>
      <c r="G746" s="2"/>
      <c r="H746" s="2"/>
      <c r="I746" s="2"/>
      <c r="J746" s="29"/>
    </row>
    <row r="747" spans="2:10" x14ac:dyDescent="0.25">
      <c r="B747" s="5"/>
      <c r="C747" s="2"/>
      <c r="D747" s="2"/>
      <c r="E747" s="2"/>
      <c r="F747" s="29"/>
      <c r="G747" s="2"/>
      <c r="H747" s="2"/>
      <c r="I747" s="2"/>
      <c r="J747" s="29"/>
    </row>
    <row r="748" spans="2:10" x14ac:dyDescent="0.25">
      <c r="B748" s="5"/>
      <c r="C748" s="2"/>
      <c r="D748" s="2"/>
      <c r="E748" s="2"/>
      <c r="F748" s="29"/>
      <c r="G748" s="2"/>
      <c r="H748" s="2"/>
      <c r="I748" s="2"/>
      <c r="J748" s="29"/>
    </row>
    <row r="749" spans="2:10" x14ac:dyDescent="0.25">
      <c r="B749" s="5"/>
      <c r="C749" s="2"/>
      <c r="D749" s="2"/>
      <c r="E749" s="2"/>
      <c r="F749" s="29"/>
      <c r="G749" s="2"/>
      <c r="H749" s="2"/>
      <c r="I749" s="2"/>
      <c r="J749" s="29"/>
    </row>
    <row r="750" spans="2:10" x14ac:dyDescent="0.25">
      <c r="B750" s="5"/>
      <c r="C750" s="2"/>
      <c r="D750" s="2"/>
      <c r="E750" s="2"/>
      <c r="F750" s="29"/>
      <c r="G750" s="2"/>
      <c r="H750" s="2"/>
      <c r="I750" s="2"/>
      <c r="J750" s="29"/>
    </row>
    <row r="751" spans="2:10" x14ac:dyDescent="0.25">
      <c r="B751" s="5"/>
      <c r="C751" s="2"/>
      <c r="D751" s="2"/>
      <c r="E751" s="2"/>
      <c r="F751" s="29"/>
      <c r="G751" s="2"/>
      <c r="H751" s="2"/>
      <c r="I751" s="2"/>
      <c r="J751" s="29"/>
    </row>
    <row r="752" spans="2:10" x14ac:dyDescent="0.25">
      <c r="B752" s="5"/>
      <c r="C752" s="2"/>
      <c r="D752" s="2"/>
      <c r="E752" s="2"/>
      <c r="F752" s="29"/>
      <c r="G752" s="2"/>
      <c r="H752" s="2"/>
      <c r="I752" s="2"/>
      <c r="J752" s="29"/>
    </row>
    <row r="753" spans="2:10" x14ac:dyDescent="0.25">
      <c r="B753" s="5"/>
      <c r="C753" s="2"/>
      <c r="D753" s="2"/>
      <c r="E753" s="2"/>
      <c r="F753" s="29"/>
      <c r="G753" s="2"/>
      <c r="H753" s="2"/>
      <c r="I753" s="2"/>
      <c r="J753" s="29"/>
    </row>
    <row r="754" spans="2:10" x14ac:dyDescent="0.25">
      <c r="B754" s="5"/>
      <c r="C754" s="2"/>
      <c r="D754" s="2"/>
      <c r="E754" s="2"/>
      <c r="F754" s="29"/>
      <c r="G754" s="2"/>
      <c r="H754" s="2"/>
      <c r="I754" s="2"/>
      <c r="J754" s="29"/>
    </row>
    <row r="755" spans="2:10" x14ac:dyDescent="0.25">
      <c r="B755" s="5"/>
      <c r="C755" s="2"/>
      <c r="D755" s="2"/>
      <c r="E755" s="2"/>
      <c r="F755" s="29"/>
      <c r="G755" s="2"/>
      <c r="H755" s="2"/>
      <c r="I755" s="2"/>
      <c r="J755" s="29"/>
    </row>
    <row r="756" spans="2:10" x14ac:dyDescent="0.25">
      <c r="B756" s="5"/>
      <c r="C756" s="2"/>
      <c r="D756" s="2"/>
      <c r="E756" s="2"/>
      <c r="F756" s="29"/>
      <c r="G756" s="2"/>
      <c r="H756" s="2"/>
      <c r="I756" s="2"/>
      <c r="J756" s="29"/>
    </row>
    <row r="757" spans="2:10" x14ac:dyDescent="0.25">
      <c r="B757" s="5"/>
      <c r="C757" s="2"/>
      <c r="D757" s="2"/>
      <c r="E757" s="2"/>
      <c r="F757" s="29"/>
      <c r="G757" s="2"/>
      <c r="H757" s="2"/>
      <c r="I757" s="2"/>
      <c r="J757" s="29"/>
    </row>
    <row r="758" spans="2:10" x14ac:dyDescent="0.25">
      <c r="B758" s="5"/>
      <c r="C758" s="2"/>
      <c r="D758" s="2"/>
      <c r="E758" s="2"/>
      <c r="F758" s="29"/>
      <c r="G758" s="2"/>
      <c r="H758" s="2"/>
      <c r="I758" s="2"/>
      <c r="J758" s="29"/>
    </row>
    <row r="759" spans="2:10" x14ac:dyDescent="0.25">
      <c r="B759" s="5"/>
      <c r="C759" s="2"/>
      <c r="D759" s="2"/>
      <c r="E759" s="2"/>
      <c r="F759" s="29"/>
      <c r="G759" s="2"/>
      <c r="H759" s="2"/>
      <c r="I759" s="2"/>
      <c r="J759" s="29"/>
    </row>
    <row r="760" spans="2:10" x14ac:dyDescent="0.25">
      <c r="B760" s="5"/>
      <c r="C760" s="2"/>
      <c r="D760" s="2"/>
      <c r="E760" s="2"/>
      <c r="F760" s="29"/>
      <c r="G760" s="2"/>
      <c r="H760" s="2"/>
      <c r="I760" s="2"/>
      <c r="J760" s="29"/>
    </row>
    <row r="761" spans="2:10" x14ac:dyDescent="0.25">
      <c r="B761" s="5"/>
      <c r="C761" s="2"/>
      <c r="D761" s="2"/>
      <c r="E761" s="2"/>
      <c r="F761" s="29"/>
      <c r="G761" s="2"/>
      <c r="H761" s="2"/>
      <c r="I761" s="2"/>
      <c r="J761" s="29"/>
    </row>
    <row r="762" spans="2:10" x14ac:dyDescent="0.25">
      <c r="B762" s="5"/>
      <c r="C762" s="2"/>
      <c r="D762" s="2"/>
      <c r="E762" s="2"/>
      <c r="F762" s="29"/>
      <c r="G762" s="2"/>
      <c r="H762" s="2"/>
      <c r="I762" s="2"/>
      <c r="J762" s="29"/>
    </row>
    <row r="763" spans="2:10" x14ac:dyDescent="0.25">
      <c r="B763" s="5"/>
      <c r="C763" s="2"/>
      <c r="D763" s="2"/>
      <c r="E763" s="2"/>
      <c r="F763" s="29"/>
      <c r="G763" s="2"/>
      <c r="H763" s="2"/>
      <c r="I763" s="2"/>
      <c r="J763" s="29"/>
    </row>
    <row r="764" spans="2:10" x14ac:dyDescent="0.25">
      <c r="B764" s="5"/>
      <c r="C764" s="2"/>
      <c r="D764" s="2"/>
      <c r="E764" s="2"/>
      <c r="F764" s="29"/>
      <c r="G764" s="2"/>
      <c r="H764" s="2"/>
      <c r="I764" s="2"/>
      <c r="J764" s="29"/>
    </row>
    <row r="765" spans="2:10" x14ac:dyDescent="0.25">
      <c r="B765" s="5"/>
      <c r="C765" s="2"/>
      <c r="D765" s="2"/>
      <c r="E765" s="2"/>
      <c r="F765" s="29"/>
      <c r="G765" s="2"/>
      <c r="H765" s="2"/>
      <c r="I765" s="2"/>
      <c r="J765" s="29"/>
    </row>
    <row r="766" spans="2:10" x14ac:dyDescent="0.25">
      <c r="B766" s="5"/>
      <c r="C766" s="2"/>
      <c r="D766" s="2"/>
      <c r="E766" s="2"/>
      <c r="F766" s="29"/>
      <c r="G766" s="2"/>
      <c r="H766" s="2"/>
      <c r="I766" s="2"/>
      <c r="J766" s="29"/>
    </row>
    <row r="767" spans="2:10" x14ac:dyDescent="0.25">
      <c r="B767" s="5"/>
      <c r="C767" s="2"/>
      <c r="D767" s="2"/>
      <c r="E767" s="2"/>
      <c r="F767" s="29"/>
      <c r="G767" s="2"/>
      <c r="H767" s="2"/>
      <c r="I767" s="2"/>
      <c r="J767" s="29"/>
    </row>
    <row r="768" spans="2:10" x14ac:dyDescent="0.25">
      <c r="B768" s="5"/>
      <c r="C768" s="2"/>
      <c r="D768" s="2"/>
      <c r="E768" s="2"/>
      <c r="F768" s="29"/>
      <c r="G768" s="2"/>
      <c r="H768" s="2"/>
      <c r="I768" s="2"/>
      <c r="J768" s="29"/>
    </row>
    <row r="769" spans="2:10" x14ac:dyDescent="0.25">
      <c r="B769" s="5"/>
      <c r="C769" s="2"/>
      <c r="D769" s="2"/>
      <c r="E769" s="2"/>
      <c r="F769" s="29"/>
      <c r="G769" s="2"/>
      <c r="H769" s="2"/>
      <c r="I769" s="2"/>
      <c r="J769" s="29"/>
    </row>
    <row r="770" spans="2:10" x14ac:dyDescent="0.25">
      <c r="B770" s="5"/>
      <c r="C770" s="2"/>
      <c r="D770" s="2"/>
      <c r="E770" s="2"/>
      <c r="F770" s="29"/>
      <c r="G770" s="2"/>
      <c r="H770" s="2"/>
      <c r="I770" s="2"/>
      <c r="J770" s="29"/>
    </row>
    <row r="771" spans="2:10" x14ac:dyDescent="0.25">
      <c r="B771" s="5"/>
      <c r="C771" s="2"/>
      <c r="D771" s="2"/>
      <c r="E771" s="2"/>
      <c r="F771" s="29"/>
      <c r="G771" s="2"/>
      <c r="H771" s="2"/>
      <c r="I771" s="2"/>
      <c r="J771" s="29"/>
    </row>
    <row r="772" spans="2:10" x14ac:dyDescent="0.25">
      <c r="B772" s="5"/>
      <c r="C772" s="2"/>
      <c r="D772" s="2"/>
      <c r="E772" s="2"/>
      <c r="F772" s="29"/>
      <c r="G772" s="2"/>
      <c r="H772" s="2"/>
      <c r="I772" s="2"/>
      <c r="J772" s="29"/>
    </row>
    <row r="773" spans="2:10" x14ac:dyDescent="0.25">
      <c r="B773" s="5"/>
      <c r="C773" s="2"/>
      <c r="D773" s="2"/>
      <c r="E773" s="2"/>
      <c r="F773" s="29"/>
      <c r="G773" s="2"/>
      <c r="H773" s="2"/>
      <c r="I773" s="2"/>
      <c r="J773" s="29"/>
    </row>
    <row r="774" spans="2:10" x14ac:dyDescent="0.25">
      <c r="B774" s="5"/>
      <c r="C774" s="2"/>
      <c r="D774" s="2"/>
      <c r="E774" s="2"/>
      <c r="F774" s="29"/>
      <c r="G774" s="2"/>
      <c r="H774" s="2"/>
      <c r="I774" s="2"/>
      <c r="J774" s="29"/>
    </row>
    <row r="775" spans="2:10" x14ac:dyDescent="0.25">
      <c r="B775" s="5"/>
      <c r="C775" s="2"/>
      <c r="D775" s="2"/>
      <c r="E775" s="2"/>
      <c r="F775" s="29"/>
      <c r="G775" s="2"/>
      <c r="H775" s="2"/>
      <c r="I775" s="2"/>
      <c r="J775" s="29"/>
    </row>
    <row r="776" spans="2:10" x14ac:dyDescent="0.25">
      <c r="B776" s="5"/>
      <c r="C776" s="2"/>
      <c r="D776" s="2"/>
      <c r="E776" s="2"/>
      <c r="F776" s="29"/>
      <c r="G776" s="2"/>
      <c r="H776" s="2"/>
      <c r="I776" s="2"/>
      <c r="J776" s="29"/>
    </row>
    <row r="777" spans="2:10" x14ac:dyDescent="0.25">
      <c r="B777" s="5"/>
      <c r="C777" s="2"/>
      <c r="D777" s="2"/>
      <c r="E777" s="2"/>
      <c r="F777" s="29"/>
      <c r="G777" s="2"/>
      <c r="H777" s="2"/>
      <c r="I777" s="2"/>
      <c r="J777" s="29"/>
    </row>
    <row r="778" spans="2:10" x14ac:dyDescent="0.25">
      <c r="B778" s="5"/>
      <c r="C778" s="2"/>
      <c r="D778" s="2"/>
      <c r="E778" s="2"/>
      <c r="F778" s="29"/>
      <c r="G778" s="2"/>
      <c r="H778" s="2"/>
      <c r="I778" s="2"/>
      <c r="J778" s="29"/>
    </row>
    <row r="779" spans="2:10" x14ac:dyDescent="0.25">
      <c r="B779" s="5"/>
      <c r="C779" s="2"/>
      <c r="D779" s="2"/>
      <c r="E779" s="2"/>
      <c r="F779" s="29"/>
      <c r="G779" s="2"/>
      <c r="H779" s="2"/>
      <c r="I779" s="2"/>
      <c r="J779" s="29"/>
    </row>
    <row r="780" spans="2:10" x14ac:dyDescent="0.25">
      <c r="B780" s="5"/>
      <c r="C780" s="2"/>
      <c r="D780" s="2"/>
      <c r="E780" s="2"/>
      <c r="F780" s="29"/>
      <c r="G780" s="2"/>
      <c r="H780" s="2"/>
      <c r="I780" s="2"/>
      <c r="J780" s="29"/>
    </row>
    <row r="781" spans="2:10" x14ac:dyDescent="0.25">
      <c r="B781" s="5"/>
      <c r="C781" s="2"/>
      <c r="D781" s="2"/>
      <c r="E781" s="2"/>
      <c r="F781" s="29"/>
      <c r="G781" s="2"/>
      <c r="H781" s="2"/>
      <c r="I781" s="2"/>
      <c r="J781" s="29"/>
    </row>
    <row r="782" spans="2:10" x14ac:dyDescent="0.25">
      <c r="B782" s="5"/>
      <c r="C782" s="2"/>
      <c r="D782" s="2"/>
      <c r="E782" s="2"/>
      <c r="F782" s="29"/>
      <c r="G782" s="2"/>
      <c r="H782" s="2"/>
      <c r="I782" s="2"/>
      <c r="J782" s="29"/>
    </row>
    <row r="783" spans="2:10" x14ac:dyDescent="0.25">
      <c r="B783" s="5"/>
      <c r="C783" s="2"/>
      <c r="D783" s="2"/>
      <c r="E783" s="2"/>
      <c r="F783" s="29"/>
      <c r="G783" s="2"/>
      <c r="H783" s="2"/>
      <c r="I783" s="2"/>
      <c r="J783" s="29"/>
    </row>
    <row r="784" spans="2:10" x14ac:dyDescent="0.25">
      <c r="B784" s="5"/>
      <c r="C784" s="2"/>
      <c r="D784" s="2"/>
      <c r="E784" s="2"/>
      <c r="F784" s="29"/>
      <c r="G784" s="2"/>
      <c r="H784" s="2"/>
      <c r="I784" s="2"/>
      <c r="J784" s="29"/>
    </row>
    <row r="785" spans="2:10" x14ac:dyDescent="0.25">
      <c r="B785" s="5"/>
      <c r="C785" s="2"/>
      <c r="D785" s="2"/>
      <c r="E785" s="2"/>
      <c r="F785" s="29"/>
      <c r="G785" s="2"/>
      <c r="H785" s="2"/>
      <c r="I785" s="2"/>
      <c r="J785" s="29"/>
    </row>
    <row r="786" spans="2:10" x14ac:dyDescent="0.25">
      <c r="B786" s="5"/>
      <c r="C786" s="2"/>
      <c r="D786" s="2"/>
      <c r="E786" s="2"/>
      <c r="F786" s="29"/>
      <c r="G786" s="2"/>
      <c r="H786" s="2"/>
      <c r="I786" s="2"/>
      <c r="J786" s="29"/>
    </row>
    <row r="787" spans="2:10" x14ac:dyDescent="0.25">
      <c r="B787" s="5"/>
      <c r="C787" s="2"/>
      <c r="D787" s="2"/>
      <c r="E787" s="2"/>
      <c r="F787" s="29"/>
      <c r="G787" s="2"/>
      <c r="H787" s="2"/>
      <c r="I787" s="2"/>
      <c r="J787" s="29"/>
    </row>
    <row r="788" spans="2:10" x14ac:dyDescent="0.25">
      <c r="B788" s="5"/>
      <c r="C788" s="2"/>
      <c r="D788" s="2"/>
      <c r="E788" s="2"/>
      <c r="F788" s="29"/>
      <c r="G788" s="2"/>
      <c r="H788" s="2"/>
      <c r="I788" s="2"/>
      <c r="J788" s="29"/>
    </row>
    <row r="789" spans="2:10" x14ac:dyDescent="0.25">
      <c r="B789" s="5"/>
      <c r="C789" s="2"/>
      <c r="D789" s="2"/>
      <c r="E789" s="2"/>
      <c r="F789" s="29"/>
      <c r="G789" s="2"/>
      <c r="H789" s="2"/>
      <c r="I789" s="2"/>
      <c r="J789" s="29"/>
    </row>
    <row r="790" spans="2:10" x14ac:dyDescent="0.25">
      <c r="B790" s="5"/>
      <c r="C790" s="2"/>
      <c r="D790" s="2"/>
      <c r="E790" s="2"/>
      <c r="F790" s="29"/>
      <c r="G790" s="2"/>
      <c r="H790" s="2"/>
      <c r="I790" s="2"/>
      <c r="J790" s="29"/>
    </row>
    <row r="791" spans="2:10" x14ac:dyDescent="0.25">
      <c r="B791" s="5"/>
      <c r="C791" s="2"/>
      <c r="D791" s="2"/>
      <c r="E791" s="2"/>
      <c r="F791" s="29"/>
      <c r="G791" s="2"/>
      <c r="H791" s="2"/>
      <c r="I791" s="2"/>
      <c r="J791" s="29"/>
    </row>
    <row r="792" spans="2:10" x14ac:dyDescent="0.25">
      <c r="B792" s="5"/>
      <c r="C792" s="2"/>
      <c r="D792" s="2"/>
      <c r="E792" s="2"/>
      <c r="F792" s="29"/>
      <c r="G792" s="2"/>
      <c r="H792" s="2"/>
      <c r="I792" s="2"/>
      <c r="J792" s="29"/>
    </row>
    <row r="793" spans="2:10" x14ac:dyDescent="0.25">
      <c r="B793" s="5"/>
      <c r="C793" s="2"/>
      <c r="D793" s="2"/>
      <c r="E793" s="2"/>
      <c r="F793" s="29"/>
      <c r="G793" s="2"/>
      <c r="H793" s="2"/>
      <c r="I793" s="2"/>
      <c r="J793" s="29"/>
    </row>
    <row r="794" spans="2:10" x14ac:dyDescent="0.25">
      <c r="B794" s="5"/>
      <c r="C794" s="2"/>
      <c r="D794" s="2"/>
      <c r="E794" s="2"/>
      <c r="F794" s="29"/>
      <c r="G794" s="2"/>
      <c r="H794" s="2"/>
      <c r="I794" s="2"/>
      <c r="J794" s="29"/>
    </row>
    <row r="795" spans="2:10" x14ac:dyDescent="0.25">
      <c r="B795" s="5"/>
      <c r="C795" s="2"/>
      <c r="D795" s="2"/>
      <c r="E795" s="2"/>
      <c r="F795" s="29"/>
      <c r="G795" s="2"/>
      <c r="H795" s="2"/>
      <c r="I795" s="2"/>
      <c r="J795" s="29"/>
    </row>
    <row r="796" spans="2:10" x14ac:dyDescent="0.25">
      <c r="B796" s="5"/>
      <c r="C796" s="2"/>
      <c r="D796" s="2"/>
      <c r="E796" s="2"/>
      <c r="F796" s="29"/>
      <c r="G796" s="2"/>
      <c r="H796" s="2"/>
      <c r="I796" s="2"/>
      <c r="J796" s="29"/>
    </row>
    <row r="797" spans="2:10" x14ac:dyDescent="0.25">
      <c r="B797" s="5"/>
      <c r="C797" s="2"/>
      <c r="D797" s="2"/>
      <c r="E797" s="2"/>
      <c r="F797" s="29"/>
      <c r="G797" s="2"/>
      <c r="H797" s="2"/>
      <c r="I797" s="2"/>
      <c r="J797" s="29"/>
    </row>
    <row r="798" spans="2:10" x14ac:dyDescent="0.25">
      <c r="B798" s="5"/>
      <c r="C798" s="2"/>
      <c r="D798" s="2"/>
      <c r="E798" s="2"/>
      <c r="F798" s="29"/>
      <c r="G798" s="2"/>
      <c r="H798" s="2"/>
      <c r="I798" s="2"/>
      <c r="J798" s="29"/>
    </row>
    <row r="799" spans="2:10" x14ac:dyDescent="0.25">
      <c r="B799" s="5"/>
      <c r="C799" s="2"/>
      <c r="D799" s="2"/>
      <c r="E799" s="2"/>
      <c r="F799" s="29"/>
      <c r="G799" s="2"/>
      <c r="H799" s="2"/>
      <c r="I799" s="2"/>
      <c r="J799" s="29"/>
    </row>
    <row r="800" spans="2:10" x14ac:dyDescent="0.25">
      <c r="B800" s="5"/>
      <c r="C800" s="2"/>
      <c r="D800" s="2"/>
      <c r="E800" s="2"/>
      <c r="F800" s="29"/>
      <c r="G800" s="2"/>
      <c r="H800" s="2"/>
      <c r="I800" s="2"/>
      <c r="J800" s="29"/>
    </row>
    <row r="801" spans="2:10" x14ac:dyDescent="0.25">
      <c r="B801" s="5"/>
      <c r="C801" s="2"/>
      <c r="D801" s="2"/>
      <c r="E801" s="2"/>
      <c r="F801" s="29"/>
      <c r="G801" s="2"/>
      <c r="H801" s="2"/>
      <c r="I801" s="2"/>
      <c r="J801" s="29"/>
    </row>
    <row r="802" spans="2:10" x14ac:dyDescent="0.25">
      <c r="B802" s="5"/>
      <c r="C802" s="2"/>
      <c r="D802" s="2"/>
      <c r="E802" s="2"/>
      <c r="F802" s="29"/>
      <c r="G802" s="2"/>
      <c r="H802" s="2"/>
      <c r="I802" s="2"/>
      <c r="J802" s="29"/>
    </row>
    <row r="803" spans="2:10" x14ac:dyDescent="0.25">
      <c r="B803" s="5"/>
      <c r="C803" s="2"/>
      <c r="D803" s="2"/>
      <c r="E803" s="2"/>
      <c r="F803" s="29"/>
      <c r="G803" s="2"/>
      <c r="H803" s="2"/>
      <c r="I803" s="2"/>
      <c r="J803" s="29"/>
    </row>
    <row r="804" spans="2:10" x14ac:dyDescent="0.25">
      <c r="B804" s="5"/>
      <c r="C804" s="2"/>
      <c r="D804" s="2"/>
      <c r="E804" s="2"/>
      <c r="F804" s="29"/>
      <c r="G804" s="2"/>
      <c r="H804" s="2"/>
      <c r="I804" s="2"/>
      <c r="J804" s="29"/>
    </row>
    <row r="805" spans="2:10" x14ac:dyDescent="0.25">
      <c r="B805" s="5"/>
      <c r="C805" s="2"/>
      <c r="D805" s="2"/>
      <c r="E805" s="2"/>
      <c r="F805" s="29"/>
      <c r="G805" s="2"/>
      <c r="H805" s="2"/>
      <c r="I805" s="2"/>
      <c r="J805" s="29"/>
    </row>
    <row r="806" spans="2:10" x14ac:dyDescent="0.25">
      <c r="B806" s="5"/>
      <c r="C806" s="2"/>
      <c r="D806" s="2"/>
      <c r="E806" s="2"/>
      <c r="F806" s="29"/>
      <c r="G806" s="2"/>
      <c r="H806" s="2"/>
      <c r="I806" s="2"/>
      <c r="J806" s="29"/>
    </row>
    <row r="807" spans="2:10" x14ac:dyDescent="0.25">
      <c r="B807" s="5"/>
      <c r="C807" s="2"/>
      <c r="D807" s="2"/>
      <c r="E807" s="2"/>
      <c r="F807" s="29"/>
      <c r="G807" s="2"/>
      <c r="H807" s="2"/>
      <c r="I807" s="2"/>
      <c r="J807" s="29"/>
    </row>
    <row r="808" spans="2:10" x14ac:dyDescent="0.25">
      <c r="B808" s="5"/>
      <c r="C808" s="2"/>
      <c r="D808" s="2"/>
      <c r="E808" s="2"/>
      <c r="F808" s="29"/>
      <c r="G808" s="2"/>
      <c r="H808" s="2"/>
      <c r="I808" s="2"/>
      <c r="J808" s="29"/>
    </row>
    <row r="809" spans="2:10" x14ac:dyDescent="0.25">
      <c r="B809" s="5"/>
      <c r="C809" s="2"/>
      <c r="D809" s="2"/>
      <c r="E809" s="2"/>
      <c r="F809" s="29"/>
      <c r="G809" s="2"/>
      <c r="H809" s="2"/>
      <c r="I809" s="2"/>
      <c r="J809" s="29"/>
    </row>
    <row r="810" spans="2:10" x14ac:dyDescent="0.25">
      <c r="B810" s="5"/>
      <c r="C810" s="2"/>
      <c r="D810" s="2"/>
      <c r="E810" s="2"/>
      <c r="F810" s="29"/>
      <c r="G810" s="2"/>
      <c r="H810" s="2"/>
      <c r="I810" s="2"/>
      <c r="J810" s="29"/>
    </row>
    <row r="811" spans="2:10" x14ac:dyDescent="0.25">
      <c r="B811" s="5"/>
      <c r="C811" s="2"/>
      <c r="D811" s="2"/>
      <c r="E811" s="2"/>
      <c r="F811" s="29"/>
      <c r="G811" s="2"/>
      <c r="H811" s="2"/>
      <c r="I811" s="2"/>
      <c r="J811" s="29"/>
    </row>
    <row r="812" spans="2:10" x14ac:dyDescent="0.25">
      <c r="B812" s="5"/>
      <c r="C812" s="2"/>
      <c r="D812" s="2"/>
      <c r="E812" s="2"/>
      <c r="F812" s="29"/>
      <c r="G812" s="2"/>
      <c r="H812" s="2"/>
      <c r="I812" s="2"/>
      <c r="J812" s="29"/>
    </row>
    <row r="813" spans="2:10" x14ac:dyDescent="0.25">
      <c r="B813" s="5"/>
      <c r="C813" s="2"/>
      <c r="D813" s="2"/>
      <c r="E813" s="2"/>
      <c r="F813" s="29"/>
      <c r="G813" s="2"/>
      <c r="H813" s="2"/>
      <c r="I813" s="2"/>
      <c r="J813" s="29"/>
    </row>
    <row r="814" spans="2:10" x14ac:dyDescent="0.25">
      <c r="B814" s="5"/>
      <c r="C814" s="2"/>
      <c r="D814" s="2"/>
      <c r="E814" s="2"/>
      <c r="F814" s="29"/>
      <c r="G814" s="2"/>
      <c r="H814" s="2"/>
      <c r="I814" s="2"/>
      <c r="J814" s="29"/>
    </row>
    <row r="815" spans="2:10" x14ac:dyDescent="0.25">
      <c r="B815" s="5"/>
      <c r="C815" s="2"/>
      <c r="D815" s="2"/>
      <c r="E815" s="2"/>
      <c r="F815" s="29"/>
      <c r="G815" s="2"/>
      <c r="H815" s="2"/>
      <c r="I815" s="2"/>
      <c r="J815" s="29"/>
    </row>
    <row r="816" spans="2:10" x14ac:dyDescent="0.25">
      <c r="B816" s="5"/>
      <c r="C816" s="2"/>
      <c r="D816" s="2"/>
      <c r="E816" s="2"/>
      <c r="F816" s="29"/>
      <c r="G816" s="2"/>
      <c r="H816" s="2"/>
      <c r="I816" s="2"/>
      <c r="J816" s="29"/>
    </row>
    <row r="817" spans="2:10" x14ac:dyDescent="0.25">
      <c r="B817" s="5"/>
      <c r="C817" s="2"/>
      <c r="D817" s="2"/>
      <c r="E817" s="2"/>
      <c r="F817" s="29"/>
      <c r="G817" s="2"/>
      <c r="H817" s="2"/>
      <c r="I817" s="2"/>
      <c r="J817" s="29"/>
    </row>
    <row r="818" spans="2:10" x14ac:dyDescent="0.25">
      <c r="B818" s="5"/>
      <c r="C818" s="2"/>
      <c r="D818" s="2"/>
      <c r="E818" s="2"/>
      <c r="F818" s="29"/>
      <c r="G818" s="2"/>
      <c r="H818" s="2"/>
      <c r="I818" s="2"/>
      <c r="J818" s="29"/>
    </row>
    <row r="819" spans="2:10" x14ac:dyDescent="0.25">
      <c r="B819" s="5"/>
      <c r="C819" s="2"/>
      <c r="D819" s="2"/>
      <c r="E819" s="2"/>
      <c r="F819" s="29"/>
      <c r="G819" s="2"/>
      <c r="H819" s="2"/>
      <c r="I819" s="2"/>
      <c r="J819" s="29"/>
    </row>
    <row r="820" spans="2:10" x14ac:dyDescent="0.25">
      <c r="B820" s="5"/>
      <c r="C820" s="2"/>
      <c r="D820" s="2"/>
      <c r="E820" s="2"/>
      <c r="F820" s="29"/>
      <c r="G820" s="2"/>
      <c r="H820" s="2"/>
      <c r="I820" s="2"/>
      <c r="J820" s="29"/>
    </row>
    <row r="821" spans="2:10" x14ac:dyDescent="0.25">
      <c r="B821" s="5"/>
      <c r="C821" s="2"/>
      <c r="D821" s="2"/>
      <c r="E821" s="2"/>
      <c r="F821" s="29"/>
      <c r="G821" s="2"/>
      <c r="H821" s="2"/>
      <c r="I821" s="2"/>
      <c r="J821" s="29"/>
    </row>
    <row r="822" spans="2:10" x14ac:dyDescent="0.25">
      <c r="B822" s="5"/>
      <c r="C822" s="2"/>
      <c r="D822" s="2"/>
      <c r="E822" s="2"/>
      <c r="F822" s="29"/>
      <c r="G822" s="2"/>
      <c r="H822" s="2"/>
      <c r="I822" s="2"/>
      <c r="J822" s="29"/>
    </row>
    <row r="823" spans="2:10" x14ac:dyDescent="0.25">
      <c r="B823" s="5"/>
      <c r="C823" s="2"/>
      <c r="D823" s="2"/>
      <c r="E823" s="2"/>
      <c r="F823" s="29"/>
      <c r="G823" s="2"/>
      <c r="H823" s="2"/>
      <c r="I823" s="2"/>
      <c r="J823" s="29"/>
    </row>
    <row r="824" spans="2:10" x14ac:dyDescent="0.25">
      <c r="B824" s="5"/>
      <c r="C824" s="2"/>
      <c r="D824" s="2"/>
      <c r="E824" s="2"/>
      <c r="F824" s="29"/>
      <c r="G824" s="2"/>
      <c r="H824" s="2"/>
      <c r="I824" s="2"/>
      <c r="J824" s="29"/>
    </row>
    <row r="825" spans="2:10" x14ac:dyDescent="0.25">
      <c r="B825" s="5"/>
      <c r="C825" s="2"/>
      <c r="D825" s="2"/>
      <c r="E825" s="2"/>
      <c r="F825" s="29"/>
      <c r="G825" s="2"/>
      <c r="H825" s="2"/>
      <c r="I825" s="2"/>
      <c r="J825" s="29"/>
    </row>
    <row r="826" spans="2:10" x14ac:dyDescent="0.25">
      <c r="B826" s="5"/>
      <c r="C826" s="2"/>
      <c r="D826" s="2"/>
      <c r="E826" s="2"/>
      <c r="F826" s="29"/>
      <c r="G826" s="2"/>
      <c r="H826" s="2"/>
      <c r="I826" s="2"/>
      <c r="J826" s="29"/>
    </row>
    <row r="827" spans="2:10" x14ac:dyDescent="0.25">
      <c r="B827" s="5"/>
      <c r="C827" s="2"/>
      <c r="D827" s="2"/>
      <c r="E827" s="2"/>
      <c r="F827" s="29"/>
      <c r="G827" s="2"/>
      <c r="H827" s="2"/>
      <c r="I827" s="2"/>
      <c r="J827" s="29"/>
    </row>
    <row r="828" spans="2:10" x14ac:dyDescent="0.25">
      <c r="B828" s="5"/>
      <c r="C828" s="2"/>
      <c r="D828" s="2"/>
      <c r="E828" s="2"/>
      <c r="F828" s="29"/>
      <c r="G828" s="2"/>
      <c r="H828" s="2"/>
      <c r="I828" s="2"/>
      <c r="J828" s="29"/>
    </row>
    <row r="829" spans="2:10" x14ac:dyDescent="0.25">
      <c r="B829" s="5"/>
      <c r="C829" s="2"/>
      <c r="D829" s="2"/>
      <c r="E829" s="2"/>
      <c r="F829" s="29"/>
      <c r="G829" s="2"/>
      <c r="H829" s="2"/>
      <c r="I829" s="2"/>
      <c r="J829" s="29"/>
    </row>
    <row r="830" spans="2:10" x14ac:dyDescent="0.25">
      <c r="B830" s="5"/>
      <c r="C830" s="2"/>
      <c r="D830" s="2"/>
      <c r="E830" s="2"/>
      <c r="F830" s="29"/>
      <c r="G830" s="2"/>
      <c r="H830" s="2"/>
      <c r="I830" s="2"/>
      <c r="J830" s="29"/>
    </row>
    <row r="831" spans="2:10" x14ac:dyDescent="0.25">
      <c r="B831" s="5"/>
      <c r="C831" s="2"/>
      <c r="D831" s="2"/>
      <c r="E831" s="2"/>
      <c r="F831" s="29"/>
      <c r="G831" s="2"/>
      <c r="H831" s="2"/>
      <c r="I831" s="2"/>
      <c r="J831" s="29"/>
    </row>
    <row r="832" spans="2:10" x14ac:dyDescent="0.25">
      <c r="B832" s="5"/>
      <c r="C832" s="2"/>
      <c r="D832" s="2"/>
      <c r="E832" s="2"/>
      <c r="F832" s="29"/>
      <c r="G832" s="2"/>
      <c r="H832" s="2"/>
      <c r="I832" s="2"/>
      <c r="J832" s="29"/>
    </row>
    <row r="833" spans="2:10" x14ac:dyDescent="0.25">
      <c r="B833" s="5"/>
      <c r="C833" s="2"/>
      <c r="D833" s="2"/>
      <c r="E833" s="2"/>
      <c r="F833" s="29"/>
      <c r="G833" s="2"/>
      <c r="H833" s="2"/>
      <c r="I833" s="2"/>
      <c r="J833" s="29"/>
    </row>
    <row r="834" spans="2:10" x14ac:dyDescent="0.25">
      <c r="B834" s="5"/>
      <c r="C834" s="2"/>
      <c r="D834" s="2"/>
      <c r="E834" s="2"/>
      <c r="F834" s="29"/>
      <c r="G834" s="2"/>
      <c r="H834" s="2"/>
      <c r="I834" s="2"/>
      <c r="J834" s="29"/>
    </row>
    <row r="835" spans="2:10" x14ac:dyDescent="0.25">
      <c r="B835" s="5"/>
      <c r="C835" s="2"/>
      <c r="D835" s="2"/>
      <c r="E835" s="2"/>
      <c r="F835" s="29"/>
      <c r="G835" s="2"/>
      <c r="H835" s="2"/>
      <c r="I835" s="2"/>
      <c r="J835" s="29"/>
    </row>
    <row r="836" spans="2:10" x14ac:dyDescent="0.25">
      <c r="B836" s="5"/>
      <c r="C836" s="2"/>
      <c r="D836" s="2"/>
      <c r="E836" s="2"/>
      <c r="F836" s="29"/>
      <c r="G836" s="2"/>
      <c r="H836" s="2"/>
      <c r="I836" s="2"/>
      <c r="J836" s="29"/>
    </row>
    <row r="837" spans="2:10" x14ac:dyDescent="0.25">
      <c r="B837" s="5"/>
      <c r="C837" s="2"/>
      <c r="D837" s="2"/>
      <c r="E837" s="2"/>
      <c r="F837" s="29"/>
      <c r="G837" s="2"/>
      <c r="H837" s="2"/>
      <c r="I837" s="2"/>
      <c r="J837" s="29"/>
    </row>
    <row r="838" spans="2:10" x14ac:dyDescent="0.25">
      <c r="B838" s="5"/>
      <c r="C838" s="2"/>
      <c r="D838" s="2"/>
      <c r="E838" s="2"/>
      <c r="F838" s="29"/>
      <c r="G838" s="2"/>
      <c r="H838" s="2"/>
      <c r="I838" s="2"/>
      <c r="J838" s="29"/>
    </row>
    <row r="839" spans="2:10" x14ac:dyDescent="0.25">
      <c r="B839" s="5"/>
      <c r="C839" s="2"/>
      <c r="D839" s="2"/>
      <c r="E839" s="2"/>
      <c r="F839" s="29"/>
      <c r="G839" s="2"/>
      <c r="H839" s="2"/>
      <c r="I839" s="2"/>
      <c r="J839" s="29"/>
    </row>
    <row r="840" spans="2:10" x14ac:dyDescent="0.25">
      <c r="B840" s="5"/>
      <c r="C840" s="2"/>
      <c r="D840" s="2"/>
      <c r="E840" s="2"/>
      <c r="F840" s="29"/>
      <c r="G840" s="2"/>
      <c r="H840" s="2"/>
      <c r="I840" s="2"/>
      <c r="J840" s="29"/>
    </row>
    <row r="841" spans="2:10" x14ac:dyDescent="0.25">
      <c r="B841" s="5"/>
      <c r="C841" s="2"/>
      <c r="D841" s="2"/>
      <c r="E841" s="2"/>
      <c r="F841" s="29"/>
      <c r="G841" s="2"/>
      <c r="H841" s="2"/>
      <c r="I841" s="2"/>
      <c r="J841" s="29"/>
    </row>
    <row r="842" spans="2:10" x14ac:dyDescent="0.25">
      <c r="B842" s="5"/>
      <c r="C842" s="2"/>
      <c r="D842" s="2"/>
      <c r="E842" s="2"/>
      <c r="F842" s="29"/>
      <c r="G842" s="2"/>
      <c r="H842" s="2"/>
      <c r="I842" s="2"/>
      <c r="J842" s="29"/>
    </row>
    <row r="843" spans="2:10" x14ac:dyDescent="0.25">
      <c r="B843" s="5"/>
      <c r="C843" s="2"/>
      <c r="D843" s="2"/>
      <c r="E843" s="2"/>
      <c r="F843" s="29"/>
      <c r="G843" s="2"/>
      <c r="H843" s="2"/>
      <c r="I843" s="2"/>
      <c r="J843" s="29"/>
    </row>
    <row r="844" spans="2:10" x14ac:dyDescent="0.25">
      <c r="B844" s="5"/>
      <c r="C844" s="2"/>
      <c r="D844" s="2"/>
      <c r="E844" s="2"/>
      <c r="F844" s="29"/>
      <c r="G844" s="2"/>
      <c r="H844" s="2"/>
      <c r="I844" s="2"/>
      <c r="J844" s="29"/>
    </row>
    <row r="845" spans="2:10" x14ac:dyDescent="0.25">
      <c r="B845" s="5"/>
      <c r="C845" s="2"/>
      <c r="D845" s="2"/>
      <c r="E845" s="2"/>
      <c r="F845" s="29"/>
      <c r="G845" s="2"/>
      <c r="H845" s="2"/>
      <c r="I845" s="2"/>
      <c r="J845" s="29"/>
    </row>
    <row r="846" spans="2:10" x14ac:dyDescent="0.25">
      <c r="B846" s="5"/>
      <c r="C846" s="2"/>
      <c r="D846" s="2"/>
      <c r="E846" s="2"/>
      <c r="F846" s="29"/>
      <c r="G846" s="2"/>
      <c r="H846" s="2"/>
      <c r="I846" s="2"/>
      <c r="J846" s="29"/>
    </row>
    <row r="847" spans="2:10" x14ac:dyDescent="0.25">
      <c r="B847" s="5"/>
      <c r="C847" s="2"/>
      <c r="D847" s="2"/>
      <c r="E847" s="2"/>
      <c r="F847" s="29"/>
      <c r="G847" s="2"/>
      <c r="H847" s="2"/>
      <c r="I847" s="2"/>
      <c r="J847" s="29"/>
    </row>
    <row r="848" spans="2:10" x14ac:dyDescent="0.25">
      <c r="B848" s="5"/>
      <c r="C848" s="2"/>
      <c r="D848" s="2"/>
      <c r="E848" s="2"/>
      <c r="F848" s="29"/>
      <c r="G848" s="2"/>
      <c r="H848" s="2"/>
      <c r="I848" s="2"/>
      <c r="J848" s="29"/>
    </row>
    <row r="849" spans="2:10" x14ac:dyDescent="0.25">
      <c r="B849" s="5"/>
      <c r="C849" s="2"/>
      <c r="D849" s="2"/>
      <c r="E849" s="2"/>
      <c r="F849" s="29"/>
      <c r="G849" s="2"/>
      <c r="H849" s="2"/>
      <c r="I849" s="2"/>
      <c r="J849" s="29"/>
    </row>
    <row r="850" spans="2:10" x14ac:dyDescent="0.25">
      <c r="B850" s="5"/>
      <c r="C850" s="2"/>
      <c r="D850" s="2"/>
      <c r="E850" s="2"/>
      <c r="F850" s="29"/>
      <c r="G850" s="2"/>
      <c r="H850" s="2"/>
      <c r="I850" s="2"/>
      <c r="J850" s="29"/>
    </row>
    <row r="851" spans="2:10" x14ac:dyDescent="0.25">
      <c r="B851" s="5"/>
      <c r="C851" s="2"/>
      <c r="D851" s="2"/>
      <c r="E851" s="2"/>
      <c r="F851" s="29"/>
      <c r="G851" s="2"/>
      <c r="H851" s="2"/>
      <c r="I851" s="2"/>
      <c r="J851" s="29"/>
    </row>
    <row r="852" spans="2:10" x14ac:dyDescent="0.25">
      <c r="B852" s="5"/>
      <c r="C852" s="2"/>
      <c r="D852" s="2"/>
      <c r="E852" s="2"/>
      <c r="F852" s="29"/>
      <c r="G852" s="2"/>
      <c r="H852" s="2"/>
      <c r="I852" s="2"/>
      <c r="J852" s="29"/>
    </row>
    <row r="853" spans="2:10" x14ac:dyDescent="0.25">
      <c r="B853" s="5"/>
      <c r="C853" s="2"/>
      <c r="D853" s="2"/>
      <c r="E853" s="2"/>
      <c r="F853" s="29"/>
      <c r="G853" s="2"/>
      <c r="H853" s="2"/>
      <c r="I853" s="2"/>
      <c r="J853" s="29"/>
    </row>
    <row r="854" spans="2:10" x14ac:dyDescent="0.25">
      <c r="B854" s="5"/>
      <c r="C854" s="2"/>
      <c r="D854" s="2"/>
      <c r="E854" s="2"/>
      <c r="F854" s="29"/>
      <c r="G854" s="2"/>
      <c r="H854" s="2"/>
      <c r="I854" s="2"/>
      <c r="J854" s="29"/>
    </row>
    <row r="855" spans="2:10" x14ac:dyDescent="0.25">
      <c r="B855" s="5"/>
      <c r="C855" s="2"/>
      <c r="D855" s="2"/>
      <c r="E855" s="2"/>
      <c r="F855" s="29"/>
      <c r="G855" s="2"/>
      <c r="H855" s="2"/>
      <c r="I855" s="2"/>
      <c r="J855" s="29"/>
    </row>
    <row r="856" spans="2:10" x14ac:dyDescent="0.25">
      <c r="B856" s="5"/>
      <c r="C856" s="2"/>
      <c r="D856" s="2"/>
      <c r="E856" s="2"/>
      <c r="F856" s="29"/>
      <c r="G856" s="2"/>
      <c r="H856" s="2"/>
      <c r="I856" s="2"/>
      <c r="J856" s="29"/>
    </row>
    <row r="857" spans="2:10" x14ac:dyDescent="0.25">
      <c r="B857" s="5"/>
      <c r="C857" s="2"/>
      <c r="D857" s="2"/>
      <c r="E857" s="2"/>
      <c r="F857" s="29"/>
      <c r="G857" s="2"/>
      <c r="H857" s="2"/>
      <c r="I857" s="2"/>
      <c r="J857" s="29"/>
    </row>
    <row r="858" spans="2:10" x14ac:dyDescent="0.25">
      <c r="B858" s="5"/>
      <c r="C858" s="2"/>
      <c r="D858" s="2"/>
      <c r="E858" s="2"/>
      <c r="F858" s="29"/>
      <c r="G858" s="2"/>
      <c r="H858" s="2"/>
      <c r="I858" s="2"/>
      <c r="J858" s="29"/>
    </row>
    <row r="859" spans="2:10" x14ac:dyDescent="0.25">
      <c r="B859" s="5"/>
      <c r="C859" s="2"/>
      <c r="D859" s="2"/>
      <c r="E859" s="2"/>
      <c r="F859" s="29"/>
      <c r="G859" s="2"/>
      <c r="H859" s="2"/>
      <c r="I859" s="2"/>
      <c r="J859" s="29"/>
    </row>
    <row r="860" spans="2:10" x14ac:dyDescent="0.25">
      <c r="B860" s="5"/>
      <c r="C860" s="2"/>
      <c r="D860" s="2"/>
      <c r="E860" s="2"/>
      <c r="F860" s="29"/>
      <c r="G860" s="2"/>
      <c r="H860" s="2"/>
      <c r="I860" s="2"/>
      <c r="J860" s="29"/>
    </row>
    <row r="861" spans="2:10" x14ac:dyDescent="0.25">
      <c r="B861" s="5"/>
      <c r="C861" s="2"/>
      <c r="D861" s="2"/>
      <c r="E861" s="2"/>
      <c r="F861" s="29"/>
      <c r="G861" s="2"/>
      <c r="H861" s="2"/>
      <c r="I861" s="2"/>
      <c r="J861" s="29"/>
    </row>
    <row r="862" spans="2:10" x14ac:dyDescent="0.25">
      <c r="B862" s="5"/>
      <c r="C862" s="2"/>
      <c r="D862" s="2"/>
      <c r="E862" s="2"/>
      <c r="F862" s="29"/>
      <c r="G862" s="2"/>
      <c r="H862" s="2"/>
      <c r="I862" s="2"/>
      <c r="J862" s="29"/>
    </row>
    <row r="863" spans="2:10" x14ac:dyDescent="0.25">
      <c r="B863" s="5"/>
      <c r="C863" s="2"/>
      <c r="D863" s="2"/>
      <c r="E863" s="2"/>
      <c r="F863" s="29"/>
      <c r="G863" s="2"/>
      <c r="H863" s="2"/>
      <c r="I863" s="2"/>
      <c r="J863" s="29"/>
    </row>
    <row r="864" spans="2:10" x14ac:dyDescent="0.25">
      <c r="B864" s="5"/>
      <c r="C864" s="2"/>
      <c r="D864" s="2"/>
      <c r="E864" s="2"/>
      <c r="F864" s="29"/>
      <c r="G864" s="2"/>
      <c r="H864" s="2"/>
      <c r="I864" s="2"/>
      <c r="J864" s="29"/>
    </row>
    <row r="865" spans="2:10" x14ac:dyDescent="0.25">
      <c r="B865" s="5"/>
      <c r="C865" s="2"/>
      <c r="D865" s="2"/>
      <c r="E865" s="2"/>
      <c r="F865" s="29"/>
      <c r="G865" s="2"/>
      <c r="H865" s="2"/>
      <c r="I865" s="2"/>
      <c r="J865" s="29"/>
    </row>
    <row r="866" spans="2:10" x14ac:dyDescent="0.25">
      <c r="B866" s="5"/>
      <c r="C866" s="2"/>
      <c r="D866" s="2"/>
      <c r="E866" s="2"/>
      <c r="F866" s="29"/>
      <c r="G866" s="2"/>
      <c r="H866" s="2"/>
      <c r="I866" s="2"/>
      <c r="J866" s="29"/>
    </row>
    <row r="867" spans="2:10" x14ac:dyDescent="0.25">
      <c r="B867" s="5"/>
      <c r="C867" s="2"/>
      <c r="D867" s="2"/>
      <c r="E867" s="2"/>
      <c r="F867" s="29"/>
      <c r="G867" s="2"/>
      <c r="H867" s="2"/>
      <c r="I867" s="2"/>
      <c r="J867" s="29"/>
    </row>
    <row r="868" spans="2:10" x14ac:dyDescent="0.25">
      <c r="B868" s="5"/>
      <c r="C868" s="2"/>
      <c r="D868" s="2"/>
      <c r="E868" s="2"/>
      <c r="F868" s="29"/>
      <c r="G868" s="2"/>
      <c r="H868" s="2"/>
      <c r="I868" s="2"/>
      <c r="J868" s="29"/>
    </row>
    <row r="869" spans="2:10" x14ac:dyDescent="0.25">
      <c r="B869" s="5"/>
      <c r="C869" s="2"/>
      <c r="D869" s="2"/>
      <c r="E869" s="2"/>
      <c r="F869" s="29"/>
      <c r="G869" s="2"/>
      <c r="H869" s="2"/>
      <c r="I869" s="2"/>
      <c r="J869" s="29"/>
    </row>
    <row r="870" spans="2:10" x14ac:dyDescent="0.25">
      <c r="B870" s="5"/>
      <c r="C870" s="2"/>
      <c r="D870" s="2"/>
      <c r="E870" s="2"/>
      <c r="F870" s="29"/>
      <c r="G870" s="2"/>
      <c r="H870" s="2"/>
      <c r="I870" s="2"/>
      <c r="J870" s="29"/>
    </row>
    <row r="871" spans="2:10" x14ac:dyDescent="0.25">
      <c r="B871" s="5"/>
      <c r="C871" s="2"/>
      <c r="D871" s="2"/>
      <c r="E871" s="2"/>
      <c r="F871" s="29"/>
      <c r="G871" s="2"/>
      <c r="H871" s="2"/>
      <c r="I871" s="2"/>
      <c r="J871" s="29"/>
    </row>
    <row r="872" spans="2:10" x14ac:dyDescent="0.25">
      <c r="B872" s="5"/>
      <c r="C872" s="2"/>
      <c r="D872" s="2"/>
      <c r="E872" s="2"/>
      <c r="F872" s="29"/>
      <c r="G872" s="2"/>
      <c r="H872" s="2"/>
      <c r="I872" s="2"/>
      <c r="J872" s="29"/>
    </row>
    <row r="873" spans="2:10" x14ac:dyDescent="0.25">
      <c r="B873" s="5"/>
      <c r="C873" s="2"/>
      <c r="D873" s="2"/>
      <c r="E873" s="2"/>
      <c r="F873" s="29"/>
      <c r="G873" s="2"/>
      <c r="H873" s="2"/>
      <c r="I873" s="2"/>
      <c r="J873" s="29"/>
    </row>
    <row r="874" spans="2:10" x14ac:dyDescent="0.25">
      <c r="B874" s="5"/>
      <c r="C874" s="2"/>
      <c r="D874" s="2"/>
      <c r="E874" s="2"/>
      <c r="F874" s="29"/>
      <c r="G874" s="2"/>
      <c r="H874" s="2"/>
      <c r="I874" s="2"/>
      <c r="J874" s="29"/>
    </row>
    <row r="875" spans="2:10" x14ac:dyDescent="0.25">
      <c r="B875" s="5"/>
      <c r="C875" s="2"/>
      <c r="D875" s="2"/>
      <c r="E875" s="2"/>
      <c r="F875" s="29"/>
      <c r="G875" s="2"/>
      <c r="H875" s="2"/>
      <c r="I875" s="2"/>
      <c r="J875" s="29"/>
    </row>
    <row r="876" spans="2:10" x14ac:dyDescent="0.25">
      <c r="B876" s="5"/>
      <c r="C876" s="2"/>
      <c r="D876" s="2"/>
      <c r="E876" s="2"/>
      <c r="F876" s="29"/>
      <c r="G876" s="2"/>
      <c r="H876" s="2"/>
      <c r="I876" s="2"/>
      <c r="J876" s="29"/>
    </row>
    <row r="877" spans="2:10" x14ac:dyDescent="0.25">
      <c r="B877" s="5"/>
      <c r="C877" s="2"/>
      <c r="D877" s="2"/>
      <c r="E877" s="2"/>
      <c r="F877" s="29"/>
      <c r="G877" s="2"/>
      <c r="H877" s="2"/>
      <c r="I877" s="2"/>
      <c r="J877" s="29"/>
    </row>
    <row r="878" spans="2:10" x14ac:dyDescent="0.25">
      <c r="B878" s="5"/>
      <c r="C878" s="2"/>
      <c r="D878" s="2"/>
      <c r="E878" s="2"/>
      <c r="F878" s="29"/>
      <c r="G878" s="2"/>
      <c r="H878" s="2"/>
      <c r="I878" s="2"/>
      <c r="J878" s="29"/>
    </row>
    <row r="879" spans="2:10" x14ac:dyDescent="0.25">
      <c r="B879" s="5"/>
      <c r="C879" s="2"/>
      <c r="D879" s="2"/>
      <c r="E879" s="2"/>
      <c r="F879" s="29"/>
      <c r="G879" s="2"/>
      <c r="H879" s="2"/>
      <c r="I879" s="2"/>
      <c r="J879" s="29"/>
    </row>
    <row r="880" spans="2:10" x14ac:dyDescent="0.25">
      <c r="B880" s="5"/>
      <c r="C880" s="2"/>
      <c r="D880" s="2"/>
      <c r="E880" s="2"/>
      <c r="F880" s="29"/>
      <c r="G880" s="2"/>
      <c r="H880" s="2"/>
      <c r="I880" s="2"/>
      <c r="J880" s="29"/>
    </row>
    <row r="881" spans="2:10" x14ac:dyDescent="0.25">
      <c r="B881" s="5"/>
      <c r="C881" s="2"/>
      <c r="D881" s="2"/>
      <c r="E881" s="2"/>
      <c r="F881" s="29"/>
      <c r="G881" s="2"/>
      <c r="H881" s="2"/>
      <c r="I881" s="2"/>
      <c r="J881" s="29"/>
    </row>
    <row r="882" spans="2:10" x14ac:dyDescent="0.25">
      <c r="B882" s="5"/>
      <c r="C882" s="2"/>
      <c r="D882" s="2"/>
      <c r="E882" s="2"/>
      <c r="F882" s="29"/>
      <c r="G882" s="2"/>
      <c r="H882" s="2"/>
      <c r="I882" s="2"/>
      <c r="J882" s="29"/>
    </row>
    <row r="883" spans="2:10" x14ac:dyDescent="0.25">
      <c r="B883" s="5"/>
      <c r="C883" s="2"/>
      <c r="D883" s="2"/>
      <c r="E883" s="2"/>
      <c r="F883" s="29"/>
      <c r="G883" s="2"/>
      <c r="H883" s="2"/>
      <c r="I883" s="2"/>
      <c r="J883" s="29"/>
    </row>
    <row r="884" spans="2:10" x14ac:dyDescent="0.25">
      <c r="B884" s="5"/>
      <c r="C884" s="2"/>
      <c r="D884" s="2"/>
      <c r="E884" s="2"/>
      <c r="F884" s="29"/>
      <c r="G884" s="2"/>
      <c r="H884" s="2"/>
      <c r="I884" s="2"/>
      <c r="J884" s="29"/>
    </row>
    <row r="885" spans="2:10" x14ac:dyDescent="0.25">
      <c r="B885" s="5"/>
      <c r="C885" s="2"/>
      <c r="D885" s="2"/>
      <c r="E885" s="2"/>
      <c r="F885" s="29"/>
      <c r="G885" s="2"/>
      <c r="H885" s="2"/>
      <c r="I885" s="2"/>
      <c r="J885" s="29"/>
    </row>
    <row r="886" spans="2:10" x14ac:dyDescent="0.25">
      <c r="B886" s="5"/>
      <c r="C886" s="2"/>
      <c r="D886" s="2"/>
      <c r="E886" s="2"/>
      <c r="F886" s="29"/>
      <c r="G886" s="2"/>
      <c r="H886" s="2"/>
      <c r="I886" s="2"/>
      <c r="J886" s="29"/>
    </row>
    <row r="887" spans="2:10" x14ac:dyDescent="0.25">
      <c r="B887" s="5"/>
      <c r="C887" s="2"/>
      <c r="D887" s="2"/>
      <c r="E887" s="2"/>
      <c r="F887" s="29"/>
      <c r="G887" s="2"/>
      <c r="H887" s="2"/>
      <c r="I887" s="2"/>
      <c r="J887" s="29"/>
    </row>
    <row r="888" spans="2:10" x14ac:dyDescent="0.25">
      <c r="B888" s="5"/>
      <c r="C888" s="2"/>
      <c r="D888" s="2"/>
      <c r="E888" s="2"/>
      <c r="F888" s="29"/>
      <c r="G888" s="2"/>
      <c r="H888" s="2"/>
      <c r="I888" s="2"/>
      <c r="J888" s="29"/>
    </row>
    <row r="889" spans="2:10" x14ac:dyDescent="0.25">
      <c r="B889" s="5"/>
      <c r="C889" s="2"/>
      <c r="D889" s="2"/>
      <c r="E889" s="2"/>
      <c r="F889" s="29"/>
      <c r="G889" s="2"/>
      <c r="H889" s="2"/>
      <c r="I889" s="2"/>
      <c r="J889" s="29"/>
    </row>
    <row r="890" spans="2:10" x14ac:dyDescent="0.25">
      <c r="B890" s="5"/>
      <c r="C890" s="2"/>
      <c r="D890" s="2"/>
      <c r="E890" s="2"/>
      <c r="F890" s="29"/>
      <c r="G890" s="2"/>
      <c r="H890" s="2"/>
      <c r="I890" s="2"/>
      <c r="J890" s="29"/>
    </row>
    <row r="891" spans="2:10" x14ac:dyDescent="0.25">
      <c r="B891" s="5"/>
      <c r="C891" s="2"/>
      <c r="D891" s="2"/>
      <c r="E891" s="2"/>
      <c r="F891" s="29"/>
      <c r="G891" s="2"/>
      <c r="H891" s="2"/>
      <c r="I891" s="2"/>
      <c r="J891" s="29"/>
    </row>
    <row r="892" spans="2:10" x14ac:dyDescent="0.25">
      <c r="B892" s="5"/>
      <c r="C892" s="2"/>
      <c r="D892" s="2"/>
      <c r="E892" s="2"/>
      <c r="F892" s="29"/>
      <c r="G892" s="2"/>
      <c r="H892" s="2"/>
      <c r="I892" s="2"/>
      <c r="J892" s="29"/>
    </row>
    <row r="893" spans="2:10" x14ac:dyDescent="0.25">
      <c r="B893" s="5"/>
      <c r="C893" s="2"/>
      <c r="D893" s="2"/>
      <c r="E893" s="2"/>
      <c r="F893" s="29"/>
      <c r="G893" s="2"/>
      <c r="H893" s="2"/>
      <c r="I893" s="2"/>
      <c r="J893" s="29"/>
    </row>
    <row r="894" spans="2:10" x14ac:dyDescent="0.25">
      <c r="B894" s="5"/>
      <c r="C894" s="2"/>
      <c r="D894" s="2"/>
      <c r="E894" s="2"/>
      <c r="F894" s="29"/>
      <c r="G894" s="2"/>
      <c r="H894" s="2"/>
      <c r="I894" s="2"/>
      <c r="J894" s="29"/>
    </row>
    <row r="895" spans="2:10" x14ac:dyDescent="0.25">
      <c r="B895" s="5"/>
      <c r="C895" s="2"/>
      <c r="D895" s="2"/>
      <c r="E895" s="2"/>
      <c r="F895" s="29"/>
      <c r="G895" s="2"/>
      <c r="H895" s="2"/>
      <c r="I895" s="2"/>
      <c r="J895" s="29"/>
    </row>
    <row r="896" spans="2:10" x14ac:dyDescent="0.25">
      <c r="B896" s="5"/>
      <c r="C896" s="2"/>
      <c r="D896" s="2"/>
      <c r="E896" s="2"/>
      <c r="F896" s="29"/>
      <c r="G896" s="2"/>
      <c r="H896" s="2"/>
      <c r="I896" s="2"/>
      <c r="J896" s="29"/>
    </row>
    <row r="897" spans="2:10" x14ac:dyDescent="0.25">
      <c r="B897" s="5"/>
      <c r="C897" s="2"/>
      <c r="D897" s="2"/>
      <c r="E897" s="2"/>
      <c r="F897" s="29"/>
      <c r="G897" s="2"/>
      <c r="H897" s="2"/>
      <c r="I897" s="2"/>
      <c r="J897" s="29"/>
    </row>
    <row r="898" spans="2:10" x14ac:dyDescent="0.25">
      <c r="B898" s="5"/>
      <c r="C898" s="2"/>
      <c r="D898" s="2"/>
      <c r="E898" s="2"/>
      <c r="F898" s="29"/>
      <c r="G898" s="2"/>
      <c r="H898" s="2"/>
      <c r="I898" s="2"/>
      <c r="J898" s="29"/>
    </row>
    <row r="899" spans="2:10" x14ac:dyDescent="0.25">
      <c r="B899" s="5"/>
      <c r="C899" s="2"/>
      <c r="D899" s="2"/>
      <c r="E899" s="2"/>
      <c r="F899" s="29"/>
      <c r="G899" s="2"/>
      <c r="H899" s="2"/>
      <c r="I899" s="2"/>
      <c r="J899" s="29"/>
    </row>
    <row r="900" spans="2:10" x14ac:dyDescent="0.25">
      <c r="B900" s="5"/>
      <c r="C900" s="2"/>
      <c r="D900" s="2"/>
      <c r="E900" s="2"/>
      <c r="F900" s="29"/>
      <c r="G900" s="2"/>
      <c r="H900" s="2"/>
      <c r="I900" s="2"/>
      <c r="J900" s="29"/>
    </row>
    <row r="901" spans="2:10" x14ac:dyDescent="0.25">
      <c r="B901" s="5"/>
      <c r="C901" s="2"/>
      <c r="D901" s="2"/>
      <c r="E901" s="2"/>
      <c r="F901" s="29"/>
      <c r="G901" s="2"/>
      <c r="H901" s="2"/>
      <c r="I901" s="2"/>
      <c r="J901" s="29"/>
    </row>
    <row r="902" spans="2:10" x14ac:dyDescent="0.25">
      <c r="B902" s="5"/>
      <c r="C902" s="2"/>
      <c r="D902" s="2"/>
      <c r="E902" s="2"/>
      <c r="F902" s="29"/>
      <c r="G902" s="2"/>
      <c r="H902" s="2"/>
      <c r="I902" s="2"/>
      <c r="J902" s="29"/>
    </row>
    <row r="903" spans="2:10" x14ac:dyDescent="0.25">
      <c r="B903" s="5"/>
      <c r="C903" s="2"/>
      <c r="D903" s="2"/>
      <c r="E903" s="2"/>
      <c r="F903" s="29"/>
      <c r="G903" s="2"/>
      <c r="H903" s="2"/>
      <c r="I903" s="2"/>
      <c r="J903" s="29"/>
    </row>
    <row r="904" spans="2:10" x14ac:dyDescent="0.25">
      <c r="B904" s="5"/>
      <c r="C904" s="2"/>
      <c r="D904" s="2"/>
      <c r="E904" s="2"/>
      <c r="F904" s="29"/>
      <c r="G904" s="2"/>
      <c r="H904" s="2"/>
      <c r="I904" s="2"/>
      <c r="J904" s="29"/>
    </row>
    <row r="905" spans="2:10" x14ac:dyDescent="0.25">
      <c r="B905" s="5"/>
      <c r="C905" s="2"/>
      <c r="D905" s="2"/>
      <c r="E905" s="2"/>
      <c r="F905" s="29"/>
      <c r="G905" s="2"/>
      <c r="H905" s="2"/>
      <c r="I905" s="2"/>
      <c r="J905" s="29"/>
    </row>
    <row r="906" spans="2:10" x14ac:dyDescent="0.25">
      <c r="B906" s="5"/>
      <c r="C906" s="2"/>
      <c r="D906" s="2"/>
      <c r="E906" s="2"/>
      <c r="F906" s="29"/>
      <c r="G906" s="2"/>
      <c r="H906" s="2"/>
      <c r="I906" s="2"/>
      <c r="J906" s="29"/>
    </row>
    <row r="907" spans="2:10" x14ac:dyDescent="0.25">
      <c r="B907" s="5"/>
      <c r="C907" s="2"/>
      <c r="D907" s="2"/>
      <c r="E907" s="2"/>
      <c r="F907" s="29"/>
      <c r="G907" s="2"/>
      <c r="H907" s="2"/>
      <c r="I907" s="2"/>
      <c r="J907" s="29"/>
    </row>
    <row r="908" spans="2:10" x14ac:dyDescent="0.25">
      <c r="B908" s="5"/>
      <c r="C908" s="2"/>
      <c r="D908" s="2"/>
      <c r="E908" s="2"/>
      <c r="F908" s="29"/>
      <c r="G908" s="2"/>
      <c r="H908" s="2"/>
      <c r="I908" s="2"/>
      <c r="J908" s="29"/>
    </row>
    <row r="909" spans="2:10" x14ac:dyDescent="0.25">
      <c r="B909" s="5"/>
      <c r="C909" s="2"/>
      <c r="D909" s="2"/>
      <c r="E909" s="2"/>
      <c r="F909" s="29"/>
      <c r="G909" s="2"/>
      <c r="H909" s="2"/>
      <c r="I909" s="2"/>
      <c r="J909" s="29"/>
    </row>
    <row r="910" spans="2:10" x14ac:dyDescent="0.25">
      <c r="B910" s="5"/>
      <c r="C910" s="2"/>
      <c r="D910" s="2"/>
      <c r="E910" s="2"/>
      <c r="F910" s="29"/>
      <c r="G910" s="2"/>
      <c r="H910" s="2"/>
      <c r="I910" s="2"/>
      <c r="J910" s="29"/>
    </row>
    <row r="911" spans="2:10" x14ac:dyDescent="0.25">
      <c r="B911" s="5"/>
      <c r="C911" s="2"/>
      <c r="D911" s="2"/>
      <c r="E911" s="2"/>
      <c r="F911" s="29"/>
      <c r="G911" s="2"/>
      <c r="H911" s="2"/>
      <c r="I911" s="2"/>
      <c r="J911" s="29"/>
    </row>
    <row r="912" spans="2:10" x14ac:dyDescent="0.25">
      <c r="B912" s="5"/>
      <c r="C912" s="2"/>
      <c r="D912" s="2"/>
      <c r="E912" s="2"/>
      <c r="F912" s="29"/>
      <c r="G912" s="2"/>
      <c r="H912" s="2"/>
      <c r="I912" s="2"/>
      <c r="J912" s="29"/>
    </row>
    <row r="913" spans="2:10" x14ac:dyDescent="0.25">
      <c r="B913" s="5"/>
      <c r="C913" s="2"/>
      <c r="D913" s="2"/>
      <c r="E913" s="2"/>
      <c r="F913" s="29"/>
      <c r="G913" s="2"/>
      <c r="H913" s="2"/>
      <c r="I913" s="2"/>
      <c r="J913" s="29"/>
    </row>
    <row r="914" spans="2:10" x14ac:dyDescent="0.25">
      <c r="B914" s="5"/>
      <c r="C914" s="2"/>
      <c r="D914" s="2"/>
      <c r="E914" s="2"/>
      <c r="F914" s="29"/>
      <c r="G914" s="2"/>
      <c r="H914" s="2"/>
      <c r="I914" s="2"/>
      <c r="J914" s="29"/>
    </row>
    <row r="915" spans="2:10" x14ac:dyDescent="0.25">
      <c r="B915" s="5"/>
      <c r="C915" s="2"/>
      <c r="D915" s="2"/>
      <c r="E915" s="2"/>
      <c r="F915" s="29"/>
      <c r="G915" s="2"/>
      <c r="H915" s="2"/>
      <c r="I915" s="2"/>
      <c r="J915" s="29"/>
    </row>
    <row r="916" spans="2:10" x14ac:dyDescent="0.25">
      <c r="B916" s="5"/>
      <c r="C916" s="2"/>
      <c r="D916" s="2"/>
      <c r="E916" s="2"/>
      <c r="F916" s="29"/>
      <c r="G916" s="2"/>
      <c r="H916" s="2"/>
      <c r="I916" s="2"/>
      <c r="J916" s="29"/>
    </row>
    <row r="917" spans="2:10" x14ac:dyDescent="0.25">
      <c r="B917" s="5"/>
      <c r="C917" s="2"/>
      <c r="D917" s="2"/>
      <c r="E917" s="2"/>
      <c r="F917" s="29"/>
      <c r="G917" s="2"/>
      <c r="H917" s="2"/>
      <c r="I917" s="2"/>
      <c r="J917" s="29"/>
    </row>
    <row r="918" spans="2:10" x14ac:dyDescent="0.25">
      <c r="B918" s="5"/>
      <c r="C918" s="2"/>
      <c r="D918" s="2"/>
      <c r="E918" s="2"/>
      <c r="F918" s="29"/>
      <c r="G918" s="2"/>
      <c r="H918" s="2"/>
      <c r="I918" s="2"/>
      <c r="J918" s="29"/>
    </row>
    <row r="919" spans="2:10" x14ac:dyDescent="0.25">
      <c r="B919" s="5"/>
      <c r="C919" s="2"/>
      <c r="D919" s="2"/>
      <c r="E919" s="2"/>
      <c r="F919" s="29"/>
      <c r="G919" s="2"/>
      <c r="H919" s="2"/>
      <c r="I919" s="2"/>
      <c r="J919" s="29"/>
    </row>
    <row r="920" spans="2:10" x14ac:dyDescent="0.25">
      <c r="B920" s="5"/>
      <c r="C920" s="2"/>
      <c r="D920" s="2"/>
      <c r="E920" s="2"/>
      <c r="F920" s="29"/>
      <c r="G920" s="2"/>
      <c r="H920" s="2"/>
      <c r="I920" s="2"/>
      <c r="J920" s="29"/>
    </row>
    <row r="921" spans="2:10" x14ac:dyDescent="0.25">
      <c r="B921" s="5"/>
      <c r="C921" s="2"/>
      <c r="D921" s="2"/>
      <c r="E921" s="2"/>
      <c r="F921" s="29"/>
      <c r="G921" s="2"/>
      <c r="H921" s="2"/>
      <c r="I921" s="2"/>
      <c r="J921" s="29"/>
    </row>
    <row r="922" spans="2:10" x14ac:dyDescent="0.25">
      <c r="B922" s="5"/>
      <c r="C922" s="2"/>
      <c r="D922" s="2"/>
      <c r="E922" s="2"/>
      <c r="F922" s="29"/>
      <c r="G922" s="2"/>
      <c r="H922" s="2"/>
      <c r="I922" s="2"/>
      <c r="J922" s="29"/>
    </row>
    <row r="923" spans="2:10" x14ac:dyDescent="0.25">
      <c r="B923" s="5"/>
      <c r="C923" s="2"/>
      <c r="D923" s="2"/>
      <c r="E923" s="2"/>
      <c r="F923" s="29"/>
      <c r="G923" s="2"/>
      <c r="H923" s="2"/>
      <c r="I923" s="2"/>
      <c r="J923" s="29"/>
    </row>
    <row r="924" spans="2:10" x14ac:dyDescent="0.25">
      <c r="B924" s="5"/>
      <c r="C924" s="2"/>
      <c r="D924" s="2"/>
      <c r="E924" s="2"/>
      <c r="F924" s="29"/>
      <c r="G924" s="2"/>
      <c r="H924" s="2"/>
      <c r="I924" s="2"/>
      <c r="J924" s="29"/>
    </row>
    <row r="925" spans="2:10" x14ac:dyDescent="0.25">
      <c r="B925" s="5"/>
      <c r="C925" s="2"/>
      <c r="D925" s="2"/>
      <c r="E925" s="2"/>
      <c r="F925" s="29"/>
      <c r="G925" s="2"/>
      <c r="H925" s="2"/>
      <c r="I925" s="2"/>
      <c r="J925" s="29"/>
    </row>
    <row r="926" spans="2:10" x14ac:dyDescent="0.25">
      <c r="B926" s="5"/>
      <c r="C926" s="2"/>
      <c r="D926" s="2"/>
      <c r="E926" s="2"/>
      <c r="F926" s="29"/>
      <c r="G926" s="2"/>
      <c r="H926" s="2"/>
      <c r="I926" s="2"/>
      <c r="J926" s="29"/>
    </row>
    <row r="927" spans="2:10" x14ac:dyDescent="0.25">
      <c r="B927" s="5"/>
      <c r="C927" s="2"/>
      <c r="D927" s="2"/>
      <c r="E927" s="2"/>
      <c r="F927" s="29"/>
      <c r="G927" s="2"/>
      <c r="H927" s="2"/>
      <c r="I927" s="2"/>
      <c r="J927" s="29"/>
    </row>
    <row r="928" spans="2:10" x14ac:dyDescent="0.25">
      <c r="B928" s="5"/>
      <c r="C928" s="2"/>
      <c r="D928" s="2"/>
      <c r="E928" s="2"/>
      <c r="F928" s="29"/>
      <c r="G928" s="2"/>
      <c r="H928" s="2"/>
      <c r="I928" s="2"/>
      <c r="J928" s="29"/>
    </row>
    <row r="929" spans="2:10" x14ac:dyDescent="0.25">
      <c r="B929" s="5"/>
      <c r="C929" s="2"/>
      <c r="D929" s="2"/>
      <c r="E929" s="2"/>
      <c r="F929" s="29"/>
      <c r="G929" s="2"/>
      <c r="H929" s="2"/>
      <c r="I929" s="2"/>
      <c r="J929" s="29"/>
    </row>
    <row r="930" spans="2:10" x14ac:dyDescent="0.25">
      <c r="B930" s="5"/>
      <c r="C930" s="2"/>
      <c r="D930" s="2"/>
      <c r="E930" s="2"/>
      <c r="F930" s="29"/>
      <c r="G930" s="2"/>
      <c r="H930" s="2"/>
      <c r="I930" s="2"/>
      <c r="J930" s="29"/>
    </row>
    <row r="931" spans="2:10" x14ac:dyDescent="0.25">
      <c r="B931" s="5"/>
      <c r="C931" s="2"/>
      <c r="D931" s="2"/>
      <c r="E931" s="2"/>
      <c r="F931" s="29"/>
      <c r="G931" s="2"/>
      <c r="H931" s="2"/>
      <c r="I931" s="2"/>
      <c r="J931" s="29"/>
    </row>
    <row r="932" spans="2:10" x14ac:dyDescent="0.25">
      <c r="B932" s="5"/>
      <c r="C932" s="2"/>
      <c r="D932" s="2"/>
      <c r="E932" s="2"/>
      <c r="F932" s="29"/>
      <c r="G932" s="2"/>
      <c r="H932" s="2"/>
      <c r="I932" s="2"/>
      <c r="J932" s="29"/>
    </row>
    <row r="933" spans="2:10" x14ac:dyDescent="0.25">
      <c r="B933" s="5"/>
      <c r="C933" s="2"/>
      <c r="D933" s="2"/>
      <c r="E933" s="2"/>
      <c r="F933" s="29"/>
      <c r="G933" s="2"/>
      <c r="H933" s="2"/>
      <c r="I933" s="2"/>
      <c r="J933" s="29"/>
    </row>
    <row r="934" spans="2:10" x14ac:dyDescent="0.25">
      <c r="B934" s="5"/>
      <c r="C934" s="2"/>
      <c r="D934" s="2"/>
      <c r="E934" s="2"/>
      <c r="F934" s="29"/>
      <c r="G934" s="2"/>
      <c r="H934" s="2"/>
      <c r="I934" s="2"/>
      <c r="J934" s="29"/>
    </row>
    <row r="935" spans="2:10" x14ac:dyDescent="0.25">
      <c r="B935" s="5"/>
      <c r="C935" s="2"/>
      <c r="D935" s="2"/>
      <c r="E935" s="2"/>
      <c r="F935" s="29"/>
      <c r="G935" s="2"/>
      <c r="H935" s="2"/>
      <c r="I935" s="2"/>
      <c r="J935" s="29"/>
    </row>
    <row r="936" spans="2:10" x14ac:dyDescent="0.25">
      <c r="B936" s="5"/>
      <c r="C936" s="2"/>
      <c r="D936" s="2"/>
      <c r="E936" s="2"/>
      <c r="F936" s="29"/>
      <c r="G936" s="2"/>
      <c r="H936" s="2"/>
      <c r="I936" s="2"/>
      <c r="J936" s="29"/>
    </row>
    <row r="937" spans="2:10" x14ac:dyDescent="0.25">
      <c r="B937" s="5"/>
      <c r="C937" s="2"/>
      <c r="D937" s="2"/>
      <c r="E937" s="2"/>
      <c r="F937" s="29"/>
      <c r="G937" s="2"/>
      <c r="H937" s="2"/>
      <c r="I937" s="2"/>
      <c r="J937" s="29"/>
    </row>
    <row r="938" spans="2:10" x14ac:dyDescent="0.25">
      <c r="B938" s="5"/>
      <c r="C938" s="2"/>
      <c r="D938" s="2"/>
      <c r="E938" s="2"/>
      <c r="F938" s="29"/>
      <c r="G938" s="2"/>
      <c r="H938" s="2"/>
      <c r="I938" s="2"/>
      <c r="J938" s="29"/>
    </row>
    <row r="939" spans="2:10" x14ac:dyDescent="0.25">
      <c r="B939" s="5"/>
      <c r="C939" s="2"/>
      <c r="D939" s="2"/>
      <c r="E939" s="2"/>
      <c r="F939" s="29"/>
      <c r="G939" s="2"/>
      <c r="H939" s="2"/>
      <c r="I939" s="2"/>
      <c r="J939" s="29"/>
    </row>
    <row r="940" spans="2:10" x14ac:dyDescent="0.25">
      <c r="B940" s="5"/>
      <c r="C940" s="2"/>
      <c r="D940" s="2"/>
      <c r="E940" s="2"/>
      <c r="F940" s="29"/>
      <c r="G940" s="2"/>
      <c r="H940" s="2"/>
      <c r="I940" s="2"/>
      <c r="J940" s="29"/>
    </row>
    <row r="941" spans="2:10" x14ac:dyDescent="0.25">
      <c r="B941" s="5"/>
      <c r="C941" s="2"/>
      <c r="D941" s="2"/>
      <c r="E941" s="2"/>
      <c r="F941" s="29"/>
      <c r="G941" s="2"/>
      <c r="H941" s="2"/>
      <c r="I941" s="2"/>
      <c r="J941" s="29"/>
    </row>
    <row r="942" spans="2:10" x14ac:dyDescent="0.25">
      <c r="B942" s="5"/>
      <c r="C942" s="2"/>
      <c r="D942" s="2"/>
      <c r="E942" s="2"/>
      <c r="F942" s="29"/>
      <c r="G942" s="2"/>
      <c r="H942" s="2"/>
      <c r="I942" s="2"/>
      <c r="J942" s="29"/>
    </row>
    <row r="943" spans="2:10" x14ac:dyDescent="0.25">
      <c r="B943" s="5"/>
      <c r="C943" s="2"/>
      <c r="D943" s="2"/>
      <c r="E943" s="2"/>
      <c r="F943" s="29"/>
      <c r="G943" s="2"/>
      <c r="H943" s="2"/>
      <c r="I943" s="2"/>
      <c r="J943" s="29"/>
    </row>
    <row r="944" spans="2:10" x14ac:dyDescent="0.25">
      <c r="B944" s="5"/>
      <c r="C944" s="2"/>
      <c r="D944" s="2"/>
      <c r="E944" s="2"/>
      <c r="F944" s="29"/>
      <c r="G944" s="2"/>
      <c r="H944" s="2"/>
      <c r="I944" s="2"/>
      <c r="J944" s="29"/>
    </row>
    <row r="945" spans="2:10" x14ac:dyDescent="0.25">
      <c r="B945" s="5"/>
      <c r="C945" s="2"/>
      <c r="D945" s="2"/>
      <c r="E945" s="2"/>
      <c r="F945" s="29"/>
      <c r="G945" s="2"/>
      <c r="H945" s="2"/>
      <c r="I945" s="2"/>
      <c r="J945" s="29"/>
    </row>
    <row r="946" spans="2:10" x14ac:dyDescent="0.25">
      <c r="B946" s="5"/>
      <c r="C946" s="2"/>
      <c r="D946" s="2"/>
      <c r="E946" s="2"/>
      <c r="F946" s="29"/>
      <c r="G946" s="2"/>
      <c r="H946" s="2"/>
      <c r="I946" s="2"/>
      <c r="J946" s="29"/>
    </row>
    <row r="947" spans="2:10" x14ac:dyDescent="0.25">
      <c r="B947" s="5"/>
      <c r="C947" s="2"/>
      <c r="D947" s="2"/>
      <c r="E947" s="2"/>
      <c r="F947" s="29"/>
      <c r="G947" s="2"/>
      <c r="H947" s="2"/>
      <c r="I947" s="2"/>
      <c r="J947" s="29"/>
    </row>
    <row r="948" spans="2:10" x14ac:dyDescent="0.25">
      <c r="B948" s="5"/>
      <c r="C948" s="2"/>
      <c r="D948" s="2"/>
      <c r="E948" s="2"/>
      <c r="F948" s="29"/>
      <c r="G948" s="2"/>
      <c r="H948" s="2"/>
      <c r="I948" s="2"/>
      <c r="J948" s="29"/>
    </row>
    <row r="949" spans="2:10" x14ac:dyDescent="0.25">
      <c r="B949" s="5"/>
      <c r="C949" s="2"/>
      <c r="D949" s="2"/>
      <c r="E949" s="2"/>
      <c r="F949" s="29"/>
      <c r="G949" s="2"/>
      <c r="H949" s="2"/>
      <c r="I949" s="2"/>
      <c r="J949" s="29"/>
    </row>
    <row r="950" spans="2:10" x14ac:dyDescent="0.25">
      <c r="B950" s="5"/>
      <c r="C950" s="2"/>
      <c r="D950" s="2"/>
      <c r="E950" s="2"/>
      <c r="F950" s="29"/>
      <c r="G950" s="2"/>
      <c r="H950" s="2"/>
      <c r="I950" s="2"/>
      <c r="J950" s="29"/>
    </row>
    <row r="951" spans="2:10" x14ac:dyDescent="0.25">
      <c r="B951" s="5"/>
      <c r="C951" s="2"/>
      <c r="D951" s="2"/>
      <c r="E951" s="2"/>
      <c r="F951" s="29"/>
      <c r="G951" s="2"/>
      <c r="H951" s="2"/>
      <c r="I951" s="2"/>
      <c r="J951" s="29"/>
    </row>
    <row r="952" spans="2:10" x14ac:dyDescent="0.25">
      <c r="B952" s="5"/>
      <c r="C952" s="2"/>
      <c r="D952" s="2"/>
      <c r="E952" s="2"/>
      <c r="F952" s="29"/>
      <c r="G952" s="2"/>
      <c r="H952" s="2"/>
      <c r="I952" s="2"/>
      <c r="J952" s="29"/>
    </row>
    <row r="953" spans="2:10" x14ac:dyDescent="0.25">
      <c r="B953" s="5"/>
      <c r="C953" s="2"/>
      <c r="D953" s="2"/>
      <c r="E953" s="2"/>
      <c r="F953" s="29"/>
      <c r="G953" s="2"/>
      <c r="H953" s="2"/>
      <c r="I953" s="2"/>
      <c r="J953" s="29"/>
    </row>
    <row r="954" spans="2:10" x14ac:dyDescent="0.25">
      <c r="B954" s="5"/>
      <c r="C954" s="2"/>
      <c r="D954" s="2"/>
      <c r="E954" s="2"/>
      <c r="F954" s="29"/>
      <c r="G954" s="2"/>
      <c r="H954" s="2"/>
      <c r="I954" s="2"/>
      <c r="J954" s="29"/>
    </row>
    <row r="955" spans="2:10" x14ac:dyDescent="0.25">
      <c r="B955" s="5"/>
      <c r="C955" s="2"/>
      <c r="D955" s="2"/>
      <c r="E955" s="2"/>
      <c r="F955" s="29"/>
      <c r="G955" s="2"/>
      <c r="H955" s="2"/>
      <c r="I955" s="2"/>
      <c r="J955" s="29"/>
    </row>
    <row r="956" spans="2:10" x14ac:dyDescent="0.25">
      <c r="B956" s="5"/>
      <c r="C956" s="2"/>
      <c r="D956" s="2"/>
      <c r="E956" s="2"/>
      <c r="F956" s="29"/>
      <c r="G956" s="2"/>
      <c r="H956" s="2"/>
      <c r="I956" s="2"/>
      <c r="J956" s="29"/>
    </row>
    <row r="957" spans="2:10" x14ac:dyDescent="0.25">
      <c r="B957" s="5"/>
      <c r="C957" s="2"/>
      <c r="D957" s="2"/>
      <c r="E957" s="2"/>
      <c r="F957" s="29"/>
      <c r="G957" s="2"/>
      <c r="H957" s="2"/>
      <c r="I957" s="2"/>
      <c r="J957" s="29"/>
    </row>
    <row r="958" spans="2:10" x14ac:dyDescent="0.25">
      <c r="B958" s="5"/>
      <c r="C958" s="2"/>
      <c r="D958" s="2"/>
      <c r="E958" s="2"/>
      <c r="F958" s="29"/>
      <c r="G958" s="2"/>
      <c r="H958" s="2"/>
      <c r="I958" s="2"/>
      <c r="J958" s="29"/>
    </row>
    <row r="959" spans="2:10" x14ac:dyDescent="0.25">
      <c r="B959" s="5"/>
      <c r="C959" s="2"/>
      <c r="D959" s="2"/>
      <c r="E959" s="2"/>
      <c r="F959" s="29"/>
      <c r="G959" s="2"/>
      <c r="H959" s="2"/>
      <c r="I959" s="2"/>
      <c r="J959" s="29"/>
    </row>
    <row r="960" spans="2:10" x14ac:dyDescent="0.25">
      <c r="B960" s="5"/>
      <c r="C960" s="2"/>
      <c r="D960" s="2"/>
      <c r="E960" s="2"/>
      <c r="F960" s="29"/>
      <c r="G960" s="2"/>
      <c r="H960" s="2"/>
      <c r="I960" s="2"/>
      <c r="J960" s="29"/>
    </row>
  </sheetData>
  <mergeCells count="74">
    <mergeCell ref="B2:J2"/>
    <mergeCell ref="B3:J3"/>
    <mergeCell ref="B4:B6"/>
    <mergeCell ref="C4:I4"/>
    <mergeCell ref="C5:H5"/>
    <mergeCell ref="I5:J5"/>
    <mergeCell ref="C6:F6"/>
    <mergeCell ref="G6:I6"/>
    <mergeCell ref="E13:F13"/>
    <mergeCell ref="H65:J69"/>
    <mergeCell ref="B63:F63"/>
    <mergeCell ref="H63:J63"/>
    <mergeCell ref="C64:F64"/>
    <mergeCell ref="G64:J64"/>
    <mergeCell ref="C31:C32"/>
    <mergeCell ref="F31:F32"/>
    <mergeCell ref="C41:C44"/>
    <mergeCell ref="B47:J47"/>
    <mergeCell ref="I90:J90"/>
    <mergeCell ref="B48:B50"/>
    <mergeCell ref="C48:I48"/>
    <mergeCell ref="C49:H49"/>
    <mergeCell ref="I49:J49"/>
    <mergeCell ref="C50:F50"/>
    <mergeCell ref="G50:I50"/>
    <mergeCell ref="H70:J71"/>
    <mergeCell ref="H72:J72"/>
    <mergeCell ref="H73:H76"/>
    <mergeCell ref="I73:I76"/>
    <mergeCell ref="J73:J76"/>
    <mergeCell ref="E78:E86"/>
    <mergeCell ref="B87:B90"/>
    <mergeCell ref="C87:F87"/>
    <mergeCell ref="H87:H90"/>
    <mergeCell ref="G95:G100"/>
    <mergeCell ref="C96:C98"/>
    <mergeCell ref="C99:C100"/>
    <mergeCell ref="E96:E100"/>
    <mergeCell ref="F96:F100"/>
    <mergeCell ref="I87:J89"/>
    <mergeCell ref="C88:F88"/>
    <mergeCell ref="C89:F89"/>
    <mergeCell ref="C90:F90"/>
    <mergeCell ref="B103:D103"/>
    <mergeCell ref="F103:J107"/>
    <mergeCell ref="B104:D104"/>
    <mergeCell ref="B105:D105"/>
    <mergeCell ref="B106:D106"/>
    <mergeCell ref="B107:D107"/>
    <mergeCell ref="B101:C101"/>
    <mergeCell ref="E101:G101"/>
    <mergeCell ref="H101:J101"/>
    <mergeCell ref="B102:E102"/>
    <mergeCell ref="F102:J102"/>
    <mergeCell ref="B93:J93"/>
    <mergeCell ref="B108:D108"/>
    <mergeCell ref="F108:J108"/>
    <mergeCell ref="B109:D109"/>
    <mergeCell ref="F109:H109"/>
    <mergeCell ref="I109:J109"/>
    <mergeCell ref="B110:D110"/>
    <mergeCell ref="F110:H110"/>
    <mergeCell ref="I110:J110"/>
    <mergeCell ref="B111:D111"/>
    <mergeCell ref="F111:H111"/>
    <mergeCell ref="I111:J111"/>
    <mergeCell ref="B129:D129"/>
    <mergeCell ref="F129:J129"/>
    <mergeCell ref="B112:D112"/>
    <mergeCell ref="F112:H112"/>
    <mergeCell ref="I112:J112"/>
    <mergeCell ref="B113:D113"/>
    <mergeCell ref="F113:H113"/>
    <mergeCell ref="I113:J113"/>
  </mergeCells>
  <pageMargins left="0.25" right="0.25" top="0.75" bottom="0.75" header="0.3" footer="0.3"/>
  <pageSetup paperSize="8" orientation="portrait" r:id="rId1"/>
  <rowBreaks count="2" manualBreakCount="2">
    <brk id="45" max="10" man="1"/>
    <brk id="91" max="10" man="1"/>
  </rowBreaks>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72CCA0"/>
  </sheetPr>
  <dimension ref="B1:L960"/>
  <sheetViews>
    <sheetView topLeftCell="A67" zoomScaleNormal="100" zoomScaleSheetLayoutView="158" workbookViewId="0">
      <selection activeCell="D68" sqref="D68"/>
    </sheetView>
  </sheetViews>
  <sheetFormatPr defaultColWidth="10.7109375" defaultRowHeight="15" x14ac:dyDescent="0.25"/>
  <cols>
    <col min="1" max="1" width="1.28515625" style="1" customWidth="1"/>
    <col min="2" max="2" width="31.7109375" style="6" customWidth="1"/>
    <col min="3" max="3" width="9.7109375" style="4" customWidth="1"/>
    <col min="4" max="4" width="12" style="4" customWidth="1"/>
    <col min="5" max="5" width="16.7109375" style="4" customWidth="1"/>
    <col min="6" max="6" width="11.140625" style="30" customWidth="1"/>
    <col min="7" max="7" width="11" style="4" customWidth="1"/>
    <col min="8" max="9" width="11.7109375" style="4" customWidth="1"/>
    <col min="10" max="10" width="12.140625" style="30" customWidth="1"/>
    <col min="11" max="11" width="1.7109375" style="1" customWidth="1"/>
    <col min="12" max="16384" width="10.7109375" style="1"/>
  </cols>
  <sheetData>
    <row r="1" spans="2:12" ht="8.1" customHeight="1" x14ac:dyDescent="0.25"/>
    <row r="2" spans="2:12" ht="14.1" customHeight="1" thickBot="1" x14ac:dyDescent="0.3">
      <c r="B2" s="185" t="s">
        <v>147</v>
      </c>
      <c r="C2" s="185"/>
      <c r="D2" s="185"/>
      <c r="E2" s="185"/>
      <c r="F2" s="185"/>
      <c r="G2" s="185"/>
      <c r="H2" s="185"/>
      <c r="I2" s="185"/>
      <c r="J2" s="185"/>
    </row>
    <row r="3" spans="2:12" ht="18.75" thickBot="1" x14ac:dyDescent="0.3">
      <c r="B3" s="174" t="s">
        <v>175</v>
      </c>
      <c r="C3" s="174"/>
      <c r="D3" s="174"/>
      <c r="E3" s="174"/>
      <c r="F3" s="174"/>
      <c r="G3" s="174"/>
      <c r="H3" s="174"/>
      <c r="I3" s="174"/>
      <c r="J3" s="174"/>
    </row>
    <row r="4" spans="2:12" x14ac:dyDescent="0.25">
      <c r="B4" s="175" t="s">
        <v>153</v>
      </c>
      <c r="C4" s="178" t="s">
        <v>24</v>
      </c>
      <c r="D4" s="178"/>
      <c r="E4" s="178"/>
      <c r="F4" s="178"/>
      <c r="G4" s="178"/>
      <c r="H4" s="178"/>
      <c r="I4" s="178"/>
      <c r="J4" s="24"/>
    </row>
    <row r="5" spans="2:12" x14ac:dyDescent="0.25">
      <c r="B5" s="176"/>
      <c r="C5" s="179"/>
      <c r="D5" s="179"/>
      <c r="E5" s="179"/>
      <c r="F5" s="179"/>
      <c r="G5" s="179"/>
      <c r="H5" s="179"/>
      <c r="I5" s="180" t="s">
        <v>5</v>
      </c>
      <c r="J5" s="180"/>
    </row>
    <row r="6" spans="2:12" ht="15.75" thickBot="1" x14ac:dyDescent="0.3">
      <c r="B6" s="177"/>
      <c r="C6" s="166" t="s">
        <v>7</v>
      </c>
      <c r="D6" s="166"/>
      <c r="E6" s="166"/>
      <c r="F6" s="166"/>
      <c r="G6" s="167" t="s">
        <v>8</v>
      </c>
      <c r="H6" s="167"/>
      <c r="I6" s="167"/>
      <c r="J6" s="25"/>
    </row>
    <row r="7" spans="2:12" ht="45.75" thickBot="1" x14ac:dyDescent="0.3">
      <c r="B7" s="7" t="s">
        <v>2</v>
      </c>
      <c r="C7" s="34" t="s">
        <v>3</v>
      </c>
      <c r="D7" s="34" t="s">
        <v>21</v>
      </c>
      <c r="E7" s="35" t="s">
        <v>22</v>
      </c>
      <c r="F7" s="36" t="s">
        <v>29</v>
      </c>
      <c r="G7" s="18" t="s">
        <v>23</v>
      </c>
      <c r="H7" s="37" t="s">
        <v>4</v>
      </c>
      <c r="I7" s="37" t="s">
        <v>6</v>
      </c>
      <c r="J7" s="78" t="s">
        <v>134</v>
      </c>
    </row>
    <row r="8" spans="2:12" ht="39.75" customHeight="1" thickBot="1" x14ac:dyDescent="0.3">
      <c r="B8" s="8" t="s">
        <v>11</v>
      </c>
      <c r="C8" s="10">
        <f>SUM(C9:C10)</f>
        <v>148542</v>
      </c>
      <c r="D8" s="10">
        <f>SUM(D9:D10)</f>
        <v>36694</v>
      </c>
      <c r="E8" s="14" t="s">
        <v>167</v>
      </c>
      <c r="F8" s="26">
        <f>G8-C8-D8</f>
        <v>200770</v>
      </c>
      <c r="G8" s="56">
        <f t="shared" ref="G8:G19" si="0">H8+I8</f>
        <v>386006</v>
      </c>
      <c r="H8" s="10">
        <f>SUM(H9:H10)</f>
        <v>377571</v>
      </c>
      <c r="I8" s="10">
        <f t="shared" ref="I8:J8" si="1">SUM(I9:I10)</f>
        <v>8435</v>
      </c>
      <c r="J8" s="79">
        <f t="shared" si="1"/>
        <v>0</v>
      </c>
    </row>
    <row r="9" spans="2:12" ht="15.75" thickBot="1" x14ac:dyDescent="0.3">
      <c r="B9" s="9" t="s">
        <v>66</v>
      </c>
      <c r="C9" s="68">
        <f>147463-1+1080</f>
        <v>148542</v>
      </c>
      <c r="D9" s="68">
        <f>7000+1287+2500+3243+1508+236+74+500</f>
        <v>16348</v>
      </c>
      <c r="E9" s="15" t="s">
        <v>9</v>
      </c>
      <c r="F9" s="27">
        <f>G9-C9-D9</f>
        <v>141554</v>
      </c>
      <c r="G9" s="77">
        <f t="shared" si="0"/>
        <v>306444</v>
      </c>
      <c r="H9" s="68">
        <f>288448+3243+4000+1508+236+74+500</f>
        <v>298009</v>
      </c>
      <c r="I9" s="68">
        <v>8435</v>
      </c>
      <c r="J9" s="80"/>
      <c r="L9" s="1">
        <v>306444</v>
      </c>
    </row>
    <row r="10" spans="2:12" ht="15.75" thickBot="1" x14ac:dyDescent="0.3">
      <c r="B10" s="9" t="s">
        <v>67</v>
      </c>
      <c r="C10" s="11"/>
      <c r="D10" s="68">
        <f>2500+17689+157</f>
        <v>20346</v>
      </c>
      <c r="E10" s="15" t="s">
        <v>9</v>
      </c>
      <c r="F10" s="27">
        <f>G10-C10-D10</f>
        <v>59216</v>
      </c>
      <c r="G10" s="17">
        <f t="shared" si="0"/>
        <v>79562</v>
      </c>
      <c r="H10" s="68">
        <f>69682+9243+437+200</f>
        <v>79562</v>
      </c>
      <c r="I10" s="68"/>
      <c r="J10" s="80"/>
    </row>
    <row r="11" spans="2:12" ht="26.25" thickBot="1" x14ac:dyDescent="0.3">
      <c r="B11" s="8" t="s">
        <v>12</v>
      </c>
      <c r="C11" s="10">
        <f>SUM(C12:C14)</f>
        <v>17486</v>
      </c>
      <c r="D11" s="10">
        <f>SUM(D12:D14)</f>
        <v>58990</v>
      </c>
      <c r="E11" s="14" t="s">
        <v>9</v>
      </c>
      <c r="F11" s="26">
        <f>G11-C11-D11</f>
        <v>52220</v>
      </c>
      <c r="G11" s="56">
        <f t="shared" si="0"/>
        <v>128696</v>
      </c>
      <c r="H11" s="10">
        <f>SUM(H12:H14)</f>
        <v>128696</v>
      </c>
      <c r="I11" s="10">
        <f t="shared" ref="I11:J11" si="2">SUM(I12:I14)</f>
        <v>0</v>
      </c>
      <c r="J11" s="79">
        <f t="shared" si="2"/>
        <v>0</v>
      </c>
    </row>
    <row r="12" spans="2:12" ht="26.25" thickBot="1" x14ac:dyDescent="0.3">
      <c r="B12" s="9" t="s">
        <v>101</v>
      </c>
      <c r="C12" s="68">
        <f>16456+1030</f>
        <v>17486</v>
      </c>
      <c r="D12" s="68">
        <f>42</f>
        <v>42</v>
      </c>
      <c r="E12" s="15" t="s">
        <v>9</v>
      </c>
      <c r="F12" s="27">
        <f>G12-C12-D12-(D13-H13)</f>
        <v>11953</v>
      </c>
      <c r="G12" s="17">
        <f t="shared" si="0"/>
        <v>44809</v>
      </c>
      <c r="H12" s="11">
        <f>12983+(588+782+548+120)+(23242-675)+(4334-43)+2794+25+111</f>
        <v>44809</v>
      </c>
      <c r="I12" s="11"/>
      <c r="J12" s="80"/>
    </row>
    <row r="13" spans="2:12" ht="43.5" customHeight="1" thickBot="1" x14ac:dyDescent="0.3">
      <c r="B13" s="9" t="s">
        <v>102</v>
      </c>
      <c r="C13" s="11"/>
      <c r="D13" s="68">
        <f>18298+18569-700-896-86-6037+2407</f>
        <v>31555</v>
      </c>
      <c r="E13" s="183" t="s">
        <v>138</v>
      </c>
      <c r="F13" s="184"/>
      <c r="G13" s="17">
        <f t="shared" si="0"/>
        <v>16227</v>
      </c>
      <c r="H13" s="68">
        <f>6123+10104</f>
        <v>16227</v>
      </c>
      <c r="I13" s="11"/>
      <c r="J13" s="80"/>
    </row>
    <row r="14" spans="2:12" ht="26.25" thickBot="1" x14ac:dyDescent="0.3">
      <c r="B14" s="9" t="s">
        <v>166</v>
      </c>
      <c r="C14" s="11"/>
      <c r="D14" s="11">
        <f>27393</f>
        <v>27393</v>
      </c>
      <c r="E14" s="15" t="s">
        <v>9</v>
      </c>
      <c r="F14" s="27">
        <f>G14-C14-D14</f>
        <v>40267</v>
      </c>
      <c r="G14" s="17">
        <f t="shared" si="0"/>
        <v>67660</v>
      </c>
      <c r="H14" s="68">
        <f>40267+27393</f>
        <v>67660</v>
      </c>
      <c r="I14" s="11"/>
      <c r="J14" s="80"/>
    </row>
    <row r="15" spans="2:12" ht="26.25" thickBot="1" x14ac:dyDescent="0.3">
      <c r="B15" s="8" t="s">
        <v>13</v>
      </c>
      <c r="C15" s="10">
        <f>SUM(C16:C19)</f>
        <v>409690</v>
      </c>
      <c r="D15" s="10">
        <f>SUM(D16:D19)</f>
        <v>51836</v>
      </c>
      <c r="E15" s="14" t="s">
        <v>35</v>
      </c>
      <c r="F15" s="26">
        <f>G15-C15-D15</f>
        <v>40725</v>
      </c>
      <c r="G15" s="56">
        <f t="shared" si="0"/>
        <v>502251</v>
      </c>
      <c r="H15" s="10">
        <f>SUM(H16:H19)</f>
        <v>491115</v>
      </c>
      <c r="I15" s="10">
        <f>SUM(I16:I19)</f>
        <v>11136</v>
      </c>
      <c r="J15" s="79">
        <f>SUM(J16:J19)</f>
        <v>54033</v>
      </c>
    </row>
    <row r="16" spans="2:12" ht="15.75" thickBot="1" x14ac:dyDescent="0.3">
      <c r="B16" s="9" t="s">
        <v>69</v>
      </c>
      <c r="C16" s="68">
        <v>306298</v>
      </c>
      <c r="D16" s="11">
        <f>5000+392</f>
        <v>5392</v>
      </c>
      <c r="E16" s="15" t="s">
        <v>10</v>
      </c>
      <c r="F16" s="27">
        <f>G16-C16-D16</f>
        <v>659</v>
      </c>
      <c r="G16" s="17">
        <f t="shared" si="0"/>
        <v>312349</v>
      </c>
      <c r="H16" s="68">
        <f>293266+2205+5000+392+350</f>
        <v>301213</v>
      </c>
      <c r="I16" s="68">
        <v>11136</v>
      </c>
      <c r="J16" s="80"/>
      <c r="L16" s="1">
        <v>368200</v>
      </c>
    </row>
    <row r="17" spans="2:10" ht="32.1" customHeight="1" thickBot="1" x14ac:dyDescent="0.3">
      <c r="B17" s="9" t="s">
        <v>70</v>
      </c>
      <c r="C17" s="68">
        <v>33770</v>
      </c>
      <c r="D17" s="68">
        <v>8916</v>
      </c>
      <c r="E17" s="15" t="s">
        <v>10</v>
      </c>
      <c r="F17" s="27">
        <f>G17-C17-D17</f>
        <v>13165</v>
      </c>
      <c r="G17" s="17">
        <f t="shared" si="0"/>
        <v>55851</v>
      </c>
      <c r="H17" s="68">
        <f>55851</f>
        <v>55851</v>
      </c>
      <c r="I17" s="68"/>
      <c r="J17" s="80"/>
    </row>
    <row r="18" spans="2:10" ht="26.25" thickBot="1" x14ac:dyDescent="0.3">
      <c r="B18" s="9" t="s">
        <v>71</v>
      </c>
      <c r="C18" s="68">
        <f>52158+17464</f>
        <v>69622</v>
      </c>
      <c r="D18" s="68">
        <f>33750+3778</f>
        <v>37528</v>
      </c>
      <c r="E18" s="15" t="s">
        <v>10</v>
      </c>
      <c r="F18" s="69">
        <f t="shared" ref="F18:F19" si="3">G18-C18-D18</f>
        <v>26511</v>
      </c>
      <c r="G18" s="17">
        <f t="shared" si="0"/>
        <v>133661</v>
      </c>
      <c r="H18" s="68">
        <f>83600+22572+21645+5844</f>
        <v>133661</v>
      </c>
      <c r="I18" s="68"/>
      <c r="J18" s="80"/>
    </row>
    <row r="19" spans="2:10" ht="39" thickBot="1" x14ac:dyDescent="0.3">
      <c r="B19" s="9" t="s">
        <v>130</v>
      </c>
      <c r="C19" s="11"/>
      <c r="D19" s="11"/>
      <c r="E19" s="15" t="s">
        <v>10</v>
      </c>
      <c r="F19" s="27">
        <f t="shared" si="3"/>
        <v>390</v>
      </c>
      <c r="G19" s="17">
        <f t="shared" si="0"/>
        <v>390</v>
      </c>
      <c r="H19" s="68">
        <v>390</v>
      </c>
      <c r="I19" s="68"/>
      <c r="J19" s="81">
        <f>41329+8598+4106</f>
        <v>54033</v>
      </c>
    </row>
    <row r="20" spans="2:10" ht="26.25" thickBot="1" x14ac:dyDescent="0.3">
      <c r="B20" s="8" t="s">
        <v>38</v>
      </c>
      <c r="C20" s="10">
        <f>SUM(C21:C25)</f>
        <v>11748</v>
      </c>
      <c r="D20" s="10">
        <f>SUM(D21:D25)</f>
        <v>0</v>
      </c>
      <c r="E20" s="14" t="s">
        <v>28</v>
      </c>
      <c r="F20" s="26">
        <f>G20-C20-D20</f>
        <v>131339</v>
      </c>
      <c r="G20" s="56">
        <f>H20+I20</f>
        <v>143087</v>
      </c>
      <c r="H20" s="10">
        <f>SUM(H21:H25)</f>
        <v>0</v>
      </c>
      <c r="I20" s="10">
        <f>SUM(I21:I25)</f>
        <v>143087</v>
      </c>
      <c r="J20" s="79">
        <f>SUM(J21:J25)</f>
        <v>19157</v>
      </c>
    </row>
    <row r="21" spans="2:10" ht="15.75" thickBot="1" x14ac:dyDescent="0.3">
      <c r="B21" s="41" t="s">
        <v>72</v>
      </c>
      <c r="C21" s="68">
        <v>2302</v>
      </c>
      <c r="D21" s="11"/>
      <c r="E21" s="15" t="s">
        <v>10</v>
      </c>
      <c r="F21" s="27">
        <f>G21-C21-D21</f>
        <v>5054</v>
      </c>
      <c r="G21" s="17">
        <f>H21+I21</f>
        <v>7356</v>
      </c>
      <c r="H21" s="68"/>
      <c r="I21" s="68">
        <v>7356</v>
      </c>
      <c r="J21" s="81">
        <v>3160</v>
      </c>
    </row>
    <row r="22" spans="2:10" ht="26.25" thickBot="1" x14ac:dyDescent="0.3">
      <c r="B22" s="41" t="s">
        <v>73</v>
      </c>
      <c r="C22" s="68">
        <v>9446</v>
      </c>
      <c r="D22" s="11"/>
      <c r="E22" s="15" t="s">
        <v>10</v>
      </c>
      <c r="F22" s="27">
        <f>G22-C22-D22</f>
        <v>27812</v>
      </c>
      <c r="G22" s="17">
        <f>H22+I22</f>
        <v>37258</v>
      </c>
      <c r="H22" s="68"/>
      <c r="I22" s="68">
        <v>37258</v>
      </c>
      <c r="J22" s="81">
        <v>1077</v>
      </c>
    </row>
    <row r="23" spans="2:10" ht="15.75" thickBot="1" x14ac:dyDescent="0.3">
      <c r="B23" s="41" t="s">
        <v>74</v>
      </c>
      <c r="C23" s="11"/>
      <c r="D23" s="11"/>
      <c r="E23" s="15" t="s">
        <v>9</v>
      </c>
      <c r="F23" s="27">
        <f>G23-C23-D23</f>
        <v>6744</v>
      </c>
      <c r="G23" s="17">
        <f>H23+I23</f>
        <v>6744</v>
      </c>
      <c r="H23" s="68"/>
      <c r="I23" s="68">
        <v>6744</v>
      </c>
      <c r="J23" s="81"/>
    </row>
    <row r="24" spans="2:10" ht="39" thickBot="1" x14ac:dyDescent="0.3">
      <c r="B24" s="41" t="s">
        <v>127</v>
      </c>
      <c r="C24" s="11"/>
      <c r="D24" s="11"/>
      <c r="E24" s="15" t="s">
        <v>9</v>
      </c>
      <c r="F24" s="27">
        <f t="shared" ref="F24:F25" si="4">G24-C24-D24</f>
        <v>91729</v>
      </c>
      <c r="G24" s="17">
        <f>H24+I24</f>
        <v>91729</v>
      </c>
      <c r="H24" s="68"/>
      <c r="I24" s="68">
        <v>91729</v>
      </c>
      <c r="J24" s="92">
        <f>6432+440+3538</f>
        <v>10410</v>
      </c>
    </row>
    <row r="25" spans="2:10" ht="26.25" thickBot="1" x14ac:dyDescent="0.3">
      <c r="B25" s="41" t="s">
        <v>75</v>
      </c>
      <c r="C25" s="11"/>
      <c r="D25" s="11"/>
      <c r="E25" s="15" t="s">
        <v>9</v>
      </c>
      <c r="F25" s="27">
        <f t="shared" si="4"/>
        <v>0</v>
      </c>
      <c r="G25" s="17">
        <f t="shared" ref="G25" si="5">H25+I25</f>
        <v>0</v>
      </c>
      <c r="H25" s="11"/>
      <c r="I25" s="11"/>
      <c r="J25" s="81">
        <v>4510</v>
      </c>
    </row>
    <row r="26" spans="2:10" ht="24.75" thickBot="1" x14ac:dyDescent="0.3">
      <c r="B26" s="8" t="s">
        <v>14</v>
      </c>
      <c r="C26" s="10">
        <f>SUM(C27:C29)</f>
        <v>24928</v>
      </c>
      <c r="D26" s="10">
        <f>SUM(D27:D29)</f>
        <v>0</v>
      </c>
      <c r="E26" s="14" t="s">
        <v>172</v>
      </c>
      <c r="F26" s="26">
        <f>G26-C26-D26</f>
        <v>17688</v>
      </c>
      <c r="G26" s="56">
        <f>H26+I26</f>
        <v>42616</v>
      </c>
      <c r="H26" s="10">
        <f>SUM(H27:H29)</f>
        <v>24290</v>
      </c>
      <c r="I26" s="10">
        <f t="shared" ref="I26:J26" si="6">SUM(I27:I29)</f>
        <v>18326</v>
      </c>
      <c r="J26" s="79">
        <f t="shared" si="6"/>
        <v>621</v>
      </c>
    </row>
    <row r="27" spans="2:10" ht="24.75" thickBot="1" x14ac:dyDescent="0.3">
      <c r="B27" s="9" t="s">
        <v>76</v>
      </c>
      <c r="C27" s="11"/>
      <c r="D27" s="11"/>
      <c r="E27" s="15" t="s">
        <v>41</v>
      </c>
      <c r="F27" s="27">
        <f>G27-C27-D27</f>
        <v>11789</v>
      </c>
      <c r="G27" s="17">
        <f>H27+I27</f>
        <v>11789</v>
      </c>
      <c r="H27" s="61"/>
      <c r="I27" s="68">
        <v>11789</v>
      </c>
      <c r="J27" s="81">
        <v>621</v>
      </c>
    </row>
    <row r="28" spans="2:10" ht="39" thickBot="1" x14ac:dyDescent="0.3">
      <c r="B28" s="9" t="s">
        <v>77</v>
      </c>
      <c r="C28" s="68">
        <v>5304</v>
      </c>
      <c r="D28" s="11"/>
      <c r="E28" s="15" t="s">
        <v>10</v>
      </c>
      <c r="F28" s="27">
        <f>G28-C28-D28</f>
        <v>1233</v>
      </c>
      <c r="G28" s="17">
        <f>H28+I28</f>
        <v>6537</v>
      </c>
      <c r="H28" s="61"/>
      <c r="I28" s="68">
        <v>6537</v>
      </c>
      <c r="J28" s="80"/>
    </row>
    <row r="29" spans="2:10" ht="15.75" thickBot="1" x14ac:dyDescent="0.3">
      <c r="B29" s="9" t="s">
        <v>78</v>
      </c>
      <c r="C29" s="68">
        <f>11524+8100</f>
        <v>19624</v>
      </c>
      <c r="D29" s="11"/>
      <c r="E29" s="15" t="s">
        <v>10</v>
      </c>
      <c r="F29" s="69">
        <f t="shared" ref="F29" si="7">G29-C29-D29</f>
        <v>4666</v>
      </c>
      <c r="G29" s="17">
        <f t="shared" ref="G29" si="8">H29+I29</f>
        <v>24290</v>
      </c>
      <c r="H29" s="68">
        <v>24290</v>
      </c>
      <c r="I29" s="68">
        <v>0</v>
      </c>
      <c r="J29" s="80"/>
    </row>
    <row r="30" spans="2:10" ht="34.35" customHeight="1" thickBot="1" x14ac:dyDescent="0.3">
      <c r="B30" s="8" t="s">
        <v>15</v>
      </c>
      <c r="C30" s="10">
        <f>SUM(C31:C34)</f>
        <v>188225</v>
      </c>
      <c r="D30" s="10">
        <f>SUM(D31:D34)</f>
        <v>0</v>
      </c>
      <c r="E30" s="14" t="s">
        <v>9</v>
      </c>
      <c r="F30" s="26">
        <f>G30-C30-D30</f>
        <v>19069</v>
      </c>
      <c r="G30" s="56">
        <f>H30+I30</f>
        <v>207294</v>
      </c>
      <c r="H30" s="10">
        <f>SUM(H31:H34)</f>
        <v>207294</v>
      </c>
      <c r="I30" s="10">
        <f>SUM(I31:I34)</f>
        <v>0</v>
      </c>
      <c r="J30" s="79">
        <f>SUM(J31:J34)</f>
        <v>11490</v>
      </c>
    </row>
    <row r="31" spans="2:10" ht="26.25" thickBot="1" x14ac:dyDescent="0.3">
      <c r="B31" s="9" t="s">
        <v>133</v>
      </c>
      <c r="C31" s="152"/>
      <c r="D31" s="11"/>
      <c r="E31" s="15" t="s">
        <v>9</v>
      </c>
      <c r="F31" s="168">
        <f>(G31+G32)-C31</f>
        <v>4300</v>
      </c>
      <c r="G31" s="17">
        <f>H31+I31</f>
        <v>4300</v>
      </c>
      <c r="H31" s="68">
        <v>4300</v>
      </c>
      <c r="I31" s="11"/>
      <c r="J31" s="80"/>
    </row>
    <row r="32" spans="2:10" ht="39" thickBot="1" x14ac:dyDescent="0.3">
      <c r="B32" s="9" t="s">
        <v>79</v>
      </c>
      <c r="C32" s="153"/>
      <c r="D32" s="11"/>
      <c r="E32" s="15" t="s">
        <v>9</v>
      </c>
      <c r="F32" s="169"/>
      <c r="G32" s="17">
        <f t="shared" ref="G32" si="9">H32+I32</f>
        <v>0</v>
      </c>
      <c r="H32" s="87"/>
      <c r="I32" s="11"/>
      <c r="J32" s="80"/>
    </row>
    <row r="33" spans="2:10" ht="56.25" customHeight="1" thickBot="1" x14ac:dyDescent="0.3">
      <c r="B33" s="9" t="s">
        <v>128</v>
      </c>
      <c r="C33" s="68">
        <f>176151+12034</f>
        <v>188185</v>
      </c>
      <c r="D33" s="11"/>
      <c r="E33" s="15" t="s">
        <v>9</v>
      </c>
      <c r="F33" s="27">
        <f>G33-C33-D33</f>
        <v>14769</v>
      </c>
      <c r="G33" s="17">
        <f>H33+I33</f>
        <v>202954</v>
      </c>
      <c r="H33" s="68">
        <f>176151+14769+12034</f>
        <v>202954</v>
      </c>
      <c r="I33" s="11"/>
      <c r="J33" s="80">
        <v>11490</v>
      </c>
    </row>
    <row r="34" spans="2:10" ht="26.25" thickBot="1" x14ac:dyDescent="0.3">
      <c r="B34" s="9" t="s">
        <v>80</v>
      </c>
      <c r="C34" s="68">
        <v>40</v>
      </c>
      <c r="D34" s="11"/>
      <c r="E34" s="15" t="s">
        <v>9</v>
      </c>
      <c r="F34" s="27">
        <f t="shared" ref="F34" si="10">G34-C34-D34</f>
        <v>0</v>
      </c>
      <c r="G34" s="17">
        <f t="shared" ref="G34" si="11">H34+I34</f>
        <v>40</v>
      </c>
      <c r="H34" s="68">
        <v>40</v>
      </c>
      <c r="I34" s="11"/>
      <c r="J34" s="80"/>
    </row>
    <row r="35" spans="2:10" ht="26.25" thickBot="1" x14ac:dyDescent="0.3">
      <c r="B35" s="8" t="s">
        <v>16</v>
      </c>
      <c r="C35" s="10">
        <f>SUM(C36:C39)</f>
        <v>0</v>
      </c>
      <c r="D35" s="10">
        <f>SUM(D36:D39)</f>
        <v>17436</v>
      </c>
      <c r="E35" s="14" t="s">
        <v>173</v>
      </c>
      <c r="F35" s="26">
        <f>G35-C35-D35</f>
        <v>14112</v>
      </c>
      <c r="G35" s="56">
        <f>H35+I35</f>
        <v>31548</v>
      </c>
      <c r="H35" s="10">
        <f>SUM(H36:H39)</f>
        <v>22836</v>
      </c>
      <c r="I35" s="10">
        <f t="shared" ref="I35:J35" si="12">SUM(I36:I39)</f>
        <v>8712</v>
      </c>
      <c r="J35" s="79">
        <f t="shared" si="12"/>
        <v>5868</v>
      </c>
    </row>
    <row r="36" spans="2:10" ht="15.75" thickBot="1" x14ac:dyDescent="0.3">
      <c r="B36" s="9" t="s">
        <v>164</v>
      </c>
      <c r="C36" s="68"/>
      <c r="D36" s="11">
        <f>9204+1016</f>
        <v>10220</v>
      </c>
      <c r="E36" s="67" t="s">
        <v>10</v>
      </c>
      <c r="F36" s="27">
        <f>G36-C36-D36</f>
        <v>173</v>
      </c>
      <c r="G36" s="17">
        <f>H36+I36</f>
        <v>10393</v>
      </c>
      <c r="H36" s="68">
        <f>7368+968+994+47+1016</f>
        <v>10393</v>
      </c>
      <c r="I36" s="68"/>
      <c r="J36" s="80"/>
    </row>
    <row r="37" spans="2:10" ht="26.25" thickBot="1" x14ac:dyDescent="0.3">
      <c r="B37" s="9" t="s">
        <v>82</v>
      </c>
      <c r="C37" s="11"/>
      <c r="D37" s="11">
        <f>2300+700+3320+896</f>
        <v>7216</v>
      </c>
      <c r="E37" s="67" t="s">
        <v>10</v>
      </c>
      <c r="F37" s="27">
        <f>G37-C37-D37</f>
        <v>8712</v>
      </c>
      <c r="G37" s="17">
        <f>H37+I37</f>
        <v>15928</v>
      </c>
      <c r="H37" s="68">
        <f>3000+3320+896</f>
        <v>7216</v>
      </c>
      <c r="I37" s="68">
        <v>8712</v>
      </c>
      <c r="J37" s="81">
        <v>5868</v>
      </c>
    </row>
    <row r="38" spans="2:10" ht="15.75" thickBot="1" x14ac:dyDescent="0.3">
      <c r="B38" s="9" t="s">
        <v>83</v>
      </c>
      <c r="C38" s="11"/>
      <c r="D38" s="11"/>
      <c r="E38" s="67" t="s">
        <v>10</v>
      </c>
      <c r="F38" s="27">
        <f t="shared" ref="F38:F39" si="13">G38-C38-D38</f>
        <v>2564</v>
      </c>
      <c r="G38" s="17">
        <f t="shared" ref="G38:G39" si="14">H38+I38</f>
        <v>2564</v>
      </c>
      <c r="H38" s="68">
        <f>2274+116+174</f>
        <v>2564</v>
      </c>
      <c r="I38" s="68"/>
      <c r="J38" s="80"/>
    </row>
    <row r="39" spans="2:10" ht="15.75" thickBot="1" x14ac:dyDescent="0.3">
      <c r="B39" s="9" t="s">
        <v>84</v>
      </c>
      <c r="C39" s="11"/>
      <c r="D39" s="11"/>
      <c r="E39" s="67" t="s">
        <v>10</v>
      </c>
      <c r="F39" s="27">
        <f t="shared" si="13"/>
        <v>2663</v>
      </c>
      <c r="G39" s="17">
        <f t="shared" si="14"/>
        <v>2663</v>
      </c>
      <c r="H39" s="68">
        <f>1188+1475</f>
        <v>2663</v>
      </c>
      <c r="I39" s="68"/>
      <c r="J39" s="80"/>
    </row>
    <row r="40" spans="2:10" ht="15.75" thickBot="1" x14ac:dyDescent="0.3">
      <c r="B40" s="8" t="s">
        <v>17</v>
      </c>
      <c r="C40" s="10">
        <f>SUM(C41:C44)</f>
        <v>13006</v>
      </c>
      <c r="D40" s="10">
        <f>SUM(D41:D44)</f>
        <v>0</v>
      </c>
      <c r="E40" s="14" t="s">
        <v>9</v>
      </c>
      <c r="F40" s="26">
        <f>G40-C40-D40</f>
        <v>106042</v>
      </c>
      <c r="G40" s="56">
        <f>H40+I40</f>
        <v>119048</v>
      </c>
      <c r="H40" s="10">
        <f>SUM(H41:H44)</f>
        <v>1301</v>
      </c>
      <c r="I40" s="10">
        <f>SUM(I41:I44)</f>
        <v>117747</v>
      </c>
      <c r="J40" s="79">
        <f>SUM(J41:J44)</f>
        <v>6480</v>
      </c>
    </row>
    <row r="41" spans="2:10" ht="39" thickBot="1" x14ac:dyDescent="0.3">
      <c r="B41" s="9" t="s">
        <v>129</v>
      </c>
      <c r="C41" s="152">
        <v>13006</v>
      </c>
      <c r="D41" s="11"/>
      <c r="E41" s="15" t="s">
        <v>9</v>
      </c>
      <c r="F41" s="27">
        <f>G41-C41-D41</f>
        <v>62069</v>
      </c>
      <c r="G41" s="17">
        <f>H41+I41</f>
        <v>75075</v>
      </c>
      <c r="H41" s="68"/>
      <c r="I41" s="68">
        <f>69075+6000</f>
        <v>75075</v>
      </c>
      <c r="J41" s="81">
        <v>3684</v>
      </c>
    </row>
    <row r="42" spans="2:10" ht="15.75" thickBot="1" x14ac:dyDescent="0.3">
      <c r="B42" s="9" t="s">
        <v>85</v>
      </c>
      <c r="C42" s="154"/>
      <c r="D42" s="11"/>
      <c r="E42" s="15" t="s">
        <v>9</v>
      </c>
      <c r="F42" s="27">
        <f>G42-C42-D42</f>
        <v>12500</v>
      </c>
      <c r="G42" s="17">
        <f>H42+I42</f>
        <v>12500</v>
      </c>
      <c r="H42" s="68"/>
      <c r="I42" s="68">
        <f>12500</f>
        <v>12500</v>
      </c>
      <c r="J42" s="81"/>
    </row>
    <row r="43" spans="2:10" ht="26.25" thickBot="1" x14ac:dyDescent="0.3">
      <c r="B43" s="9" t="s">
        <v>86</v>
      </c>
      <c r="C43" s="154"/>
      <c r="D43" s="11"/>
      <c r="E43" s="15" t="s">
        <v>9</v>
      </c>
      <c r="F43" s="27">
        <f t="shared" ref="F43:F44" si="15">G43-C43-D43</f>
        <v>12674</v>
      </c>
      <c r="G43" s="17">
        <f t="shared" ref="G43:G44" si="16">H43+I43</f>
        <v>12674</v>
      </c>
      <c r="H43" s="68">
        <v>1301</v>
      </c>
      <c r="I43" s="68">
        <v>11373</v>
      </c>
      <c r="J43" s="81">
        <v>396</v>
      </c>
    </row>
    <row r="44" spans="2:10" ht="15.75" thickBot="1" x14ac:dyDescent="0.3">
      <c r="B44" s="53" t="s">
        <v>87</v>
      </c>
      <c r="C44" s="153"/>
      <c r="D44" s="47"/>
      <c r="E44" s="15" t="s">
        <v>9</v>
      </c>
      <c r="F44" s="54">
        <f t="shared" si="15"/>
        <v>18799</v>
      </c>
      <c r="G44" s="55">
        <f t="shared" si="16"/>
        <v>18799</v>
      </c>
      <c r="H44" s="88"/>
      <c r="I44" s="88">
        <v>18799</v>
      </c>
      <c r="J44" s="93">
        <v>2400</v>
      </c>
    </row>
    <row r="45" spans="2:10" ht="9" customHeight="1" thickBot="1" x14ac:dyDescent="0.3">
      <c r="B45" s="48"/>
      <c r="C45" s="13"/>
      <c r="D45" s="49"/>
      <c r="E45" s="50"/>
      <c r="F45" s="51"/>
      <c r="G45" s="52"/>
      <c r="H45" s="49"/>
      <c r="I45" s="49"/>
      <c r="J45" s="51"/>
    </row>
    <row r="46" spans="2:10" ht="10.35" customHeight="1" thickBot="1" x14ac:dyDescent="0.3">
      <c r="B46" s="48"/>
      <c r="C46" s="13"/>
      <c r="D46" s="49"/>
      <c r="E46" s="50"/>
      <c r="F46" s="51"/>
      <c r="G46" s="52"/>
      <c r="H46" s="49"/>
      <c r="I46" s="49"/>
      <c r="J46" s="51"/>
    </row>
    <row r="47" spans="2:10" ht="19.350000000000001" customHeight="1" thickBot="1" x14ac:dyDescent="0.3">
      <c r="B47" s="174" t="s">
        <v>175</v>
      </c>
      <c r="C47" s="174"/>
      <c r="D47" s="174"/>
      <c r="E47" s="174"/>
      <c r="F47" s="174"/>
      <c r="G47" s="174"/>
      <c r="H47" s="174"/>
      <c r="I47" s="174"/>
      <c r="J47" s="174"/>
    </row>
    <row r="48" spans="2:10" ht="15" customHeight="1" x14ac:dyDescent="0.25">
      <c r="B48" s="175" t="s">
        <v>153</v>
      </c>
      <c r="C48" s="178" t="s">
        <v>24</v>
      </c>
      <c r="D48" s="178"/>
      <c r="E48" s="178"/>
      <c r="F48" s="178"/>
      <c r="G48" s="178"/>
      <c r="H48" s="178"/>
      <c r="I48" s="178"/>
      <c r="J48" s="24"/>
    </row>
    <row r="49" spans="2:10" x14ac:dyDescent="0.25">
      <c r="B49" s="176"/>
      <c r="C49" s="179"/>
      <c r="D49" s="179"/>
      <c r="E49" s="179"/>
      <c r="F49" s="179"/>
      <c r="G49" s="179"/>
      <c r="H49" s="179"/>
      <c r="I49" s="180" t="s">
        <v>5</v>
      </c>
      <c r="J49" s="180"/>
    </row>
    <row r="50" spans="2:10" ht="15.75" thickBot="1" x14ac:dyDescent="0.3">
      <c r="B50" s="177"/>
      <c r="C50" s="166" t="s">
        <v>7</v>
      </c>
      <c r="D50" s="166"/>
      <c r="E50" s="166"/>
      <c r="F50" s="166"/>
      <c r="G50" s="167" t="s">
        <v>8</v>
      </c>
      <c r="H50" s="167"/>
      <c r="I50" s="167"/>
      <c r="J50" s="25"/>
    </row>
    <row r="51" spans="2:10" ht="45.75" thickBot="1" x14ac:dyDescent="0.3">
      <c r="B51" s="7" t="s">
        <v>2</v>
      </c>
      <c r="C51" s="34" t="s">
        <v>3</v>
      </c>
      <c r="D51" s="34" t="s">
        <v>21</v>
      </c>
      <c r="E51" s="35" t="s">
        <v>22</v>
      </c>
      <c r="F51" s="36" t="s">
        <v>29</v>
      </c>
      <c r="G51" s="18" t="s">
        <v>23</v>
      </c>
      <c r="H51" s="37" t="s">
        <v>4</v>
      </c>
      <c r="I51" s="37" t="s">
        <v>6</v>
      </c>
      <c r="J51" s="78" t="s">
        <v>134</v>
      </c>
    </row>
    <row r="52" spans="2:10" ht="26.25" thickBot="1" x14ac:dyDescent="0.3">
      <c r="B52" s="8" t="s">
        <v>18</v>
      </c>
      <c r="C52" s="10">
        <f>SUM(C53:C56)</f>
        <v>0</v>
      </c>
      <c r="D52" s="10">
        <f>SUM(D53:D56)</f>
        <v>0</v>
      </c>
      <c r="E52" s="14" t="s">
        <v>36</v>
      </c>
      <c r="F52" s="26">
        <f>G52-C52-D52</f>
        <v>28680</v>
      </c>
      <c r="G52" s="56">
        <f>H52+I52</f>
        <v>28680</v>
      </c>
      <c r="H52" s="10">
        <f>SUM(H53:H56)</f>
        <v>23680</v>
      </c>
      <c r="I52" s="10">
        <f>SUM(I53:I56)</f>
        <v>5000</v>
      </c>
      <c r="J52" s="79">
        <f>SUM(J53:J56)</f>
        <v>0</v>
      </c>
    </row>
    <row r="53" spans="2:10" ht="26.25" thickBot="1" x14ac:dyDescent="0.3">
      <c r="B53" s="9" t="s">
        <v>88</v>
      </c>
      <c r="C53" s="11"/>
      <c r="D53" s="11"/>
      <c r="E53" s="15" t="s">
        <v>9</v>
      </c>
      <c r="F53" s="27">
        <f>G53-C53-D53</f>
        <v>9980</v>
      </c>
      <c r="G53" s="17">
        <f>H53+I53</f>
        <v>9980</v>
      </c>
      <c r="H53" s="68">
        <f>4000+4000+1980</f>
        <v>9980</v>
      </c>
      <c r="I53" s="11"/>
      <c r="J53" s="80"/>
    </row>
    <row r="54" spans="2:10" ht="21" customHeight="1" thickBot="1" x14ac:dyDescent="0.3">
      <c r="B54" s="9" t="s">
        <v>89</v>
      </c>
      <c r="C54" s="11"/>
      <c r="D54" s="11"/>
      <c r="E54" s="15" t="s">
        <v>9</v>
      </c>
      <c r="F54" s="27">
        <f t="shared" ref="F54" si="17">G54-C54-D54</f>
        <v>2000</v>
      </c>
      <c r="G54" s="17">
        <f t="shared" ref="G54" si="18">H54+I54</f>
        <v>2000</v>
      </c>
      <c r="H54" s="68">
        <f>1000+1000</f>
        <v>2000</v>
      </c>
      <c r="I54" s="11"/>
      <c r="J54" s="80"/>
    </row>
    <row r="55" spans="2:10" ht="26.25" thickBot="1" x14ac:dyDescent="0.3">
      <c r="B55" s="9" t="s">
        <v>90</v>
      </c>
      <c r="C55" s="11"/>
      <c r="D55" s="11"/>
      <c r="E55" s="15" t="s">
        <v>9</v>
      </c>
      <c r="F55" s="27">
        <f>G55-C55-D55</f>
        <v>15000</v>
      </c>
      <c r="G55" s="17">
        <f>H55+I55</f>
        <v>15000</v>
      </c>
      <c r="H55" s="68">
        <v>10000</v>
      </c>
      <c r="I55" s="11">
        <v>5000</v>
      </c>
      <c r="J55" s="80"/>
    </row>
    <row r="56" spans="2:10" ht="26.25" thickBot="1" x14ac:dyDescent="0.3">
      <c r="B56" s="9" t="s">
        <v>91</v>
      </c>
      <c r="C56" s="11"/>
      <c r="D56" s="11"/>
      <c r="E56" s="15" t="s">
        <v>9</v>
      </c>
      <c r="F56" s="27">
        <f t="shared" ref="F56" si="19">G56-C56-D56</f>
        <v>1700</v>
      </c>
      <c r="G56" s="17">
        <f t="shared" ref="G56" si="20">H56+I56</f>
        <v>1700</v>
      </c>
      <c r="H56" s="68">
        <f>100+500+300+800</f>
        <v>1700</v>
      </c>
      <c r="I56" s="11"/>
      <c r="J56" s="80"/>
    </row>
    <row r="57" spans="2:10" ht="26.25" thickBot="1" x14ac:dyDescent="0.3">
      <c r="B57" s="8" t="s">
        <v>140</v>
      </c>
      <c r="C57" s="10">
        <f>SUM(C58:C61)</f>
        <v>0</v>
      </c>
      <c r="D57" s="10">
        <f>SUM(D58:D61)</f>
        <v>0</v>
      </c>
      <c r="E57" s="14" t="s">
        <v>9</v>
      </c>
      <c r="F57" s="26">
        <f>G57-C57-D57</f>
        <v>10000</v>
      </c>
      <c r="G57" s="56">
        <f>H57+I57</f>
        <v>10000</v>
      </c>
      <c r="H57" s="89">
        <f>SUM(H58:H61)</f>
        <v>10000</v>
      </c>
      <c r="I57" s="10">
        <f t="shared" ref="I57:J57" si="21">SUM(I58:I61)</f>
        <v>0</v>
      </c>
      <c r="J57" s="79">
        <f t="shared" si="21"/>
        <v>139260</v>
      </c>
    </row>
    <row r="58" spans="2:10" ht="26.25" thickBot="1" x14ac:dyDescent="0.3">
      <c r="B58" s="9" t="s">
        <v>139</v>
      </c>
      <c r="C58" s="11"/>
      <c r="D58" s="11"/>
      <c r="E58" s="15" t="s">
        <v>9</v>
      </c>
      <c r="F58" s="27">
        <f>G58-C58-D58</f>
        <v>0</v>
      </c>
      <c r="G58" s="17">
        <f>H58+I58</f>
        <v>0</v>
      </c>
      <c r="H58" s="11">
        <v>0</v>
      </c>
      <c r="I58" s="11"/>
      <c r="J58" s="81">
        <v>54375</v>
      </c>
    </row>
    <row r="59" spans="2:10" ht="15.75" thickBot="1" x14ac:dyDescent="0.3">
      <c r="B59" s="9" t="s">
        <v>92</v>
      </c>
      <c r="C59" s="11"/>
      <c r="D59" s="11"/>
      <c r="E59" s="15" t="s">
        <v>9</v>
      </c>
      <c r="F59" s="27">
        <f>G59-C59-D59</f>
        <v>0</v>
      </c>
      <c r="G59" s="17">
        <f>H59+I59</f>
        <v>0</v>
      </c>
      <c r="H59" s="11">
        <v>0</v>
      </c>
      <c r="I59" s="11"/>
      <c r="J59" s="81">
        <v>29426</v>
      </c>
    </row>
    <row r="60" spans="2:10" ht="32.1" customHeight="1" thickBot="1" x14ac:dyDescent="0.3">
      <c r="B60" s="9" t="s">
        <v>93</v>
      </c>
      <c r="C60" s="11"/>
      <c r="D60" s="11"/>
      <c r="E60" s="15" t="s">
        <v>9</v>
      </c>
      <c r="F60" s="27">
        <f t="shared" ref="F60:F62" si="22">G60-C60-D60</f>
        <v>0</v>
      </c>
      <c r="G60" s="17">
        <f t="shared" ref="G60:G61" si="23">H60+I60</f>
        <v>0</v>
      </c>
      <c r="H60" s="11">
        <v>0</v>
      </c>
      <c r="I60" s="11"/>
      <c r="J60" s="81">
        <v>55459</v>
      </c>
    </row>
    <row r="61" spans="2:10" ht="29.25" customHeight="1" thickBot="1" x14ac:dyDescent="0.3">
      <c r="B61" s="9" t="s">
        <v>94</v>
      </c>
      <c r="C61" s="11"/>
      <c r="D61" s="11"/>
      <c r="E61" s="15" t="s">
        <v>9</v>
      </c>
      <c r="F61" s="27">
        <f>G61-C61-D61</f>
        <v>10000</v>
      </c>
      <c r="G61" s="17">
        <f t="shared" si="23"/>
        <v>10000</v>
      </c>
      <c r="H61" s="68">
        <v>10000</v>
      </c>
      <c r="I61" s="11"/>
      <c r="J61" s="82"/>
    </row>
    <row r="62" spans="2:10" ht="29.1" customHeight="1" thickBot="1" x14ac:dyDescent="0.3">
      <c r="B62" s="60" t="s">
        <v>30</v>
      </c>
      <c r="C62" s="21">
        <f>C57+C52+C40+C35+C30+C26+C20+C15+C11+C8</f>
        <v>813625</v>
      </c>
      <c r="D62" s="21">
        <f>D57+D52+D40+D35+D30+D26+D20+D15+D11+D8</f>
        <v>164956</v>
      </c>
      <c r="E62" s="43"/>
      <c r="F62" s="31">
        <f t="shared" si="22"/>
        <v>620645</v>
      </c>
      <c r="G62" s="44">
        <f>G57+G52+G40+G35+G30+G26+G20+G15+G11+G8</f>
        <v>1599226</v>
      </c>
      <c r="H62" s="21">
        <f>H57+H52+H40+H35+H30+H26+H20+H15+H11+H8</f>
        <v>1286783</v>
      </c>
      <c r="I62" s="45">
        <f>I57+I52+I40+I35+I30+I26+I20+I15+I11+I8</f>
        <v>312443</v>
      </c>
      <c r="J62" s="46">
        <f>J57+J52+J40+J35+J30+J26+J20+J15+J11+J8</f>
        <v>236909</v>
      </c>
    </row>
    <row r="63" spans="2:10" ht="26.1" customHeight="1" thickBot="1" x14ac:dyDescent="0.3">
      <c r="B63" s="139" t="s">
        <v>136</v>
      </c>
      <c r="C63" s="139"/>
      <c r="D63" s="139"/>
      <c r="E63" s="139"/>
      <c r="F63" s="163"/>
      <c r="G63" s="74">
        <f>G62-C62-D62-F62</f>
        <v>0</v>
      </c>
      <c r="H63" s="164"/>
      <c r="I63" s="165"/>
      <c r="J63" s="165"/>
    </row>
    <row r="64" spans="2:10" ht="16.350000000000001" customHeight="1" thickBot="1" x14ac:dyDescent="0.3">
      <c r="B64" s="20" t="s">
        <v>34</v>
      </c>
      <c r="C64" s="181" t="s">
        <v>1</v>
      </c>
      <c r="D64" s="181"/>
      <c r="E64" s="181"/>
      <c r="F64" s="182"/>
      <c r="G64" s="144" t="s">
        <v>45</v>
      </c>
      <c r="H64" s="144"/>
      <c r="I64" s="144"/>
      <c r="J64" s="144"/>
    </row>
    <row r="65" spans="2:12" ht="36" customHeight="1" thickBot="1" x14ac:dyDescent="0.3">
      <c r="B65" s="7" t="s">
        <v>2</v>
      </c>
      <c r="C65" s="76" t="s">
        <v>105</v>
      </c>
      <c r="D65" s="34" t="s">
        <v>0</v>
      </c>
      <c r="E65" s="35" t="s">
        <v>48</v>
      </c>
      <c r="F65" s="36" t="s">
        <v>49</v>
      </c>
      <c r="G65" s="18" t="s">
        <v>59</v>
      </c>
      <c r="H65" s="157" t="s">
        <v>46</v>
      </c>
      <c r="I65" s="158"/>
      <c r="J65" s="158"/>
    </row>
    <row r="66" spans="2:12" ht="15.75" thickBot="1" x14ac:dyDescent="0.3">
      <c r="B66" s="8" t="s">
        <v>42</v>
      </c>
      <c r="C66" s="10">
        <f>SUM(C67:C70)</f>
        <v>660986</v>
      </c>
      <c r="D66" s="10">
        <f>SUM(D67:D70)</f>
        <v>42146</v>
      </c>
      <c r="E66" s="14"/>
      <c r="F66" s="10">
        <f>SUM(F67:F70)</f>
        <v>6855</v>
      </c>
      <c r="G66" s="86">
        <f>SUM(G67:G70)</f>
        <v>384815</v>
      </c>
      <c r="H66" s="159"/>
      <c r="I66" s="160"/>
      <c r="J66" s="160"/>
      <c r="L66" s="1">
        <v>384815</v>
      </c>
    </row>
    <row r="67" spans="2:12" ht="48.75" customHeight="1" thickBot="1" x14ac:dyDescent="0.3">
      <c r="B67" s="9" t="s">
        <v>95</v>
      </c>
      <c r="C67" s="11">
        <v>6462</v>
      </c>
      <c r="D67" s="11"/>
      <c r="E67" s="66" t="s">
        <v>50</v>
      </c>
      <c r="F67" s="27">
        <f>10000-390-1980-437-350-200</f>
        <v>6643</v>
      </c>
      <c r="G67" s="77">
        <f>C67+D67+F67</f>
        <v>13105</v>
      </c>
      <c r="H67" s="159"/>
      <c r="I67" s="160"/>
      <c r="J67" s="160"/>
      <c r="L67" s="1">
        <v>13105</v>
      </c>
    </row>
    <row r="68" spans="2:12" ht="53.25" customHeight="1" thickBot="1" x14ac:dyDescent="0.3">
      <c r="B68" s="9" t="s">
        <v>96</v>
      </c>
      <c r="C68" s="11">
        <v>54949</v>
      </c>
      <c r="D68" s="68">
        <f>315+22358+86+6037</f>
        <v>28796</v>
      </c>
      <c r="E68" s="66" t="s">
        <v>47</v>
      </c>
      <c r="F68" s="27"/>
      <c r="G68" s="77">
        <f>C68+D68+F68-F75</f>
        <v>76686</v>
      </c>
      <c r="H68" s="159"/>
      <c r="I68" s="160"/>
      <c r="J68" s="160"/>
      <c r="L68" s="1">
        <v>76686</v>
      </c>
    </row>
    <row r="69" spans="2:12" ht="51.75" customHeight="1" thickBot="1" x14ac:dyDescent="0.3">
      <c r="B69" s="9" t="s">
        <v>97</v>
      </c>
      <c r="C69" s="11">
        <f>(10000-648)</f>
        <v>9352</v>
      </c>
      <c r="D69" s="11"/>
      <c r="E69" s="66" t="s">
        <v>150</v>
      </c>
      <c r="F69" s="27"/>
      <c r="G69" s="77">
        <f>C69+D69+F69</f>
        <v>9352</v>
      </c>
      <c r="H69" s="161"/>
      <c r="I69" s="162"/>
      <c r="J69" s="162"/>
      <c r="L69" s="1">
        <v>9352</v>
      </c>
    </row>
    <row r="70" spans="2:12" ht="49.5" customHeight="1" thickBot="1" x14ac:dyDescent="0.3">
      <c r="B70" s="9" t="s">
        <v>107</v>
      </c>
      <c r="C70" s="11">
        <f>9464+25+47+116+174+111+250000+12000+1750+6627+4470+6433+1143+2601+1000+285092+153+4972+4045</f>
        <v>590223</v>
      </c>
      <c r="D70" s="68">
        <f>13350</f>
        <v>13350</v>
      </c>
      <c r="E70" s="66" t="s">
        <v>148</v>
      </c>
      <c r="F70" s="83">
        <f>G95</f>
        <v>212</v>
      </c>
      <c r="G70" s="77">
        <f>C70+D70+F70-F73-F74-F78-F79-F80-F81-F82-F83-F84-F85-F86</f>
        <v>285672</v>
      </c>
      <c r="H70" s="170" t="s">
        <v>149</v>
      </c>
      <c r="I70" s="171"/>
      <c r="J70" s="171"/>
      <c r="L70" s="1">
        <v>285672</v>
      </c>
    </row>
    <row r="71" spans="2:12" ht="51.75" customHeight="1" thickBot="1" x14ac:dyDescent="0.3">
      <c r="B71" s="70" t="s">
        <v>2</v>
      </c>
      <c r="C71" s="71" t="s">
        <v>3</v>
      </c>
      <c r="D71" s="71" t="s">
        <v>21</v>
      </c>
      <c r="E71" s="72" t="s">
        <v>22</v>
      </c>
      <c r="F71" s="73" t="s">
        <v>29</v>
      </c>
      <c r="G71" s="18" t="s">
        <v>23</v>
      </c>
      <c r="H71" s="172"/>
      <c r="I71" s="173"/>
      <c r="J71" s="173"/>
    </row>
    <row r="72" spans="2:12" ht="26.25" thickBot="1" x14ac:dyDescent="0.3">
      <c r="B72" s="8" t="s">
        <v>44</v>
      </c>
      <c r="C72" s="10">
        <f>SUM(C73:C76)</f>
        <v>0</v>
      </c>
      <c r="D72" s="10">
        <f>SUM(D73:D76)</f>
        <v>25000</v>
      </c>
      <c r="E72" s="14"/>
      <c r="F72" s="26">
        <f>SUM(F73:F76)</f>
        <v>312019</v>
      </c>
      <c r="G72" s="56">
        <f>SUM(C72+D72+F72)</f>
        <v>337019</v>
      </c>
      <c r="H72" s="155" t="s">
        <v>131</v>
      </c>
      <c r="I72" s="156"/>
      <c r="J72" s="156"/>
    </row>
    <row r="73" spans="2:12" ht="27" customHeight="1" thickBot="1" x14ac:dyDescent="0.3">
      <c r="B73" s="9" t="s">
        <v>98</v>
      </c>
      <c r="C73" s="11"/>
      <c r="D73" s="11"/>
      <c r="E73" s="66" t="s">
        <v>51</v>
      </c>
      <c r="F73" s="69">
        <f>250000+12000+1750+6627+4470+6433+1143+2601+1000+8000+313+172+114+129+500+914+1905+36+74+407+1536+400+300+91-20000+4045</f>
        <v>284960</v>
      </c>
      <c r="G73" s="17">
        <f t="shared" ref="G73:G75" si="24">SUM(C73+D73+F73)</f>
        <v>284960</v>
      </c>
      <c r="H73" s="126" t="s">
        <v>53</v>
      </c>
      <c r="I73" s="126" t="s">
        <v>64</v>
      </c>
      <c r="J73" s="126" t="s">
        <v>132</v>
      </c>
    </row>
    <row r="74" spans="2:12" ht="26.25" thickBot="1" x14ac:dyDescent="0.3">
      <c r="B74" s="9" t="s">
        <v>106</v>
      </c>
      <c r="C74" s="11"/>
      <c r="D74" s="11"/>
      <c r="E74" s="66" t="s">
        <v>51</v>
      </c>
      <c r="F74" s="69">
        <v>20000</v>
      </c>
      <c r="G74" s="77">
        <f t="shared" si="24"/>
        <v>20000</v>
      </c>
      <c r="H74" s="127"/>
      <c r="I74" s="127"/>
      <c r="J74" s="127"/>
    </row>
    <row r="75" spans="2:12" ht="38.25" customHeight="1" thickBot="1" x14ac:dyDescent="0.3">
      <c r="B75" s="9" t="s">
        <v>99</v>
      </c>
      <c r="C75" s="11"/>
      <c r="D75" s="11"/>
      <c r="E75" s="66" t="s">
        <v>152</v>
      </c>
      <c r="F75" s="69">
        <f>328+5992+739</f>
        <v>7059</v>
      </c>
      <c r="G75" s="77">
        <f t="shared" si="24"/>
        <v>7059</v>
      </c>
      <c r="H75" s="127"/>
      <c r="I75" s="127"/>
      <c r="J75" s="127"/>
    </row>
    <row r="76" spans="2:12" ht="26.25" thickBot="1" x14ac:dyDescent="0.3">
      <c r="B76" s="9" t="s">
        <v>100</v>
      </c>
      <c r="C76" s="11"/>
      <c r="D76" s="11">
        <v>25000</v>
      </c>
      <c r="E76" s="66" t="s">
        <v>176</v>
      </c>
      <c r="F76" s="69"/>
      <c r="G76" s="77">
        <f>SUM(C76+D76+F76)</f>
        <v>25000</v>
      </c>
      <c r="H76" s="128"/>
      <c r="I76" s="128"/>
      <c r="J76" s="128"/>
    </row>
    <row r="77" spans="2:12" ht="26.25" thickBot="1" x14ac:dyDescent="0.3">
      <c r="B77" s="8" t="s">
        <v>57</v>
      </c>
      <c r="C77" s="10">
        <f>SUM(C79:C86)</f>
        <v>0</v>
      </c>
      <c r="D77" s="10">
        <f>SUM(D79:D86)</f>
        <v>1519969</v>
      </c>
      <c r="E77" s="14"/>
      <c r="F77" s="10">
        <f>SUM(F78:F86)</f>
        <v>13153</v>
      </c>
      <c r="G77" s="56">
        <f>SUM(C77+D77+F77)</f>
        <v>1533122</v>
      </c>
      <c r="H77" s="62">
        <f>SUM(H79:H86)</f>
        <v>3390660</v>
      </c>
      <c r="I77" s="65">
        <f>SUM(I79:I86)</f>
        <v>417496</v>
      </c>
      <c r="J77" s="65">
        <f>SUM(J79:J86)</f>
        <v>5328523</v>
      </c>
    </row>
    <row r="78" spans="2:12" ht="46.35" customHeight="1" thickBot="1" x14ac:dyDescent="0.3">
      <c r="B78" s="9" t="s">
        <v>52</v>
      </c>
      <c r="C78" s="11"/>
      <c r="D78" s="11"/>
      <c r="E78" s="123" t="s">
        <v>151</v>
      </c>
      <c r="F78" s="27">
        <f>12474+281</f>
        <v>12755</v>
      </c>
      <c r="G78" s="17">
        <f t="shared" ref="G78:G86" si="25">C78+D78+F78</f>
        <v>12755</v>
      </c>
      <c r="H78" s="63"/>
      <c r="I78" s="63"/>
      <c r="J78" s="64">
        <f>SUM(G78:I78)</f>
        <v>12755</v>
      </c>
    </row>
    <row r="79" spans="2:12" ht="15" customHeight="1" thickBot="1" x14ac:dyDescent="0.3">
      <c r="B79" s="9" t="s">
        <v>157</v>
      </c>
      <c r="C79" s="11"/>
      <c r="D79" s="11"/>
      <c r="E79" s="124"/>
      <c r="F79" s="27"/>
      <c r="G79" s="17">
        <f t="shared" si="25"/>
        <v>0</v>
      </c>
      <c r="H79" s="63"/>
      <c r="I79" s="63"/>
      <c r="J79" s="64">
        <f>SUM(G79:I79)</f>
        <v>0</v>
      </c>
    </row>
    <row r="80" spans="2:12" ht="15.75" thickBot="1" x14ac:dyDescent="0.3">
      <c r="B80" s="9" t="s">
        <v>26</v>
      </c>
      <c r="C80" s="68"/>
      <c r="D80" s="11">
        <v>43295</v>
      </c>
      <c r="E80" s="124"/>
      <c r="F80" s="27">
        <v>210</v>
      </c>
      <c r="G80" s="77">
        <f t="shared" si="25"/>
        <v>43505</v>
      </c>
      <c r="H80" s="63"/>
      <c r="I80" s="63">
        <v>206705</v>
      </c>
      <c r="J80" s="64">
        <f t="shared" ref="J80:J86" si="26">SUM(G80:I80)</f>
        <v>250210</v>
      </c>
    </row>
    <row r="81" spans="2:12" ht="15.75" thickBot="1" x14ac:dyDescent="0.3">
      <c r="B81" s="9" t="s">
        <v>25</v>
      </c>
      <c r="C81" s="68"/>
      <c r="D81" s="11">
        <v>14074</v>
      </c>
      <c r="E81" s="124"/>
      <c r="F81" s="27"/>
      <c r="G81" s="77">
        <f t="shared" si="25"/>
        <v>14074</v>
      </c>
      <c r="H81" s="63">
        <v>789765</v>
      </c>
      <c r="I81" s="63">
        <v>35961</v>
      </c>
      <c r="J81" s="64">
        <f t="shared" si="26"/>
        <v>839800</v>
      </c>
    </row>
    <row r="82" spans="2:12" ht="15.75" thickBot="1" x14ac:dyDescent="0.3">
      <c r="B82" s="9" t="s">
        <v>62</v>
      </c>
      <c r="C82" s="11"/>
      <c r="D82" s="11"/>
      <c r="E82" s="124"/>
      <c r="F82" s="27"/>
      <c r="G82" s="77">
        <f t="shared" si="25"/>
        <v>0</v>
      </c>
      <c r="H82" s="63"/>
      <c r="I82" s="63"/>
      <c r="J82" s="64">
        <f t="shared" si="26"/>
        <v>0</v>
      </c>
    </row>
    <row r="83" spans="2:12" ht="26.25" thickBot="1" x14ac:dyDescent="0.3">
      <c r="B83" s="9" t="s">
        <v>165</v>
      </c>
      <c r="C83" s="11"/>
      <c r="D83" s="11">
        <v>78662</v>
      </c>
      <c r="E83" s="124"/>
      <c r="F83" s="27"/>
      <c r="G83" s="77">
        <f t="shared" si="25"/>
        <v>78662</v>
      </c>
      <c r="H83" s="63"/>
      <c r="I83" s="63"/>
      <c r="J83" s="64">
        <f t="shared" si="26"/>
        <v>78662</v>
      </c>
    </row>
    <row r="84" spans="2:12" ht="15.75" thickBot="1" x14ac:dyDescent="0.3">
      <c r="B84" s="9" t="s">
        <v>61</v>
      </c>
      <c r="C84" s="11"/>
      <c r="D84" s="11"/>
      <c r="E84" s="124"/>
      <c r="F84" s="27"/>
      <c r="G84" s="77">
        <f t="shared" si="25"/>
        <v>0</v>
      </c>
      <c r="H84" s="63"/>
      <c r="I84" s="63"/>
      <c r="J84" s="64">
        <f t="shared" si="26"/>
        <v>0</v>
      </c>
    </row>
    <row r="85" spans="2:12" ht="15.75" thickBot="1" x14ac:dyDescent="0.3">
      <c r="B85" s="9" t="s">
        <v>27</v>
      </c>
      <c r="C85" s="11"/>
      <c r="D85" s="11">
        <v>1383938</v>
      </c>
      <c r="E85" s="124"/>
      <c r="F85" s="27">
        <v>188</v>
      </c>
      <c r="G85" s="17">
        <f t="shared" si="25"/>
        <v>1384126</v>
      </c>
      <c r="H85" s="63">
        <v>2600895</v>
      </c>
      <c r="I85" s="63">
        <v>174830</v>
      </c>
      <c r="J85" s="64">
        <f t="shared" si="26"/>
        <v>4159851</v>
      </c>
    </row>
    <row r="86" spans="2:12" ht="15.75" thickBot="1" x14ac:dyDescent="0.3">
      <c r="B86" s="9" t="s">
        <v>135</v>
      </c>
      <c r="C86" s="11"/>
      <c r="D86" s="11"/>
      <c r="E86" s="125"/>
      <c r="F86" s="27"/>
      <c r="G86" s="17">
        <f t="shared" si="25"/>
        <v>0</v>
      </c>
      <c r="H86" s="63"/>
      <c r="I86" s="63"/>
      <c r="J86" s="64">
        <f t="shared" si="26"/>
        <v>0</v>
      </c>
    </row>
    <row r="87" spans="2:12" ht="30.75" customHeight="1" thickBot="1" x14ac:dyDescent="0.3">
      <c r="B87" s="178" t="s">
        <v>43</v>
      </c>
      <c r="C87" s="136" t="s">
        <v>56</v>
      </c>
      <c r="D87" s="136"/>
      <c r="E87" s="136"/>
      <c r="F87" s="136"/>
      <c r="G87" s="40">
        <f>G62</f>
        <v>1599226</v>
      </c>
      <c r="H87" s="190">
        <f>SUM(G87:G90)</f>
        <v>3854182</v>
      </c>
      <c r="I87" s="192" t="s">
        <v>141</v>
      </c>
      <c r="J87" s="192"/>
    </row>
    <row r="88" spans="2:12" ht="42.75" customHeight="1" thickBot="1" x14ac:dyDescent="0.3">
      <c r="B88" s="189"/>
      <c r="C88" s="136" t="s">
        <v>104</v>
      </c>
      <c r="D88" s="136"/>
      <c r="E88" s="136"/>
      <c r="F88" s="149"/>
      <c r="G88" s="40">
        <f>G66</f>
        <v>384815</v>
      </c>
      <c r="H88" s="191"/>
      <c r="I88" s="193"/>
      <c r="J88" s="193"/>
      <c r="L88" s="1">
        <v>3854182</v>
      </c>
    </row>
    <row r="89" spans="2:12" ht="30" customHeight="1" thickBot="1" x14ac:dyDescent="0.3">
      <c r="B89" s="189"/>
      <c r="C89" s="136" t="s">
        <v>55</v>
      </c>
      <c r="D89" s="136"/>
      <c r="E89" s="136"/>
      <c r="F89" s="149"/>
      <c r="G89" s="40">
        <f>G72</f>
        <v>337019</v>
      </c>
      <c r="H89" s="191"/>
      <c r="I89" s="194"/>
      <c r="J89" s="194"/>
    </row>
    <row r="90" spans="2:12" ht="19.350000000000001" customHeight="1" thickBot="1" x14ac:dyDescent="0.3">
      <c r="B90" s="166"/>
      <c r="C90" s="136" t="s">
        <v>60</v>
      </c>
      <c r="D90" s="136"/>
      <c r="E90" s="136"/>
      <c r="F90" s="136"/>
      <c r="G90" s="42">
        <f>G77</f>
        <v>1533122</v>
      </c>
      <c r="H90" s="191"/>
      <c r="I90" s="195">
        <f>G95</f>
        <v>212</v>
      </c>
      <c r="J90" s="195"/>
    </row>
    <row r="91" spans="2:12" ht="10.35" customHeight="1" x14ac:dyDescent="0.25">
      <c r="B91" s="5"/>
      <c r="C91" s="13"/>
      <c r="D91" s="13"/>
      <c r="E91" s="13"/>
      <c r="F91" s="28"/>
      <c r="G91" s="16"/>
      <c r="H91" s="13"/>
      <c r="I91" s="13"/>
      <c r="J91" s="28"/>
    </row>
    <row r="92" spans="2:12" ht="9" customHeight="1" thickBot="1" x14ac:dyDescent="0.3">
      <c r="B92" s="5"/>
      <c r="C92" s="13"/>
      <c r="D92" s="13"/>
      <c r="E92" s="13"/>
      <c r="F92" s="28"/>
      <c r="G92" s="16"/>
      <c r="H92" s="13"/>
      <c r="I92" s="13"/>
      <c r="J92" s="28"/>
    </row>
    <row r="93" spans="2:12" ht="25.35" customHeight="1" thickBot="1" x14ac:dyDescent="0.3">
      <c r="B93" s="174" t="s">
        <v>174</v>
      </c>
      <c r="C93" s="174"/>
      <c r="D93" s="174"/>
      <c r="E93" s="174"/>
      <c r="F93" s="174"/>
      <c r="G93" s="174"/>
      <c r="H93" s="174"/>
      <c r="I93" s="174"/>
      <c r="J93" s="174"/>
    </row>
    <row r="94" spans="2:12" ht="45.75" thickBot="1" x14ac:dyDescent="0.3">
      <c r="B94" s="7" t="s">
        <v>32</v>
      </c>
      <c r="C94" s="38" t="s">
        <v>20</v>
      </c>
      <c r="D94" s="37" t="s">
        <v>58</v>
      </c>
      <c r="E94" s="37" t="s">
        <v>39</v>
      </c>
      <c r="F94" s="39" t="s">
        <v>37</v>
      </c>
      <c r="G94" s="39" t="s">
        <v>103</v>
      </c>
      <c r="H94" s="32"/>
      <c r="I94" s="32"/>
      <c r="J94" s="32"/>
    </row>
    <row r="95" spans="2:12" ht="48.75" thickBot="1" x14ac:dyDescent="0.3">
      <c r="B95" s="59" t="s">
        <v>108</v>
      </c>
      <c r="C95" s="12" t="s">
        <v>10</v>
      </c>
      <c r="D95" s="75">
        <f>85000</f>
        <v>85000</v>
      </c>
      <c r="E95" s="23">
        <f>F16+F17+F18+F19+F21+F22+F28+F29+F36+F37+F38+F39</f>
        <v>93602</v>
      </c>
      <c r="F95" s="19">
        <f>D95-E95</f>
        <v>-8602</v>
      </c>
      <c r="G95" s="137">
        <f>F95+F96+F99</f>
        <v>212</v>
      </c>
      <c r="H95" s="33"/>
      <c r="I95" s="33"/>
      <c r="J95" s="33"/>
    </row>
    <row r="96" spans="2:12" ht="25.5" customHeight="1" thickBot="1" x14ac:dyDescent="0.3">
      <c r="B96" s="22" t="s">
        <v>109</v>
      </c>
      <c r="C96" s="187" t="s">
        <v>170</v>
      </c>
      <c r="D96" s="68">
        <v>60000</v>
      </c>
      <c r="E96" s="187">
        <f>F9+F10+F12+F14+F23+F24+F25+F27+F31+F33+F34+F41+F42+F43+F44+F53+F54+F55+F56+F58+F59+F60+F61+F67+F69</f>
        <v>533686</v>
      </c>
      <c r="F96" s="187">
        <f>D96+D97+D98+D99+D100-E96</f>
        <v>8814</v>
      </c>
      <c r="G96" s="138"/>
      <c r="H96" s="33"/>
      <c r="I96" s="33"/>
      <c r="J96" s="33"/>
    </row>
    <row r="97" spans="2:10" ht="15.75" thickBot="1" x14ac:dyDescent="0.3">
      <c r="B97" s="22" t="s">
        <v>126</v>
      </c>
      <c r="C97" s="188"/>
      <c r="D97" s="68">
        <f>210000</f>
        <v>210000</v>
      </c>
      <c r="E97" s="188"/>
      <c r="F97" s="188"/>
      <c r="G97" s="138"/>
      <c r="H97" s="33"/>
      <c r="I97" s="33"/>
      <c r="J97" s="33"/>
    </row>
    <row r="98" spans="2:10" ht="15.75" thickBot="1" x14ac:dyDescent="0.3">
      <c r="B98" s="22" t="s">
        <v>125</v>
      </c>
      <c r="C98" s="188"/>
      <c r="D98" s="68">
        <f>267000</f>
        <v>267000</v>
      </c>
      <c r="E98" s="188"/>
      <c r="F98" s="188"/>
      <c r="G98" s="138"/>
      <c r="H98" s="33"/>
      <c r="I98" s="33"/>
      <c r="J98" s="33"/>
    </row>
    <row r="99" spans="2:10" ht="15.75" thickBot="1" x14ac:dyDescent="0.3">
      <c r="B99" s="22" t="s">
        <v>110</v>
      </c>
      <c r="C99" s="187" t="s">
        <v>19</v>
      </c>
      <c r="D99" s="11">
        <v>1500</v>
      </c>
      <c r="E99" s="188"/>
      <c r="F99" s="188"/>
      <c r="G99" s="138"/>
      <c r="H99" s="33"/>
      <c r="I99" s="33"/>
      <c r="J99" s="33"/>
    </row>
    <row r="100" spans="2:10" ht="15.75" thickBot="1" x14ac:dyDescent="0.3">
      <c r="B100" s="22" t="s">
        <v>31</v>
      </c>
      <c r="C100" s="188"/>
      <c r="D100" s="11">
        <v>4000</v>
      </c>
      <c r="E100" s="202"/>
      <c r="F100" s="202"/>
      <c r="G100" s="138"/>
      <c r="H100" s="33"/>
      <c r="I100" s="33"/>
      <c r="J100" s="33"/>
    </row>
    <row r="101" spans="2:10" ht="33.75" customHeight="1" thickBot="1" x14ac:dyDescent="0.3">
      <c r="B101" s="186" t="s">
        <v>63</v>
      </c>
      <c r="C101" s="186"/>
      <c r="D101" s="85">
        <f>SUM(D95:D100)</f>
        <v>627500</v>
      </c>
      <c r="E101" s="187"/>
      <c r="F101" s="187"/>
      <c r="G101" s="187"/>
      <c r="H101" s="150" t="s">
        <v>144</v>
      </c>
      <c r="I101" s="151"/>
      <c r="J101" s="151"/>
    </row>
    <row r="102" spans="2:10" ht="15.75" thickBot="1" x14ac:dyDescent="0.3">
      <c r="B102" s="142" t="s">
        <v>33</v>
      </c>
      <c r="C102" s="142"/>
      <c r="D102" s="142"/>
      <c r="E102" s="143"/>
      <c r="F102" s="144" t="s">
        <v>65</v>
      </c>
      <c r="G102" s="144"/>
      <c r="H102" s="144"/>
      <c r="I102" s="144"/>
      <c r="J102" s="144"/>
    </row>
    <row r="103" spans="2:10" ht="18" customHeight="1" thickBot="1" x14ac:dyDescent="0.3">
      <c r="B103" s="145" t="s">
        <v>111</v>
      </c>
      <c r="C103" s="145"/>
      <c r="D103" s="145"/>
      <c r="E103" s="57">
        <f>G8</f>
        <v>386006</v>
      </c>
      <c r="F103" s="196" t="s">
        <v>171</v>
      </c>
      <c r="G103" s="197"/>
      <c r="H103" s="197"/>
      <c r="I103" s="197"/>
      <c r="J103" s="197"/>
    </row>
    <row r="104" spans="2:10" ht="19.5" customHeight="1" thickBot="1" x14ac:dyDescent="0.3">
      <c r="B104" s="145" t="s">
        <v>112</v>
      </c>
      <c r="C104" s="145"/>
      <c r="D104" s="145"/>
      <c r="E104" s="57">
        <f>G11</f>
        <v>128696</v>
      </c>
      <c r="F104" s="198"/>
      <c r="G104" s="199"/>
      <c r="H104" s="199"/>
      <c r="I104" s="199"/>
      <c r="J104" s="199"/>
    </row>
    <row r="105" spans="2:10" ht="18.75" customHeight="1" thickBot="1" x14ac:dyDescent="0.3">
      <c r="B105" s="145" t="s">
        <v>113</v>
      </c>
      <c r="C105" s="145"/>
      <c r="D105" s="145"/>
      <c r="E105" s="57">
        <f>G15</f>
        <v>502251</v>
      </c>
      <c r="F105" s="198"/>
      <c r="G105" s="199"/>
      <c r="H105" s="199"/>
      <c r="I105" s="199"/>
      <c r="J105" s="199"/>
    </row>
    <row r="106" spans="2:10" ht="30" customHeight="1" thickBot="1" x14ac:dyDescent="0.3">
      <c r="B106" s="145" t="s">
        <v>114</v>
      </c>
      <c r="C106" s="145"/>
      <c r="D106" s="145"/>
      <c r="E106" s="57">
        <f>G20</f>
        <v>143087</v>
      </c>
      <c r="F106" s="198"/>
      <c r="G106" s="199"/>
      <c r="H106" s="199"/>
      <c r="I106" s="199"/>
      <c r="J106" s="199"/>
    </row>
    <row r="107" spans="2:10" ht="19.5" customHeight="1" thickBot="1" x14ac:dyDescent="0.3">
      <c r="B107" s="145" t="s">
        <v>115</v>
      </c>
      <c r="C107" s="145"/>
      <c r="D107" s="145"/>
      <c r="E107" s="57">
        <f>G26</f>
        <v>42616</v>
      </c>
      <c r="F107" s="200"/>
      <c r="G107" s="201"/>
      <c r="H107" s="201"/>
      <c r="I107" s="201"/>
      <c r="J107" s="201"/>
    </row>
    <row r="108" spans="2:10" ht="18" customHeight="1" thickBot="1" x14ac:dyDescent="0.3">
      <c r="B108" s="145" t="s">
        <v>116</v>
      </c>
      <c r="C108" s="145"/>
      <c r="D108" s="145"/>
      <c r="E108" s="57">
        <f>G30</f>
        <v>207294</v>
      </c>
      <c r="F108" s="129" t="s">
        <v>169</v>
      </c>
      <c r="G108" s="129"/>
      <c r="H108" s="129"/>
      <c r="I108" s="129"/>
      <c r="J108" s="129"/>
    </row>
    <row r="109" spans="2:10" ht="31.5" customHeight="1" thickBot="1" x14ac:dyDescent="0.3">
      <c r="B109" s="145" t="s">
        <v>117</v>
      </c>
      <c r="C109" s="145"/>
      <c r="D109" s="145"/>
      <c r="E109" s="57">
        <f>G35</f>
        <v>31548</v>
      </c>
      <c r="F109" s="148" t="s">
        <v>121</v>
      </c>
      <c r="G109" s="146"/>
      <c r="H109" s="146"/>
      <c r="I109" s="147">
        <f>E113</f>
        <v>1599226</v>
      </c>
      <c r="J109" s="147"/>
    </row>
    <row r="110" spans="2:10" ht="21" customHeight="1" thickBot="1" x14ac:dyDescent="0.3">
      <c r="B110" s="145" t="s">
        <v>118</v>
      </c>
      <c r="C110" s="145"/>
      <c r="D110" s="145"/>
      <c r="E110" s="57">
        <f>G40</f>
        <v>119048</v>
      </c>
      <c r="F110" s="146" t="s">
        <v>122</v>
      </c>
      <c r="G110" s="146"/>
      <c r="H110" s="146"/>
      <c r="I110" s="147">
        <f>G66</f>
        <v>384815</v>
      </c>
      <c r="J110" s="147"/>
    </row>
    <row r="111" spans="2:10" ht="30" customHeight="1" thickBot="1" x14ac:dyDescent="0.3">
      <c r="B111" s="145" t="s">
        <v>119</v>
      </c>
      <c r="C111" s="145"/>
      <c r="D111" s="145"/>
      <c r="E111" s="57">
        <f>G52</f>
        <v>28680</v>
      </c>
      <c r="F111" s="146" t="s">
        <v>123</v>
      </c>
      <c r="G111" s="146"/>
      <c r="H111" s="146"/>
      <c r="I111" s="147">
        <f>G72</f>
        <v>337019</v>
      </c>
      <c r="J111" s="147"/>
    </row>
    <row r="112" spans="2:10" ht="31.5" customHeight="1" thickBot="1" x14ac:dyDescent="0.3">
      <c r="B112" s="145" t="s">
        <v>120</v>
      </c>
      <c r="C112" s="145"/>
      <c r="D112" s="145"/>
      <c r="E112" s="57">
        <f>G57</f>
        <v>10000</v>
      </c>
      <c r="F112" s="146" t="s">
        <v>124</v>
      </c>
      <c r="G112" s="146"/>
      <c r="H112" s="146"/>
      <c r="I112" s="147">
        <f>G77</f>
        <v>1533122</v>
      </c>
      <c r="J112" s="147"/>
    </row>
    <row r="113" spans="2:10" ht="23.25" customHeight="1" thickBot="1" x14ac:dyDescent="0.3">
      <c r="B113" s="139" t="s">
        <v>30</v>
      </c>
      <c r="C113" s="139"/>
      <c r="D113" s="139"/>
      <c r="E113" s="58">
        <f>SUM(E103:E112)</f>
        <v>1599226</v>
      </c>
      <c r="F113" s="140" t="s">
        <v>54</v>
      </c>
      <c r="G113" s="140"/>
      <c r="H113" s="140"/>
      <c r="I113" s="141">
        <f>SUM(I109:J112)</f>
        <v>3854182</v>
      </c>
      <c r="J113" s="141"/>
    </row>
    <row r="114" spans="2:10" x14ac:dyDescent="0.25">
      <c r="B114" s="5"/>
      <c r="C114" s="13"/>
      <c r="D114" s="13"/>
      <c r="E114" s="13"/>
      <c r="F114" s="28"/>
      <c r="G114" s="16"/>
      <c r="H114" s="13"/>
      <c r="I114" s="13"/>
      <c r="J114" s="28"/>
    </row>
    <row r="115" spans="2:10" x14ac:dyDescent="0.25">
      <c r="B115" s="5"/>
      <c r="C115" s="13"/>
      <c r="D115" s="13"/>
      <c r="E115" s="13"/>
      <c r="F115" s="28"/>
      <c r="G115" s="16"/>
      <c r="H115" s="13"/>
      <c r="I115" s="13"/>
      <c r="J115" s="28"/>
    </row>
    <row r="116" spans="2:10" x14ac:dyDescent="0.25">
      <c r="B116" s="5"/>
      <c r="C116" s="13"/>
      <c r="D116" s="13"/>
      <c r="E116" s="13"/>
      <c r="F116" s="28"/>
      <c r="G116" s="16"/>
      <c r="H116" s="13"/>
      <c r="I116" s="13"/>
      <c r="J116" s="28"/>
    </row>
    <row r="117" spans="2:10" x14ac:dyDescent="0.25">
      <c r="B117" s="5"/>
      <c r="C117" s="13"/>
      <c r="D117" s="13"/>
      <c r="E117" s="13"/>
      <c r="F117" s="28"/>
      <c r="G117" s="16"/>
      <c r="H117" s="13"/>
      <c r="I117" s="13"/>
    </row>
    <row r="118" spans="2:10" x14ac:dyDescent="0.25">
      <c r="B118" s="5"/>
      <c r="C118" s="13"/>
      <c r="D118" s="13"/>
      <c r="E118" s="13"/>
      <c r="F118" s="28"/>
      <c r="G118" s="16"/>
      <c r="H118" s="13"/>
      <c r="I118" s="13"/>
      <c r="J118" s="28"/>
    </row>
    <row r="119" spans="2:10" x14ac:dyDescent="0.25">
      <c r="B119" s="5"/>
      <c r="C119" s="13"/>
      <c r="D119" s="13"/>
      <c r="F119" s="28"/>
      <c r="G119" s="16"/>
      <c r="H119" s="13"/>
      <c r="I119" s="13"/>
      <c r="J119" s="28"/>
    </row>
    <row r="120" spans="2:10" x14ac:dyDescent="0.25">
      <c r="B120" s="5"/>
      <c r="C120" s="13"/>
      <c r="D120" s="13"/>
      <c r="E120" s="13"/>
      <c r="F120" s="28"/>
      <c r="G120" s="16"/>
      <c r="H120" s="13"/>
      <c r="I120" s="13"/>
      <c r="J120" s="28"/>
    </row>
    <row r="121" spans="2:10" x14ac:dyDescent="0.25">
      <c r="B121" s="5"/>
      <c r="C121" s="13"/>
      <c r="D121" s="13"/>
      <c r="E121" s="13"/>
      <c r="F121" s="28"/>
      <c r="G121" s="16"/>
      <c r="H121" s="13"/>
      <c r="I121" s="13"/>
      <c r="J121" s="28"/>
    </row>
    <row r="122" spans="2:10" x14ac:dyDescent="0.25">
      <c r="B122" s="5"/>
      <c r="C122" s="13"/>
      <c r="D122" s="13"/>
      <c r="E122" s="13"/>
      <c r="F122" s="28"/>
      <c r="G122" s="16"/>
      <c r="H122" s="13"/>
      <c r="I122" s="13"/>
      <c r="J122" s="28"/>
    </row>
    <row r="123" spans="2:10" x14ac:dyDescent="0.25">
      <c r="B123" s="5"/>
      <c r="C123" s="13"/>
      <c r="D123" s="13"/>
      <c r="E123" s="13"/>
      <c r="F123" s="28"/>
      <c r="G123" s="16"/>
      <c r="H123" s="13"/>
      <c r="I123" s="13"/>
      <c r="J123" s="28"/>
    </row>
    <row r="124" spans="2:10" x14ac:dyDescent="0.25">
      <c r="B124" s="5"/>
      <c r="C124" s="13"/>
      <c r="D124" s="13"/>
      <c r="E124" s="13"/>
      <c r="F124" s="28"/>
      <c r="G124" s="16"/>
      <c r="H124" s="13"/>
      <c r="I124" s="13"/>
      <c r="J124" s="28"/>
    </row>
    <row r="125" spans="2:10" x14ac:dyDescent="0.25">
      <c r="B125" s="5"/>
      <c r="C125" s="13"/>
      <c r="D125" s="13"/>
      <c r="E125" s="13"/>
      <c r="F125" s="28"/>
      <c r="G125" s="16"/>
      <c r="H125" s="13"/>
      <c r="I125" s="13"/>
      <c r="J125" s="28"/>
    </row>
    <row r="126" spans="2:10" x14ac:dyDescent="0.25">
      <c r="B126" s="5"/>
      <c r="C126" s="13"/>
      <c r="D126" s="13"/>
      <c r="E126" s="13"/>
      <c r="F126" s="28"/>
      <c r="G126" s="16"/>
      <c r="H126" s="13"/>
      <c r="I126" s="13"/>
      <c r="J126" s="28"/>
    </row>
    <row r="127" spans="2:10" x14ac:dyDescent="0.25">
      <c r="B127" s="5"/>
      <c r="C127" s="13"/>
      <c r="D127" s="13"/>
      <c r="E127" s="2"/>
      <c r="F127" s="29"/>
      <c r="G127" s="3"/>
      <c r="H127" s="2"/>
      <c r="I127" s="2"/>
      <c r="J127" s="29"/>
    </row>
    <row r="128" spans="2:10" ht="15.75" thickBot="1" x14ac:dyDescent="0.3">
      <c r="B128" s="5"/>
      <c r="C128" s="13"/>
      <c r="D128" s="13"/>
      <c r="E128" s="2"/>
      <c r="F128" s="29"/>
      <c r="G128" s="3"/>
      <c r="H128" s="2"/>
      <c r="I128" s="2"/>
      <c r="J128" s="29"/>
    </row>
    <row r="129" spans="2:10" ht="15.75" thickBot="1" x14ac:dyDescent="0.3">
      <c r="B129" s="121" t="s">
        <v>145</v>
      </c>
      <c r="C129" s="122"/>
      <c r="D129" s="122"/>
      <c r="E129" s="70"/>
      <c r="F129" s="121" t="s">
        <v>146</v>
      </c>
      <c r="G129" s="122"/>
      <c r="H129" s="122"/>
      <c r="I129" s="122"/>
      <c r="J129" s="122"/>
    </row>
    <row r="130" spans="2:10" x14ac:dyDescent="0.25">
      <c r="B130" s="5"/>
      <c r="C130" s="13"/>
      <c r="D130" s="13"/>
      <c r="E130" s="2"/>
      <c r="F130" s="29"/>
      <c r="G130" s="3"/>
      <c r="H130" s="2"/>
      <c r="I130" s="2"/>
      <c r="J130" s="29"/>
    </row>
    <row r="131" spans="2:10" x14ac:dyDescent="0.25">
      <c r="B131" s="5"/>
      <c r="C131" s="13"/>
      <c r="D131" s="13"/>
      <c r="E131" s="2"/>
      <c r="F131" s="29"/>
      <c r="G131" s="3"/>
      <c r="H131" s="2"/>
      <c r="I131" s="2"/>
      <c r="J131" s="29"/>
    </row>
    <row r="132" spans="2:10" x14ac:dyDescent="0.25">
      <c r="B132" s="5"/>
      <c r="C132" s="13"/>
      <c r="D132" s="13"/>
      <c r="E132" s="2"/>
      <c r="F132" s="29"/>
      <c r="G132" s="3"/>
      <c r="H132" s="2"/>
      <c r="I132" s="2"/>
      <c r="J132" s="29"/>
    </row>
    <row r="133" spans="2:10" x14ac:dyDescent="0.25">
      <c r="B133" s="5"/>
      <c r="C133" s="13"/>
      <c r="D133" s="13"/>
      <c r="E133" s="2"/>
      <c r="F133" s="29"/>
      <c r="G133" s="3"/>
      <c r="H133" s="2"/>
      <c r="I133" s="2"/>
      <c r="J133" s="29"/>
    </row>
    <row r="134" spans="2:10" x14ac:dyDescent="0.25">
      <c r="B134" s="5"/>
      <c r="C134" s="13"/>
      <c r="D134" s="13"/>
      <c r="E134" s="2"/>
      <c r="F134" s="29"/>
      <c r="G134" s="3"/>
      <c r="H134" s="2"/>
      <c r="I134" s="2"/>
      <c r="J134" s="29"/>
    </row>
    <row r="135" spans="2:10" x14ac:dyDescent="0.25">
      <c r="B135" s="5"/>
      <c r="C135" s="13"/>
      <c r="D135" s="13"/>
      <c r="E135" s="2"/>
      <c r="F135" s="29"/>
      <c r="G135" s="3"/>
      <c r="H135" s="2"/>
      <c r="I135" s="2"/>
      <c r="J135" s="29"/>
    </row>
    <row r="136" spans="2:10" x14ac:dyDescent="0.25">
      <c r="B136" s="5"/>
      <c r="C136" s="13"/>
      <c r="D136" s="13"/>
      <c r="E136" s="2"/>
      <c r="F136" s="29"/>
      <c r="G136" s="3"/>
      <c r="H136" s="2"/>
      <c r="I136" s="2"/>
      <c r="J136" s="29"/>
    </row>
    <row r="137" spans="2:10" x14ac:dyDescent="0.25">
      <c r="B137" s="5"/>
      <c r="C137" s="13"/>
      <c r="D137" s="13"/>
      <c r="E137" s="2"/>
      <c r="F137" s="29"/>
      <c r="G137" s="3"/>
      <c r="H137" s="2"/>
      <c r="I137" s="2"/>
      <c r="J137" s="29"/>
    </row>
    <row r="138" spans="2:10" x14ac:dyDescent="0.25">
      <c r="B138" s="5"/>
      <c r="C138" s="13"/>
      <c r="D138" s="13"/>
      <c r="E138" s="2"/>
      <c r="F138" s="29"/>
      <c r="G138" s="3"/>
      <c r="H138" s="2"/>
      <c r="I138" s="2"/>
      <c r="J138" s="29"/>
    </row>
    <row r="139" spans="2:10" x14ac:dyDescent="0.25">
      <c r="B139" s="5"/>
      <c r="C139" s="13"/>
      <c r="D139" s="13"/>
      <c r="E139" s="2"/>
      <c r="F139" s="29"/>
      <c r="G139" s="3"/>
      <c r="H139" s="2"/>
      <c r="I139" s="2"/>
      <c r="J139" s="29"/>
    </row>
    <row r="140" spans="2:10" x14ac:dyDescent="0.25">
      <c r="B140" s="5"/>
      <c r="C140" s="13"/>
      <c r="D140" s="13"/>
      <c r="E140" s="2"/>
      <c r="F140" s="29"/>
      <c r="G140" s="3"/>
      <c r="H140" s="2"/>
      <c r="I140" s="2"/>
      <c r="J140" s="29"/>
    </row>
    <row r="141" spans="2:10" x14ac:dyDescent="0.25">
      <c r="B141" s="5"/>
      <c r="C141" s="13"/>
      <c r="D141" s="13"/>
      <c r="E141" s="2"/>
      <c r="F141" s="29"/>
      <c r="G141" s="3"/>
      <c r="H141" s="2"/>
      <c r="I141" s="2"/>
      <c r="J141" s="29"/>
    </row>
    <row r="142" spans="2:10" x14ac:dyDescent="0.25">
      <c r="B142" s="5"/>
      <c r="C142" s="13"/>
      <c r="D142" s="13"/>
      <c r="E142" s="2"/>
      <c r="F142" s="29"/>
      <c r="G142" s="3"/>
      <c r="H142" s="2"/>
      <c r="I142" s="2"/>
      <c r="J142" s="29"/>
    </row>
    <row r="143" spans="2:10" x14ac:dyDescent="0.25">
      <c r="B143" s="5"/>
      <c r="C143" s="13"/>
      <c r="D143" s="13"/>
      <c r="E143" s="2"/>
      <c r="F143" s="29"/>
      <c r="G143" s="3"/>
      <c r="H143" s="2"/>
      <c r="I143" s="2"/>
      <c r="J143" s="29"/>
    </row>
    <row r="144" spans="2:10" x14ac:dyDescent="0.25">
      <c r="B144" s="5"/>
      <c r="C144" s="13"/>
      <c r="D144" s="13"/>
      <c r="E144" s="2"/>
      <c r="F144" s="29"/>
      <c r="G144" s="3"/>
      <c r="H144" s="2"/>
      <c r="I144" s="2"/>
      <c r="J144" s="29"/>
    </row>
    <row r="145" spans="2:10" x14ac:dyDescent="0.25">
      <c r="B145" s="5"/>
      <c r="C145" s="13"/>
      <c r="D145" s="13"/>
      <c r="E145" s="2"/>
      <c r="F145" s="29"/>
      <c r="G145" s="3"/>
      <c r="H145" s="2"/>
      <c r="I145" s="2"/>
      <c r="J145" s="29"/>
    </row>
    <row r="146" spans="2:10" x14ac:dyDescent="0.25">
      <c r="B146" s="5"/>
      <c r="C146" s="13"/>
      <c r="D146" s="13"/>
      <c r="E146" s="2"/>
      <c r="F146" s="29"/>
      <c r="G146" s="3"/>
      <c r="H146" s="2"/>
      <c r="I146" s="2"/>
      <c r="J146" s="29"/>
    </row>
    <row r="147" spans="2:10" x14ac:dyDescent="0.25">
      <c r="B147" s="5"/>
      <c r="C147" s="13"/>
      <c r="D147" s="13"/>
      <c r="E147" s="2"/>
      <c r="F147" s="29"/>
      <c r="G147" s="3"/>
      <c r="H147" s="2"/>
      <c r="I147" s="2"/>
      <c r="J147" s="29"/>
    </row>
    <row r="148" spans="2:10" x14ac:dyDescent="0.25">
      <c r="B148" s="5"/>
      <c r="C148" s="13"/>
      <c r="D148" s="13"/>
      <c r="E148" s="2"/>
      <c r="F148" s="29"/>
      <c r="G148" s="3"/>
      <c r="H148" s="2"/>
      <c r="I148" s="2"/>
      <c r="J148" s="29"/>
    </row>
    <row r="149" spans="2:10" x14ac:dyDescent="0.25">
      <c r="B149" s="5"/>
      <c r="C149" s="13"/>
      <c r="D149" s="13"/>
      <c r="E149" s="2"/>
      <c r="F149" s="29"/>
      <c r="G149" s="3"/>
      <c r="H149" s="2"/>
      <c r="I149" s="2"/>
      <c r="J149" s="29"/>
    </row>
    <row r="150" spans="2:10" x14ac:dyDescent="0.25">
      <c r="B150" s="5"/>
      <c r="C150" s="13"/>
      <c r="D150" s="13"/>
      <c r="E150" s="2"/>
      <c r="F150" s="29"/>
      <c r="G150" s="3"/>
      <c r="H150" s="2"/>
      <c r="I150" s="2"/>
      <c r="J150" s="29"/>
    </row>
    <row r="151" spans="2:10" x14ac:dyDescent="0.25">
      <c r="B151" s="5"/>
      <c r="C151" s="13"/>
      <c r="D151" s="13"/>
      <c r="E151" s="2"/>
      <c r="F151" s="29"/>
      <c r="G151" s="3"/>
      <c r="H151" s="2"/>
      <c r="I151" s="2"/>
      <c r="J151" s="29"/>
    </row>
    <row r="152" spans="2:10" x14ac:dyDescent="0.25">
      <c r="B152" s="5"/>
      <c r="C152" s="13"/>
      <c r="D152" s="13"/>
      <c r="E152" s="2"/>
      <c r="F152" s="29"/>
      <c r="G152" s="3"/>
      <c r="H152" s="2"/>
      <c r="I152" s="2"/>
      <c r="J152" s="29"/>
    </row>
    <row r="153" spans="2:10" x14ac:dyDescent="0.25">
      <c r="B153" s="5"/>
      <c r="C153" s="13"/>
      <c r="D153" s="13"/>
      <c r="E153" s="2"/>
      <c r="F153" s="29"/>
      <c r="G153" s="3"/>
      <c r="H153" s="2"/>
      <c r="I153" s="2"/>
      <c r="J153" s="29"/>
    </row>
    <row r="154" spans="2:10" x14ac:dyDescent="0.25">
      <c r="B154" s="5"/>
      <c r="C154" s="13"/>
      <c r="D154" s="13"/>
      <c r="E154" s="2"/>
      <c r="F154" s="29"/>
      <c r="G154" s="3"/>
      <c r="H154" s="2"/>
      <c r="I154" s="2"/>
      <c r="J154" s="29"/>
    </row>
    <row r="155" spans="2:10" x14ac:dyDescent="0.25">
      <c r="B155" s="5"/>
      <c r="C155" s="13"/>
      <c r="D155" s="13"/>
      <c r="E155" s="2"/>
      <c r="F155" s="29"/>
      <c r="G155" s="3"/>
      <c r="H155" s="2"/>
      <c r="I155" s="2"/>
      <c r="J155" s="29"/>
    </row>
    <row r="156" spans="2:10" x14ac:dyDescent="0.25">
      <c r="B156" s="5"/>
      <c r="C156" s="13"/>
      <c r="D156" s="13"/>
      <c r="E156" s="2"/>
      <c r="F156" s="29"/>
      <c r="G156" s="3"/>
      <c r="H156" s="2"/>
      <c r="I156" s="2"/>
      <c r="J156" s="29"/>
    </row>
    <row r="157" spans="2:10" x14ac:dyDescent="0.25">
      <c r="B157" s="5"/>
      <c r="C157" s="13"/>
      <c r="D157" s="13"/>
      <c r="E157" s="2"/>
      <c r="F157" s="29"/>
      <c r="G157" s="3"/>
      <c r="H157" s="2"/>
      <c r="I157" s="2"/>
      <c r="J157" s="29"/>
    </row>
    <row r="158" spans="2:10" x14ac:dyDescent="0.25">
      <c r="B158" s="5"/>
      <c r="C158" s="13"/>
      <c r="D158" s="13"/>
      <c r="E158" s="2"/>
      <c r="F158" s="29"/>
      <c r="G158" s="3"/>
      <c r="H158" s="2"/>
      <c r="I158" s="2"/>
      <c r="J158" s="29"/>
    </row>
    <row r="159" spans="2:10" x14ac:dyDescent="0.25">
      <c r="B159" s="5"/>
      <c r="C159" s="13"/>
      <c r="D159" s="13"/>
      <c r="E159" s="2"/>
      <c r="F159" s="29"/>
      <c r="G159" s="3"/>
      <c r="H159" s="2"/>
      <c r="I159" s="2"/>
      <c r="J159" s="29"/>
    </row>
    <row r="160" spans="2:10" x14ac:dyDescent="0.25">
      <c r="B160" s="5"/>
      <c r="C160" s="13"/>
      <c r="D160" s="13"/>
      <c r="E160" s="2"/>
      <c r="F160" s="29"/>
      <c r="G160" s="3"/>
      <c r="H160" s="2"/>
      <c r="I160" s="2"/>
      <c r="J160" s="29"/>
    </row>
    <row r="161" spans="2:10" x14ac:dyDescent="0.25">
      <c r="B161" s="5"/>
      <c r="C161" s="13"/>
      <c r="D161" s="13"/>
      <c r="E161" s="2"/>
      <c r="F161" s="29"/>
      <c r="G161" s="3"/>
      <c r="H161" s="2"/>
      <c r="I161" s="2"/>
      <c r="J161" s="29"/>
    </row>
    <row r="162" spans="2:10" x14ac:dyDescent="0.25">
      <c r="B162" s="5"/>
      <c r="C162" s="13"/>
      <c r="D162" s="13"/>
      <c r="E162" s="2"/>
      <c r="F162" s="29"/>
      <c r="G162" s="3"/>
      <c r="H162" s="2"/>
      <c r="I162" s="2"/>
      <c r="J162" s="29"/>
    </row>
    <row r="163" spans="2:10" x14ac:dyDescent="0.25">
      <c r="B163" s="5"/>
      <c r="C163" s="13"/>
      <c r="D163" s="13"/>
      <c r="E163" s="2"/>
      <c r="F163" s="29"/>
      <c r="G163" s="3"/>
      <c r="H163" s="2"/>
      <c r="I163" s="2"/>
      <c r="J163" s="29"/>
    </row>
    <row r="164" spans="2:10" x14ac:dyDescent="0.25">
      <c r="B164" s="5"/>
      <c r="C164" s="13"/>
      <c r="D164" s="13"/>
      <c r="E164" s="2"/>
      <c r="F164" s="29"/>
      <c r="G164" s="3"/>
      <c r="H164" s="2"/>
      <c r="I164" s="2"/>
      <c r="J164" s="29"/>
    </row>
    <row r="165" spans="2:10" x14ac:dyDescent="0.25">
      <c r="B165" s="5"/>
      <c r="C165" s="13"/>
      <c r="D165" s="13"/>
      <c r="E165" s="2"/>
      <c r="F165" s="29"/>
      <c r="G165" s="3"/>
      <c r="H165" s="2"/>
      <c r="I165" s="2"/>
      <c r="J165" s="29"/>
    </row>
    <row r="166" spans="2:10" x14ac:dyDescent="0.25">
      <c r="B166" s="5"/>
      <c r="C166" s="13"/>
      <c r="D166" s="13"/>
      <c r="E166" s="2"/>
      <c r="F166" s="29"/>
      <c r="G166" s="3"/>
      <c r="H166" s="2"/>
      <c r="I166" s="2"/>
      <c r="J166" s="29"/>
    </row>
    <row r="167" spans="2:10" x14ac:dyDescent="0.25">
      <c r="B167" s="5"/>
      <c r="C167" s="13"/>
      <c r="D167" s="13"/>
      <c r="E167" s="2"/>
      <c r="F167" s="29"/>
      <c r="G167" s="3"/>
      <c r="H167" s="2"/>
      <c r="I167" s="2"/>
      <c r="J167" s="29"/>
    </row>
    <row r="168" spans="2:10" x14ac:dyDescent="0.25">
      <c r="B168" s="5"/>
      <c r="C168" s="13"/>
      <c r="D168" s="13"/>
      <c r="E168" s="2"/>
      <c r="F168" s="29"/>
      <c r="G168" s="3"/>
      <c r="H168" s="2"/>
      <c r="I168" s="2"/>
      <c r="J168" s="29"/>
    </row>
    <row r="169" spans="2:10" x14ac:dyDescent="0.25">
      <c r="B169" s="5"/>
      <c r="C169" s="13"/>
      <c r="D169" s="13"/>
      <c r="E169" s="2"/>
      <c r="F169" s="29"/>
      <c r="G169" s="3"/>
      <c r="H169" s="2"/>
      <c r="I169" s="2"/>
      <c r="J169" s="29"/>
    </row>
    <row r="170" spans="2:10" x14ac:dyDescent="0.25">
      <c r="B170" s="5"/>
      <c r="C170" s="13"/>
      <c r="D170" s="13"/>
      <c r="E170" s="2"/>
      <c r="F170" s="29"/>
      <c r="G170" s="3"/>
      <c r="H170" s="2"/>
      <c r="I170" s="2"/>
      <c r="J170" s="29"/>
    </row>
    <row r="171" spans="2:10" x14ac:dyDescent="0.25">
      <c r="B171" s="5"/>
      <c r="C171" s="13"/>
      <c r="D171" s="13"/>
      <c r="E171" s="2"/>
      <c r="F171" s="29"/>
      <c r="G171" s="3"/>
      <c r="H171" s="2"/>
      <c r="I171" s="2"/>
      <c r="J171" s="29"/>
    </row>
    <row r="172" spans="2:10" x14ac:dyDescent="0.25">
      <c r="B172" s="5"/>
      <c r="C172" s="13"/>
      <c r="D172" s="13"/>
      <c r="E172" s="2"/>
      <c r="F172" s="29"/>
      <c r="G172" s="3"/>
      <c r="H172" s="2"/>
      <c r="I172" s="2"/>
      <c r="J172" s="29"/>
    </row>
    <row r="173" spans="2:10" x14ac:dyDescent="0.25">
      <c r="B173" s="5"/>
      <c r="C173" s="13"/>
      <c r="D173" s="13"/>
      <c r="E173" s="2"/>
      <c r="F173" s="29"/>
      <c r="G173" s="3"/>
      <c r="H173" s="2"/>
      <c r="I173" s="2"/>
      <c r="J173" s="29"/>
    </row>
    <row r="174" spans="2:10" x14ac:dyDescent="0.25">
      <c r="B174" s="5"/>
      <c r="C174" s="13"/>
      <c r="D174" s="13"/>
      <c r="E174" s="2"/>
      <c r="F174" s="29"/>
      <c r="G174" s="3"/>
      <c r="H174" s="2"/>
      <c r="I174" s="2"/>
      <c r="J174" s="29"/>
    </row>
    <row r="175" spans="2:10" x14ac:dyDescent="0.25">
      <c r="B175" s="5"/>
      <c r="C175" s="13"/>
      <c r="D175" s="13"/>
      <c r="E175" s="2"/>
      <c r="F175" s="29"/>
      <c r="G175" s="3"/>
      <c r="H175" s="2"/>
      <c r="I175" s="2"/>
      <c r="J175" s="29"/>
    </row>
    <row r="176" spans="2:10" x14ac:dyDescent="0.25">
      <c r="B176" s="5"/>
      <c r="C176" s="13"/>
      <c r="D176" s="13"/>
      <c r="E176" s="2"/>
      <c r="F176" s="29"/>
      <c r="G176" s="3"/>
      <c r="H176" s="2"/>
      <c r="I176" s="2"/>
      <c r="J176" s="29"/>
    </row>
    <row r="177" spans="2:10" x14ac:dyDescent="0.25">
      <c r="B177" s="5"/>
      <c r="C177" s="13"/>
      <c r="D177" s="13"/>
      <c r="E177" s="2"/>
      <c r="F177" s="29"/>
      <c r="G177" s="3"/>
      <c r="H177" s="2"/>
      <c r="I177" s="2"/>
      <c r="J177" s="29"/>
    </row>
    <row r="178" spans="2:10" x14ac:dyDescent="0.25">
      <c r="B178" s="5"/>
      <c r="C178" s="13"/>
      <c r="D178" s="13"/>
      <c r="E178" s="2"/>
      <c r="F178" s="29"/>
      <c r="G178" s="3"/>
      <c r="H178" s="2"/>
      <c r="I178" s="2"/>
      <c r="J178" s="29"/>
    </row>
    <row r="179" spans="2:10" x14ac:dyDescent="0.25">
      <c r="B179" s="5"/>
      <c r="C179" s="13"/>
      <c r="D179" s="13"/>
      <c r="E179" s="2"/>
      <c r="F179" s="29"/>
      <c r="G179" s="3"/>
      <c r="H179" s="2"/>
      <c r="I179" s="2"/>
      <c r="J179" s="29"/>
    </row>
    <row r="180" spans="2:10" x14ac:dyDescent="0.25">
      <c r="B180" s="5"/>
      <c r="C180" s="13"/>
      <c r="D180" s="13"/>
      <c r="E180" s="2"/>
      <c r="F180" s="29"/>
      <c r="G180" s="3"/>
      <c r="H180" s="2"/>
      <c r="I180" s="2"/>
      <c r="J180" s="29"/>
    </row>
    <row r="181" spans="2:10" x14ac:dyDescent="0.25">
      <c r="B181" s="5"/>
      <c r="C181" s="13"/>
      <c r="D181" s="13"/>
      <c r="E181" s="2"/>
      <c r="F181" s="29"/>
      <c r="G181" s="3"/>
      <c r="H181" s="2"/>
      <c r="I181" s="2"/>
      <c r="J181" s="29"/>
    </row>
    <row r="182" spans="2:10" x14ac:dyDescent="0.25">
      <c r="B182" s="5"/>
      <c r="C182" s="13"/>
      <c r="D182" s="13"/>
      <c r="E182" s="2"/>
      <c r="F182" s="29"/>
      <c r="G182" s="3"/>
      <c r="H182" s="2"/>
      <c r="I182" s="2"/>
      <c r="J182" s="29"/>
    </row>
    <row r="183" spans="2:10" x14ac:dyDescent="0.25">
      <c r="B183" s="5"/>
      <c r="C183" s="13"/>
      <c r="D183" s="13"/>
      <c r="E183" s="2"/>
      <c r="F183" s="29"/>
      <c r="G183" s="3"/>
      <c r="H183" s="2"/>
      <c r="I183" s="2"/>
      <c r="J183" s="29"/>
    </row>
    <row r="184" spans="2:10" x14ac:dyDescent="0.25">
      <c r="B184" s="5"/>
      <c r="C184" s="13"/>
      <c r="D184" s="13"/>
      <c r="E184" s="2"/>
      <c r="F184" s="29"/>
      <c r="G184" s="3"/>
      <c r="H184" s="2"/>
      <c r="I184" s="2"/>
      <c r="J184" s="29"/>
    </row>
    <row r="185" spans="2:10" x14ac:dyDescent="0.25">
      <c r="B185" s="5"/>
      <c r="C185" s="13"/>
      <c r="D185" s="13"/>
      <c r="E185" s="2"/>
      <c r="F185" s="29"/>
      <c r="G185" s="3"/>
      <c r="H185" s="2"/>
      <c r="I185" s="2"/>
      <c r="J185" s="29"/>
    </row>
    <row r="186" spans="2:10" x14ac:dyDescent="0.25">
      <c r="B186" s="5"/>
      <c r="C186" s="13"/>
      <c r="D186" s="13"/>
      <c r="E186" s="2"/>
      <c r="F186" s="29"/>
      <c r="G186" s="3"/>
      <c r="H186" s="2"/>
      <c r="I186" s="2"/>
      <c r="J186" s="29"/>
    </row>
    <row r="187" spans="2:10" x14ac:dyDescent="0.25">
      <c r="B187" s="5"/>
      <c r="C187" s="13"/>
      <c r="D187" s="13"/>
      <c r="E187" s="2"/>
      <c r="F187" s="29"/>
      <c r="G187" s="3"/>
      <c r="H187" s="2"/>
      <c r="I187" s="2"/>
      <c r="J187" s="29"/>
    </row>
    <row r="188" spans="2:10" x14ac:dyDescent="0.25">
      <c r="B188" s="5"/>
      <c r="C188" s="13"/>
      <c r="D188" s="13"/>
      <c r="E188" s="2"/>
      <c r="F188" s="29"/>
      <c r="G188" s="3"/>
      <c r="H188" s="2"/>
      <c r="I188" s="2"/>
      <c r="J188" s="29"/>
    </row>
    <row r="189" spans="2:10" x14ac:dyDescent="0.25">
      <c r="B189" s="5"/>
      <c r="C189" s="13"/>
      <c r="D189" s="13"/>
      <c r="E189" s="2"/>
      <c r="F189" s="29"/>
      <c r="G189" s="3"/>
      <c r="H189" s="2"/>
      <c r="I189" s="2"/>
      <c r="J189" s="29"/>
    </row>
    <row r="190" spans="2:10" x14ac:dyDescent="0.25">
      <c r="B190" s="5"/>
      <c r="C190" s="13"/>
      <c r="D190" s="13"/>
      <c r="E190" s="2"/>
      <c r="F190" s="29"/>
      <c r="G190" s="3"/>
      <c r="H190" s="2"/>
      <c r="I190" s="2"/>
      <c r="J190" s="29"/>
    </row>
    <row r="191" spans="2:10" x14ac:dyDescent="0.25">
      <c r="B191" s="5"/>
      <c r="C191" s="13"/>
      <c r="D191" s="13"/>
      <c r="E191" s="2"/>
      <c r="F191" s="29"/>
      <c r="G191" s="3"/>
      <c r="H191" s="2"/>
      <c r="I191" s="2"/>
      <c r="J191" s="29"/>
    </row>
    <row r="192" spans="2:10" x14ac:dyDescent="0.25">
      <c r="B192" s="5"/>
      <c r="C192" s="13"/>
      <c r="D192" s="13"/>
      <c r="E192" s="2"/>
      <c r="F192" s="29"/>
      <c r="G192" s="3"/>
      <c r="H192" s="2"/>
      <c r="I192" s="2"/>
      <c r="J192" s="29"/>
    </row>
    <row r="193" spans="2:10" x14ac:dyDescent="0.25">
      <c r="B193" s="5"/>
      <c r="C193" s="13"/>
      <c r="D193" s="13"/>
      <c r="E193" s="2"/>
      <c r="F193" s="29"/>
      <c r="G193" s="3"/>
      <c r="H193" s="2"/>
      <c r="I193" s="2"/>
      <c r="J193" s="29"/>
    </row>
    <row r="194" spans="2:10" x14ac:dyDescent="0.25">
      <c r="B194" s="5"/>
      <c r="C194" s="13"/>
      <c r="D194" s="13"/>
      <c r="E194" s="2"/>
      <c r="F194" s="29"/>
      <c r="G194" s="3"/>
      <c r="H194" s="2"/>
      <c r="I194" s="2"/>
      <c r="J194" s="29"/>
    </row>
    <row r="195" spans="2:10" x14ac:dyDescent="0.25">
      <c r="B195" s="5"/>
      <c r="C195" s="13"/>
      <c r="D195" s="13"/>
      <c r="E195" s="2"/>
      <c r="F195" s="29"/>
      <c r="G195" s="2"/>
      <c r="H195" s="2"/>
      <c r="I195" s="2"/>
      <c r="J195" s="29"/>
    </row>
    <row r="196" spans="2:10" x14ac:dyDescent="0.25">
      <c r="B196" s="5"/>
      <c r="C196" s="13"/>
      <c r="D196" s="13"/>
      <c r="E196" s="2"/>
      <c r="F196" s="29"/>
      <c r="G196" s="2"/>
      <c r="H196" s="2"/>
      <c r="I196" s="2"/>
      <c r="J196" s="29"/>
    </row>
    <row r="197" spans="2:10" x14ac:dyDescent="0.25">
      <c r="B197" s="5"/>
      <c r="C197" s="13"/>
      <c r="D197" s="13"/>
      <c r="E197" s="2"/>
      <c r="F197" s="29"/>
      <c r="G197" s="2"/>
      <c r="H197" s="2"/>
      <c r="I197" s="2"/>
      <c r="J197" s="29"/>
    </row>
    <row r="198" spans="2:10" x14ac:dyDescent="0.25">
      <c r="B198" s="5"/>
      <c r="C198" s="13"/>
      <c r="D198" s="13"/>
      <c r="E198" s="2"/>
      <c r="F198" s="29"/>
      <c r="G198" s="2"/>
      <c r="H198" s="2"/>
      <c r="I198" s="2"/>
      <c r="J198" s="29"/>
    </row>
    <row r="199" spans="2:10" x14ac:dyDescent="0.25">
      <c r="B199" s="5"/>
      <c r="C199" s="13"/>
      <c r="D199" s="13"/>
      <c r="E199" s="2"/>
      <c r="F199" s="29"/>
      <c r="G199" s="2"/>
      <c r="H199" s="2"/>
      <c r="I199" s="2"/>
      <c r="J199" s="29"/>
    </row>
    <row r="200" spans="2:10" x14ac:dyDescent="0.25">
      <c r="B200" s="5"/>
      <c r="C200" s="13"/>
      <c r="D200" s="13"/>
      <c r="E200" s="2"/>
      <c r="F200" s="29"/>
      <c r="G200" s="2"/>
      <c r="H200" s="2"/>
      <c r="I200" s="2"/>
      <c r="J200" s="29"/>
    </row>
    <row r="201" spans="2:10" x14ac:dyDescent="0.25">
      <c r="B201" s="5"/>
      <c r="C201" s="13"/>
      <c r="D201" s="13"/>
      <c r="E201" s="2"/>
      <c r="F201" s="29"/>
      <c r="G201" s="2"/>
      <c r="H201" s="2"/>
      <c r="I201" s="2"/>
      <c r="J201" s="29"/>
    </row>
    <row r="202" spans="2:10" x14ac:dyDescent="0.25">
      <c r="B202" s="5"/>
      <c r="C202" s="13"/>
      <c r="D202" s="13"/>
      <c r="E202" s="2"/>
      <c r="F202" s="29"/>
      <c r="G202" s="2"/>
      <c r="H202" s="2"/>
      <c r="I202" s="2"/>
      <c r="J202" s="29"/>
    </row>
    <row r="203" spans="2:10" x14ac:dyDescent="0.25">
      <c r="B203" s="5"/>
      <c r="C203" s="13"/>
      <c r="D203" s="13"/>
      <c r="E203" s="2"/>
      <c r="F203" s="29"/>
      <c r="G203" s="2"/>
      <c r="H203" s="2"/>
      <c r="I203" s="2"/>
      <c r="J203" s="29"/>
    </row>
    <row r="204" spans="2:10" x14ac:dyDescent="0.25">
      <c r="B204" s="5"/>
      <c r="C204" s="13"/>
      <c r="D204" s="13"/>
      <c r="E204" s="2"/>
      <c r="F204" s="29"/>
      <c r="G204" s="2"/>
      <c r="H204" s="2"/>
      <c r="I204" s="2"/>
      <c r="J204" s="29"/>
    </row>
    <row r="205" spans="2:10" x14ac:dyDescent="0.25">
      <c r="B205" s="5"/>
      <c r="C205" s="13"/>
      <c r="D205" s="13"/>
      <c r="E205" s="2"/>
      <c r="F205" s="29"/>
      <c r="G205" s="2"/>
      <c r="H205" s="2"/>
      <c r="I205" s="2"/>
      <c r="J205" s="29"/>
    </row>
    <row r="206" spans="2:10" x14ac:dyDescent="0.25">
      <c r="B206" s="5"/>
      <c r="C206" s="13"/>
      <c r="D206" s="13"/>
      <c r="E206" s="2"/>
      <c r="F206" s="29"/>
      <c r="G206" s="2"/>
      <c r="H206" s="2"/>
      <c r="I206" s="2"/>
      <c r="J206" s="29"/>
    </row>
    <row r="207" spans="2:10" x14ac:dyDescent="0.25">
      <c r="B207" s="5"/>
      <c r="C207" s="13"/>
      <c r="D207" s="13"/>
      <c r="E207" s="2"/>
      <c r="F207" s="29"/>
      <c r="G207" s="2"/>
      <c r="H207" s="2"/>
      <c r="I207" s="2"/>
      <c r="J207" s="29"/>
    </row>
    <row r="208" spans="2:10" x14ac:dyDescent="0.25">
      <c r="B208" s="5"/>
      <c r="C208" s="13"/>
      <c r="D208" s="13"/>
      <c r="E208" s="2"/>
      <c r="F208" s="29"/>
      <c r="G208" s="2"/>
      <c r="H208" s="2"/>
      <c r="I208" s="2"/>
      <c r="J208" s="29"/>
    </row>
    <row r="209" spans="2:10" x14ac:dyDescent="0.25">
      <c r="B209" s="5"/>
      <c r="C209" s="13"/>
      <c r="D209" s="13"/>
      <c r="E209" s="2"/>
      <c r="F209" s="29"/>
      <c r="G209" s="2"/>
      <c r="H209" s="2"/>
      <c r="I209" s="2"/>
      <c r="J209" s="29"/>
    </row>
    <row r="210" spans="2:10" x14ac:dyDescent="0.25">
      <c r="B210" s="5"/>
      <c r="C210" s="13"/>
      <c r="D210" s="13"/>
      <c r="E210" s="2"/>
      <c r="F210" s="29"/>
      <c r="G210" s="2"/>
      <c r="H210" s="2"/>
      <c r="I210" s="2"/>
      <c r="J210" s="29"/>
    </row>
    <row r="211" spans="2:10" x14ac:dyDescent="0.25">
      <c r="B211" s="5"/>
      <c r="C211" s="13"/>
      <c r="D211" s="13"/>
      <c r="E211" s="2"/>
      <c r="F211" s="29"/>
      <c r="G211" s="2"/>
      <c r="H211" s="2"/>
      <c r="I211" s="2"/>
      <c r="J211" s="29"/>
    </row>
    <row r="212" spans="2:10" x14ac:dyDescent="0.25">
      <c r="B212" s="5"/>
      <c r="C212" s="13"/>
      <c r="D212" s="13"/>
      <c r="E212" s="2"/>
      <c r="F212" s="29"/>
      <c r="G212" s="2"/>
      <c r="H212" s="2"/>
      <c r="I212" s="2"/>
      <c r="J212" s="29"/>
    </row>
    <row r="213" spans="2:10" x14ac:dyDescent="0.25">
      <c r="B213" s="5"/>
      <c r="C213" s="13"/>
      <c r="D213" s="13"/>
      <c r="E213" s="2"/>
      <c r="F213" s="29"/>
      <c r="G213" s="2"/>
      <c r="H213" s="2"/>
      <c r="I213" s="2"/>
      <c r="J213" s="29"/>
    </row>
    <row r="214" spans="2:10" x14ac:dyDescent="0.25">
      <c r="B214" s="5"/>
      <c r="C214" s="13"/>
      <c r="D214" s="13"/>
      <c r="E214" s="2"/>
      <c r="F214" s="29"/>
      <c r="G214" s="2"/>
      <c r="H214" s="2"/>
      <c r="I214" s="2"/>
      <c r="J214" s="29"/>
    </row>
    <row r="215" spans="2:10" x14ac:dyDescent="0.25">
      <c r="B215" s="5"/>
      <c r="C215" s="13"/>
      <c r="D215" s="13"/>
      <c r="E215" s="2"/>
      <c r="F215" s="29"/>
      <c r="G215" s="2"/>
      <c r="H215" s="2"/>
      <c r="I215" s="2"/>
      <c r="J215" s="29"/>
    </row>
    <row r="216" spans="2:10" x14ac:dyDescent="0.25">
      <c r="B216" s="5"/>
      <c r="C216" s="13"/>
      <c r="D216" s="13"/>
      <c r="E216" s="2"/>
      <c r="F216" s="29"/>
      <c r="G216" s="2"/>
      <c r="H216" s="2"/>
      <c r="I216" s="2"/>
      <c r="J216" s="29"/>
    </row>
    <row r="217" spans="2:10" x14ac:dyDescent="0.25">
      <c r="B217" s="5"/>
      <c r="C217" s="13"/>
      <c r="D217" s="13"/>
      <c r="E217" s="2"/>
      <c r="F217" s="29"/>
      <c r="G217" s="2"/>
      <c r="H217" s="2"/>
      <c r="I217" s="2"/>
      <c r="J217" s="29"/>
    </row>
    <row r="218" spans="2:10" x14ac:dyDescent="0.25">
      <c r="B218" s="5"/>
      <c r="C218" s="13"/>
      <c r="D218" s="13"/>
      <c r="E218" s="2"/>
      <c r="F218" s="29"/>
      <c r="G218" s="2"/>
      <c r="H218" s="2"/>
      <c r="I218" s="2"/>
      <c r="J218" s="29"/>
    </row>
    <row r="219" spans="2:10" x14ac:dyDescent="0.25">
      <c r="B219" s="5"/>
      <c r="C219" s="13"/>
      <c r="D219" s="13"/>
      <c r="E219" s="2"/>
      <c r="F219" s="29"/>
      <c r="G219" s="2"/>
      <c r="H219" s="2"/>
      <c r="I219" s="2"/>
      <c r="J219" s="29"/>
    </row>
    <row r="220" spans="2:10" x14ac:dyDescent="0.25">
      <c r="B220" s="5"/>
      <c r="C220" s="13"/>
      <c r="D220" s="13"/>
      <c r="E220" s="2"/>
      <c r="F220" s="29"/>
      <c r="G220" s="2"/>
      <c r="H220" s="2"/>
      <c r="I220" s="2"/>
      <c r="J220" s="29"/>
    </row>
    <row r="221" spans="2:10" x14ac:dyDescent="0.25">
      <c r="B221" s="5"/>
      <c r="C221" s="13"/>
      <c r="D221" s="13"/>
      <c r="E221" s="2"/>
      <c r="F221" s="29"/>
      <c r="G221" s="2"/>
      <c r="H221" s="2"/>
      <c r="I221" s="2"/>
      <c r="J221" s="29"/>
    </row>
    <row r="222" spans="2:10" x14ac:dyDescent="0.25">
      <c r="B222" s="5"/>
      <c r="C222" s="13"/>
      <c r="D222" s="13"/>
      <c r="E222" s="2"/>
      <c r="F222" s="29"/>
      <c r="G222" s="2"/>
      <c r="H222" s="2"/>
      <c r="I222" s="2"/>
      <c r="J222" s="29"/>
    </row>
    <row r="223" spans="2:10" x14ac:dyDescent="0.25">
      <c r="B223" s="5"/>
      <c r="C223" s="13"/>
      <c r="D223" s="13"/>
      <c r="E223" s="2"/>
      <c r="F223" s="29"/>
      <c r="G223" s="2"/>
      <c r="H223" s="2"/>
      <c r="I223" s="2"/>
      <c r="J223" s="29"/>
    </row>
    <row r="224" spans="2:10" x14ac:dyDescent="0.25">
      <c r="B224" s="5"/>
      <c r="C224" s="2"/>
      <c r="D224" s="2"/>
      <c r="E224" s="2"/>
      <c r="F224" s="29"/>
      <c r="G224" s="2"/>
      <c r="H224" s="2"/>
      <c r="I224" s="2"/>
      <c r="J224" s="29"/>
    </row>
    <row r="225" spans="2:10" x14ac:dyDescent="0.25">
      <c r="B225" s="5"/>
      <c r="C225" s="2"/>
      <c r="D225" s="2"/>
      <c r="E225" s="2"/>
      <c r="F225" s="29"/>
      <c r="G225" s="2"/>
      <c r="H225" s="2"/>
      <c r="I225" s="2"/>
      <c r="J225" s="29"/>
    </row>
    <row r="226" spans="2:10" x14ac:dyDescent="0.25">
      <c r="B226" s="5"/>
      <c r="C226" s="2"/>
      <c r="D226" s="2"/>
      <c r="E226" s="2"/>
      <c r="F226" s="29"/>
      <c r="G226" s="2"/>
      <c r="H226" s="2"/>
      <c r="I226" s="2"/>
      <c r="J226" s="29"/>
    </row>
    <row r="227" spans="2:10" x14ac:dyDescent="0.25">
      <c r="B227" s="5"/>
      <c r="C227" s="2"/>
      <c r="D227" s="2"/>
      <c r="E227" s="2"/>
      <c r="F227" s="29"/>
      <c r="G227" s="2"/>
      <c r="H227" s="2"/>
      <c r="I227" s="2"/>
      <c r="J227" s="29"/>
    </row>
    <row r="228" spans="2:10" x14ac:dyDescent="0.25">
      <c r="B228" s="5"/>
      <c r="C228" s="2"/>
      <c r="D228" s="2"/>
      <c r="E228" s="2"/>
      <c r="F228" s="29"/>
      <c r="G228" s="2"/>
      <c r="H228" s="2"/>
      <c r="I228" s="2"/>
      <c r="J228" s="29"/>
    </row>
    <row r="229" spans="2:10" x14ac:dyDescent="0.25">
      <c r="B229" s="5"/>
      <c r="C229" s="2"/>
      <c r="D229" s="2"/>
      <c r="E229" s="2"/>
      <c r="F229" s="29"/>
      <c r="G229" s="2"/>
      <c r="H229" s="2"/>
      <c r="I229" s="2"/>
      <c r="J229" s="29"/>
    </row>
    <row r="230" spans="2:10" x14ac:dyDescent="0.25">
      <c r="B230" s="5"/>
      <c r="C230" s="2"/>
      <c r="D230" s="2"/>
      <c r="E230" s="2"/>
      <c r="F230" s="29"/>
      <c r="G230" s="2"/>
      <c r="H230" s="2"/>
      <c r="I230" s="2"/>
      <c r="J230" s="29"/>
    </row>
    <row r="231" spans="2:10" x14ac:dyDescent="0.25">
      <c r="B231" s="5"/>
      <c r="C231" s="2"/>
      <c r="D231" s="2"/>
      <c r="E231" s="2"/>
      <c r="F231" s="29"/>
      <c r="G231" s="2"/>
      <c r="H231" s="2"/>
      <c r="I231" s="2"/>
      <c r="J231" s="29"/>
    </row>
    <row r="232" spans="2:10" x14ac:dyDescent="0.25">
      <c r="B232" s="5"/>
      <c r="C232" s="2"/>
      <c r="D232" s="2"/>
      <c r="E232" s="2"/>
      <c r="F232" s="29"/>
      <c r="G232" s="2"/>
      <c r="H232" s="2"/>
      <c r="I232" s="2"/>
      <c r="J232" s="29"/>
    </row>
    <row r="233" spans="2:10" x14ac:dyDescent="0.25">
      <c r="B233" s="5"/>
      <c r="C233" s="2"/>
      <c r="D233" s="2"/>
      <c r="E233" s="2"/>
      <c r="F233" s="29"/>
      <c r="G233" s="2"/>
      <c r="H233" s="2"/>
      <c r="I233" s="2"/>
      <c r="J233" s="29"/>
    </row>
    <row r="234" spans="2:10" x14ac:dyDescent="0.25">
      <c r="B234" s="5"/>
      <c r="C234" s="2"/>
      <c r="D234" s="2"/>
      <c r="E234" s="2"/>
      <c r="F234" s="29"/>
      <c r="G234" s="2"/>
      <c r="H234" s="2"/>
      <c r="I234" s="2"/>
      <c r="J234" s="29"/>
    </row>
    <row r="235" spans="2:10" x14ac:dyDescent="0.25">
      <c r="B235" s="5"/>
      <c r="C235" s="2"/>
      <c r="D235" s="2"/>
      <c r="E235" s="2"/>
      <c r="F235" s="29"/>
      <c r="G235" s="2"/>
      <c r="H235" s="2"/>
      <c r="I235" s="2"/>
      <c r="J235" s="29"/>
    </row>
    <row r="236" spans="2:10" x14ac:dyDescent="0.25">
      <c r="B236" s="5"/>
      <c r="C236" s="2"/>
      <c r="D236" s="2"/>
      <c r="E236" s="2"/>
      <c r="F236" s="29"/>
      <c r="G236" s="2"/>
      <c r="H236" s="2"/>
      <c r="I236" s="2"/>
      <c r="J236" s="29"/>
    </row>
    <row r="237" spans="2:10" x14ac:dyDescent="0.25">
      <c r="B237" s="5"/>
      <c r="C237" s="2"/>
      <c r="D237" s="2"/>
      <c r="E237" s="2"/>
      <c r="F237" s="29"/>
      <c r="G237" s="2"/>
      <c r="H237" s="2"/>
      <c r="I237" s="2"/>
      <c r="J237" s="29"/>
    </row>
    <row r="238" spans="2:10" x14ac:dyDescent="0.25">
      <c r="B238" s="5"/>
      <c r="C238" s="2"/>
      <c r="D238" s="2"/>
      <c r="E238" s="2"/>
      <c r="F238" s="29"/>
      <c r="G238" s="2"/>
      <c r="H238" s="2"/>
      <c r="I238" s="2"/>
      <c r="J238" s="29"/>
    </row>
    <row r="239" spans="2:10" x14ac:dyDescent="0.25">
      <c r="B239" s="5"/>
      <c r="C239" s="2"/>
      <c r="D239" s="2"/>
      <c r="E239" s="2"/>
      <c r="F239" s="29"/>
      <c r="G239" s="2"/>
      <c r="H239" s="2"/>
      <c r="I239" s="2"/>
      <c r="J239" s="29"/>
    </row>
    <row r="240" spans="2:10" x14ac:dyDescent="0.25">
      <c r="B240" s="5"/>
      <c r="C240" s="2"/>
      <c r="D240" s="2"/>
      <c r="E240" s="2"/>
      <c r="F240" s="29"/>
      <c r="G240" s="2"/>
      <c r="H240" s="2"/>
      <c r="I240" s="2"/>
      <c r="J240" s="29"/>
    </row>
    <row r="241" spans="2:10" x14ac:dyDescent="0.25">
      <c r="B241" s="5"/>
      <c r="C241" s="2"/>
      <c r="D241" s="2"/>
      <c r="E241" s="2"/>
      <c r="F241" s="29"/>
      <c r="G241" s="2"/>
      <c r="H241" s="2"/>
      <c r="I241" s="2"/>
      <c r="J241" s="29"/>
    </row>
    <row r="242" spans="2:10" x14ac:dyDescent="0.25">
      <c r="B242" s="5"/>
      <c r="C242" s="2"/>
      <c r="D242" s="2"/>
      <c r="E242" s="2"/>
      <c r="F242" s="29"/>
      <c r="G242" s="2"/>
      <c r="H242" s="2"/>
      <c r="I242" s="2"/>
      <c r="J242" s="29"/>
    </row>
    <row r="243" spans="2:10" x14ac:dyDescent="0.25">
      <c r="B243" s="5"/>
      <c r="C243" s="2"/>
      <c r="D243" s="2"/>
      <c r="E243" s="2"/>
      <c r="F243" s="29"/>
      <c r="G243" s="2"/>
      <c r="H243" s="2"/>
      <c r="I243" s="2"/>
      <c r="J243" s="29"/>
    </row>
    <row r="244" spans="2:10" x14ac:dyDescent="0.25">
      <c r="B244" s="5"/>
      <c r="C244" s="2"/>
      <c r="D244" s="2"/>
      <c r="E244" s="2"/>
      <c r="F244" s="29"/>
      <c r="G244" s="2"/>
      <c r="H244" s="2"/>
      <c r="I244" s="2"/>
      <c r="J244" s="29"/>
    </row>
    <row r="245" spans="2:10" x14ac:dyDescent="0.25">
      <c r="B245" s="5"/>
      <c r="C245" s="2"/>
      <c r="D245" s="2"/>
      <c r="E245" s="2"/>
      <c r="F245" s="29"/>
      <c r="G245" s="2"/>
      <c r="H245" s="2"/>
      <c r="I245" s="2"/>
      <c r="J245" s="29"/>
    </row>
    <row r="246" spans="2:10" x14ac:dyDescent="0.25">
      <c r="B246" s="5"/>
      <c r="C246" s="2"/>
      <c r="D246" s="2"/>
      <c r="E246" s="2"/>
      <c r="F246" s="29"/>
      <c r="G246" s="2"/>
      <c r="H246" s="2"/>
      <c r="I246" s="2"/>
      <c r="J246" s="29"/>
    </row>
    <row r="247" spans="2:10" x14ac:dyDescent="0.25">
      <c r="B247" s="5"/>
      <c r="C247" s="2"/>
      <c r="D247" s="2"/>
      <c r="E247" s="2"/>
      <c r="F247" s="29"/>
      <c r="G247" s="2"/>
      <c r="H247" s="2"/>
      <c r="I247" s="2"/>
      <c r="J247" s="29"/>
    </row>
    <row r="248" spans="2:10" x14ac:dyDescent="0.25">
      <c r="B248" s="5"/>
      <c r="C248" s="2"/>
      <c r="D248" s="2"/>
      <c r="E248" s="2"/>
      <c r="F248" s="29"/>
      <c r="G248" s="2"/>
      <c r="H248" s="2"/>
      <c r="I248" s="2"/>
      <c r="J248" s="29"/>
    </row>
    <row r="249" spans="2:10" x14ac:dyDescent="0.25">
      <c r="B249" s="5"/>
      <c r="C249" s="2"/>
      <c r="D249" s="2"/>
      <c r="E249" s="2"/>
      <c r="F249" s="29"/>
      <c r="G249" s="2"/>
      <c r="H249" s="2"/>
      <c r="I249" s="2"/>
      <c r="J249" s="29"/>
    </row>
    <row r="250" spans="2:10" x14ac:dyDescent="0.25">
      <c r="B250" s="5"/>
      <c r="C250" s="2"/>
      <c r="D250" s="2"/>
      <c r="E250" s="2"/>
      <c r="F250" s="29"/>
      <c r="G250" s="2"/>
      <c r="H250" s="2"/>
      <c r="I250" s="2"/>
      <c r="J250" s="29"/>
    </row>
    <row r="251" spans="2:10" x14ac:dyDescent="0.25">
      <c r="B251" s="5"/>
      <c r="C251" s="2"/>
      <c r="D251" s="2"/>
      <c r="E251" s="2"/>
      <c r="F251" s="29"/>
      <c r="G251" s="2"/>
      <c r="H251" s="2"/>
      <c r="I251" s="2"/>
      <c r="J251" s="29"/>
    </row>
    <row r="252" spans="2:10" x14ac:dyDescent="0.25">
      <c r="B252" s="5"/>
      <c r="C252" s="2"/>
      <c r="D252" s="2"/>
      <c r="E252" s="2"/>
      <c r="F252" s="29"/>
      <c r="G252" s="2"/>
      <c r="H252" s="2"/>
      <c r="I252" s="2"/>
      <c r="J252" s="29"/>
    </row>
    <row r="253" spans="2:10" x14ac:dyDescent="0.25">
      <c r="B253" s="5"/>
      <c r="C253" s="2"/>
      <c r="D253" s="2"/>
      <c r="E253" s="2"/>
      <c r="F253" s="29"/>
      <c r="G253" s="2"/>
      <c r="H253" s="2"/>
      <c r="I253" s="2"/>
      <c r="J253" s="29"/>
    </row>
    <row r="254" spans="2:10" x14ac:dyDescent="0.25">
      <c r="B254" s="5"/>
      <c r="C254" s="2"/>
      <c r="D254" s="2"/>
      <c r="E254" s="2"/>
      <c r="F254" s="29"/>
      <c r="G254" s="2"/>
      <c r="H254" s="2"/>
      <c r="I254" s="2"/>
      <c r="J254" s="29"/>
    </row>
    <row r="255" spans="2:10" x14ac:dyDescent="0.25">
      <c r="B255" s="5"/>
      <c r="C255" s="2"/>
      <c r="D255" s="2"/>
      <c r="E255" s="2"/>
      <c r="F255" s="29"/>
      <c r="G255" s="2"/>
      <c r="H255" s="2"/>
      <c r="I255" s="2"/>
      <c r="J255" s="29"/>
    </row>
    <row r="256" spans="2:10" x14ac:dyDescent="0.25">
      <c r="B256" s="5"/>
      <c r="C256" s="2"/>
      <c r="D256" s="2"/>
      <c r="E256" s="2"/>
      <c r="F256" s="29"/>
      <c r="G256" s="2"/>
      <c r="H256" s="2"/>
      <c r="I256" s="2"/>
      <c r="J256" s="29"/>
    </row>
    <row r="257" spans="2:10" x14ac:dyDescent="0.25">
      <c r="B257" s="5"/>
      <c r="C257" s="2"/>
      <c r="D257" s="2"/>
      <c r="E257" s="2"/>
      <c r="F257" s="29"/>
      <c r="G257" s="2"/>
      <c r="H257" s="2"/>
      <c r="I257" s="2"/>
      <c r="J257" s="29"/>
    </row>
    <row r="258" spans="2:10" x14ac:dyDescent="0.25">
      <c r="B258" s="5"/>
      <c r="C258" s="2"/>
      <c r="D258" s="2"/>
      <c r="E258" s="2"/>
      <c r="F258" s="29"/>
      <c r="G258" s="2"/>
      <c r="H258" s="2"/>
      <c r="I258" s="2"/>
      <c r="J258" s="29"/>
    </row>
    <row r="259" spans="2:10" x14ac:dyDescent="0.25">
      <c r="B259" s="5"/>
      <c r="C259" s="2"/>
      <c r="D259" s="2"/>
      <c r="E259" s="2"/>
      <c r="F259" s="29"/>
      <c r="G259" s="2"/>
      <c r="H259" s="2"/>
      <c r="I259" s="2"/>
      <c r="J259" s="29"/>
    </row>
    <row r="260" spans="2:10" x14ac:dyDescent="0.25">
      <c r="B260" s="5"/>
      <c r="C260" s="2"/>
      <c r="D260" s="2"/>
      <c r="E260" s="2"/>
      <c r="F260" s="29"/>
      <c r="G260" s="2"/>
      <c r="H260" s="2"/>
      <c r="I260" s="2"/>
      <c r="J260" s="29"/>
    </row>
    <row r="261" spans="2:10" x14ac:dyDescent="0.25">
      <c r="B261" s="5"/>
      <c r="C261" s="2"/>
      <c r="D261" s="2"/>
      <c r="E261" s="2"/>
      <c r="F261" s="29"/>
      <c r="G261" s="2"/>
      <c r="H261" s="2"/>
      <c r="I261" s="2"/>
      <c r="J261" s="29"/>
    </row>
    <row r="262" spans="2:10" x14ac:dyDescent="0.25">
      <c r="B262" s="5"/>
      <c r="C262" s="2"/>
      <c r="D262" s="2"/>
      <c r="E262" s="2"/>
      <c r="F262" s="29"/>
      <c r="G262" s="2"/>
      <c r="H262" s="2"/>
      <c r="I262" s="2"/>
      <c r="J262" s="29"/>
    </row>
    <row r="263" spans="2:10" x14ac:dyDescent="0.25">
      <c r="B263" s="5"/>
      <c r="C263" s="2"/>
      <c r="D263" s="2"/>
      <c r="E263" s="2"/>
      <c r="F263" s="29"/>
      <c r="G263" s="2"/>
      <c r="H263" s="2"/>
      <c r="I263" s="2"/>
      <c r="J263" s="29"/>
    </row>
    <row r="264" spans="2:10" x14ac:dyDescent="0.25">
      <c r="B264" s="5"/>
      <c r="C264" s="2"/>
      <c r="D264" s="2"/>
      <c r="E264" s="2"/>
      <c r="F264" s="29"/>
      <c r="G264" s="2"/>
      <c r="H264" s="2"/>
      <c r="I264" s="2"/>
      <c r="J264" s="29"/>
    </row>
    <row r="265" spans="2:10" x14ac:dyDescent="0.25">
      <c r="B265" s="5"/>
      <c r="C265" s="2"/>
      <c r="D265" s="2"/>
      <c r="E265" s="2"/>
      <c r="F265" s="29"/>
      <c r="G265" s="2"/>
      <c r="H265" s="2"/>
      <c r="I265" s="2"/>
      <c r="J265" s="29"/>
    </row>
    <row r="266" spans="2:10" x14ac:dyDescent="0.25">
      <c r="B266" s="5"/>
      <c r="C266" s="2"/>
      <c r="D266" s="2"/>
      <c r="E266" s="2"/>
      <c r="F266" s="29"/>
      <c r="G266" s="2"/>
      <c r="H266" s="2"/>
      <c r="I266" s="2"/>
      <c r="J266" s="29"/>
    </row>
    <row r="267" spans="2:10" x14ac:dyDescent="0.25">
      <c r="B267" s="5"/>
      <c r="C267" s="2"/>
      <c r="D267" s="2"/>
      <c r="E267" s="2"/>
      <c r="F267" s="29"/>
      <c r="G267" s="2"/>
      <c r="H267" s="2"/>
      <c r="I267" s="2"/>
      <c r="J267" s="29"/>
    </row>
    <row r="268" spans="2:10" x14ac:dyDescent="0.25">
      <c r="B268" s="5"/>
      <c r="C268" s="2"/>
      <c r="D268" s="2"/>
      <c r="E268" s="2"/>
      <c r="F268" s="29"/>
      <c r="G268" s="2"/>
      <c r="H268" s="2"/>
      <c r="I268" s="2"/>
      <c r="J268" s="29"/>
    </row>
    <row r="269" spans="2:10" x14ac:dyDescent="0.25">
      <c r="B269" s="5"/>
      <c r="C269" s="2"/>
      <c r="D269" s="2"/>
      <c r="E269" s="2"/>
      <c r="F269" s="29"/>
      <c r="G269" s="2"/>
      <c r="H269" s="2"/>
      <c r="I269" s="2"/>
      <c r="J269" s="29"/>
    </row>
    <row r="270" spans="2:10" x14ac:dyDescent="0.25">
      <c r="B270" s="5"/>
      <c r="C270" s="2"/>
      <c r="D270" s="2"/>
      <c r="E270" s="2"/>
      <c r="F270" s="29"/>
      <c r="G270" s="2"/>
      <c r="H270" s="2"/>
      <c r="I270" s="2"/>
      <c r="J270" s="29"/>
    </row>
    <row r="271" spans="2:10" x14ac:dyDescent="0.25">
      <c r="B271" s="5"/>
      <c r="C271" s="2"/>
      <c r="D271" s="2"/>
      <c r="E271" s="2"/>
      <c r="F271" s="29"/>
      <c r="G271" s="2"/>
      <c r="H271" s="2"/>
      <c r="I271" s="2"/>
      <c r="J271" s="29"/>
    </row>
    <row r="272" spans="2:10" x14ac:dyDescent="0.25">
      <c r="B272" s="5"/>
      <c r="C272" s="2"/>
      <c r="D272" s="2"/>
      <c r="E272" s="2"/>
      <c r="F272" s="29"/>
      <c r="G272" s="2"/>
      <c r="H272" s="2"/>
      <c r="I272" s="2"/>
      <c r="J272" s="29"/>
    </row>
    <row r="273" spans="2:10" x14ac:dyDescent="0.25">
      <c r="B273" s="5"/>
      <c r="C273" s="2"/>
      <c r="D273" s="2"/>
      <c r="E273" s="2"/>
      <c r="F273" s="29"/>
      <c r="G273" s="2"/>
      <c r="H273" s="2"/>
      <c r="I273" s="2"/>
      <c r="J273" s="29"/>
    </row>
    <row r="274" spans="2:10" x14ac:dyDescent="0.25">
      <c r="B274" s="5"/>
      <c r="C274" s="2"/>
      <c r="D274" s="2"/>
      <c r="E274" s="2"/>
      <c r="F274" s="29"/>
      <c r="G274" s="2"/>
      <c r="H274" s="2"/>
      <c r="I274" s="2"/>
      <c r="J274" s="29"/>
    </row>
    <row r="275" spans="2:10" x14ac:dyDescent="0.25">
      <c r="B275" s="5"/>
      <c r="C275" s="2"/>
      <c r="D275" s="2"/>
      <c r="E275" s="2"/>
      <c r="F275" s="29"/>
      <c r="G275" s="2"/>
      <c r="H275" s="2"/>
      <c r="I275" s="2"/>
      <c r="J275" s="29"/>
    </row>
    <row r="276" spans="2:10" x14ac:dyDescent="0.25">
      <c r="B276" s="5"/>
      <c r="C276" s="2"/>
      <c r="D276" s="2"/>
      <c r="E276" s="2"/>
      <c r="F276" s="29"/>
      <c r="G276" s="2"/>
      <c r="H276" s="2"/>
      <c r="I276" s="2"/>
      <c r="J276" s="29"/>
    </row>
    <row r="277" spans="2:10" x14ac:dyDescent="0.25">
      <c r="B277" s="5"/>
      <c r="C277" s="2"/>
      <c r="D277" s="2"/>
      <c r="E277" s="2"/>
      <c r="F277" s="29"/>
      <c r="G277" s="2"/>
      <c r="H277" s="2"/>
      <c r="I277" s="2"/>
      <c r="J277" s="29"/>
    </row>
    <row r="278" spans="2:10" x14ac:dyDescent="0.25">
      <c r="B278" s="5"/>
      <c r="C278" s="2"/>
      <c r="D278" s="2"/>
      <c r="E278" s="2"/>
      <c r="F278" s="29"/>
      <c r="G278" s="2"/>
      <c r="H278" s="2"/>
      <c r="I278" s="2"/>
      <c r="J278" s="29"/>
    </row>
    <row r="279" spans="2:10" x14ac:dyDescent="0.25">
      <c r="B279" s="5"/>
      <c r="C279" s="2"/>
      <c r="D279" s="2"/>
      <c r="E279" s="2"/>
      <c r="F279" s="29"/>
      <c r="G279" s="2"/>
      <c r="H279" s="2"/>
      <c r="I279" s="2"/>
      <c r="J279" s="29"/>
    </row>
    <row r="280" spans="2:10" x14ac:dyDescent="0.25">
      <c r="B280" s="5"/>
      <c r="C280" s="2"/>
      <c r="D280" s="2"/>
      <c r="E280" s="2"/>
      <c r="F280" s="29"/>
      <c r="G280" s="2"/>
      <c r="H280" s="2"/>
      <c r="I280" s="2"/>
      <c r="J280" s="29"/>
    </row>
    <row r="281" spans="2:10" x14ac:dyDescent="0.25">
      <c r="B281" s="5"/>
      <c r="C281" s="2"/>
      <c r="D281" s="2"/>
      <c r="E281" s="2"/>
      <c r="F281" s="29"/>
      <c r="G281" s="2"/>
      <c r="H281" s="2"/>
      <c r="I281" s="2"/>
      <c r="J281" s="29"/>
    </row>
    <row r="282" spans="2:10" x14ac:dyDescent="0.25">
      <c r="B282" s="5"/>
      <c r="C282" s="2"/>
      <c r="D282" s="2"/>
      <c r="E282" s="2"/>
      <c r="F282" s="29"/>
      <c r="G282" s="2"/>
      <c r="H282" s="2"/>
      <c r="I282" s="2"/>
      <c r="J282" s="29"/>
    </row>
    <row r="283" spans="2:10" x14ac:dyDescent="0.25">
      <c r="B283" s="5"/>
      <c r="C283" s="2"/>
      <c r="D283" s="2"/>
      <c r="E283" s="2"/>
      <c r="F283" s="29"/>
      <c r="G283" s="2"/>
      <c r="H283" s="2"/>
      <c r="I283" s="2"/>
      <c r="J283" s="29"/>
    </row>
    <row r="284" spans="2:10" x14ac:dyDescent="0.25">
      <c r="B284" s="5"/>
      <c r="C284" s="2"/>
      <c r="D284" s="2"/>
      <c r="E284" s="2"/>
      <c r="F284" s="29"/>
      <c r="G284" s="2"/>
      <c r="H284" s="2"/>
      <c r="I284" s="2"/>
      <c r="J284" s="29"/>
    </row>
    <row r="285" spans="2:10" x14ac:dyDescent="0.25">
      <c r="B285" s="5"/>
      <c r="C285" s="2"/>
      <c r="D285" s="2"/>
      <c r="E285" s="2"/>
      <c r="F285" s="29"/>
      <c r="G285" s="2"/>
      <c r="H285" s="2"/>
      <c r="I285" s="2"/>
      <c r="J285" s="29"/>
    </row>
    <row r="286" spans="2:10" x14ac:dyDescent="0.25">
      <c r="B286" s="5"/>
      <c r="C286" s="2"/>
      <c r="D286" s="2"/>
      <c r="E286" s="2"/>
      <c r="F286" s="29"/>
      <c r="G286" s="2"/>
      <c r="H286" s="2"/>
      <c r="I286" s="2"/>
      <c r="J286" s="29"/>
    </row>
    <row r="287" spans="2:10" x14ac:dyDescent="0.25">
      <c r="B287" s="5"/>
      <c r="C287" s="2"/>
      <c r="D287" s="2"/>
      <c r="E287" s="2"/>
      <c r="F287" s="29"/>
      <c r="G287" s="2"/>
      <c r="H287" s="2"/>
      <c r="I287" s="2"/>
      <c r="J287" s="29"/>
    </row>
    <row r="288" spans="2:10" x14ac:dyDescent="0.25">
      <c r="B288" s="5"/>
      <c r="C288" s="2"/>
      <c r="D288" s="2"/>
      <c r="E288" s="2"/>
      <c r="F288" s="29"/>
      <c r="G288" s="2"/>
      <c r="H288" s="2"/>
      <c r="I288" s="2"/>
      <c r="J288" s="29"/>
    </row>
    <row r="289" spans="2:10" x14ac:dyDescent="0.25">
      <c r="B289" s="5"/>
      <c r="C289" s="2"/>
      <c r="D289" s="2"/>
      <c r="E289" s="2"/>
      <c r="F289" s="29"/>
      <c r="G289" s="2"/>
      <c r="H289" s="2"/>
      <c r="I289" s="2"/>
      <c r="J289" s="29"/>
    </row>
    <row r="290" spans="2:10" x14ac:dyDescent="0.25">
      <c r="B290" s="5"/>
      <c r="C290" s="2"/>
      <c r="D290" s="2"/>
      <c r="E290" s="2"/>
      <c r="F290" s="29"/>
      <c r="G290" s="2"/>
      <c r="H290" s="2"/>
      <c r="I290" s="2"/>
      <c r="J290" s="29"/>
    </row>
    <row r="291" spans="2:10" x14ac:dyDescent="0.25">
      <c r="B291" s="5"/>
      <c r="C291" s="2"/>
      <c r="D291" s="2"/>
      <c r="E291" s="2"/>
      <c r="F291" s="29"/>
      <c r="G291" s="2"/>
      <c r="H291" s="2"/>
      <c r="I291" s="2"/>
      <c r="J291" s="29"/>
    </row>
    <row r="292" spans="2:10" x14ac:dyDescent="0.25">
      <c r="B292" s="5"/>
      <c r="C292" s="2"/>
      <c r="D292" s="2"/>
      <c r="E292" s="2"/>
      <c r="F292" s="29"/>
      <c r="G292" s="2"/>
      <c r="H292" s="2"/>
      <c r="I292" s="2"/>
      <c r="J292" s="29"/>
    </row>
    <row r="293" spans="2:10" x14ac:dyDescent="0.25">
      <c r="B293" s="5"/>
      <c r="C293" s="2"/>
      <c r="D293" s="2"/>
      <c r="E293" s="2"/>
      <c r="F293" s="29"/>
      <c r="G293" s="2"/>
      <c r="H293" s="2"/>
      <c r="I293" s="2"/>
      <c r="J293" s="29"/>
    </row>
    <row r="294" spans="2:10" x14ac:dyDescent="0.25">
      <c r="B294" s="5"/>
      <c r="C294" s="2"/>
      <c r="D294" s="2"/>
      <c r="E294" s="2"/>
      <c r="F294" s="29"/>
      <c r="G294" s="2"/>
      <c r="H294" s="2"/>
      <c r="I294" s="2"/>
      <c r="J294" s="29"/>
    </row>
    <row r="295" spans="2:10" x14ac:dyDescent="0.25">
      <c r="B295" s="5"/>
      <c r="C295" s="2"/>
      <c r="D295" s="2"/>
      <c r="E295" s="2"/>
      <c r="F295" s="29"/>
      <c r="G295" s="2"/>
      <c r="H295" s="2"/>
      <c r="I295" s="2"/>
      <c r="J295" s="29"/>
    </row>
    <row r="296" spans="2:10" x14ac:dyDescent="0.25">
      <c r="B296" s="5"/>
      <c r="C296" s="2"/>
      <c r="D296" s="2"/>
      <c r="E296" s="2"/>
      <c r="F296" s="29"/>
      <c r="G296" s="2"/>
      <c r="H296" s="2"/>
      <c r="I296" s="2"/>
      <c r="J296" s="29"/>
    </row>
    <row r="297" spans="2:10" x14ac:dyDescent="0.25">
      <c r="B297" s="5"/>
      <c r="C297" s="2"/>
      <c r="D297" s="2"/>
      <c r="E297" s="2"/>
      <c r="F297" s="29"/>
      <c r="G297" s="2"/>
      <c r="H297" s="2"/>
      <c r="I297" s="2"/>
      <c r="J297" s="29"/>
    </row>
    <row r="298" spans="2:10" x14ac:dyDescent="0.25">
      <c r="B298" s="5"/>
      <c r="C298" s="2"/>
      <c r="D298" s="2"/>
      <c r="E298" s="2"/>
      <c r="F298" s="29"/>
      <c r="G298" s="2"/>
      <c r="H298" s="2"/>
      <c r="I298" s="2"/>
      <c r="J298" s="29"/>
    </row>
    <row r="299" spans="2:10" x14ac:dyDescent="0.25">
      <c r="B299" s="5"/>
      <c r="C299" s="2"/>
      <c r="D299" s="2"/>
      <c r="E299" s="2"/>
      <c r="F299" s="29"/>
      <c r="G299" s="2"/>
      <c r="H299" s="2"/>
      <c r="I299" s="2"/>
      <c r="J299" s="29"/>
    </row>
    <row r="300" spans="2:10" x14ac:dyDescent="0.25">
      <c r="B300" s="5"/>
      <c r="C300" s="2"/>
      <c r="D300" s="2"/>
      <c r="E300" s="2"/>
      <c r="F300" s="29"/>
      <c r="G300" s="2"/>
      <c r="H300" s="2"/>
      <c r="I300" s="2"/>
      <c r="J300" s="29"/>
    </row>
    <row r="301" spans="2:10" x14ac:dyDescent="0.25">
      <c r="B301" s="5"/>
      <c r="C301" s="2"/>
      <c r="D301" s="2"/>
      <c r="E301" s="2"/>
      <c r="F301" s="29"/>
      <c r="G301" s="2"/>
      <c r="H301" s="2"/>
      <c r="I301" s="2"/>
      <c r="J301" s="29"/>
    </row>
    <row r="302" spans="2:10" x14ac:dyDescent="0.25">
      <c r="B302" s="5"/>
      <c r="C302" s="2"/>
      <c r="D302" s="2"/>
      <c r="E302" s="2"/>
      <c r="F302" s="29"/>
      <c r="G302" s="2"/>
      <c r="H302" s="2"/>
      <c r="I302" s="2"/>
      <c r="J302" s="29"/>
    </row>
    <row r="303" spans="2:10" x14ac:dyDescent="0.25">
      <c r="B303" s="5"/>
      <c r="C303" s="2"/>
      <c r="D303" s="2"/>
      <c r="E303" s="2"/>
      <c r="F303" s="29"/>
      <c r="G303" s="2"/>
      <c r="H303" s="2"/>
      <c r="I303" s="2"/>
      <c r="J303" s="29"/>
    </row>
    <row r="304" spans="2:10" x14ac:dyDescent="0.25">
      <c r="B304" s="5"/>
      <c r="C304" s="2"/>
      <c r="D304" s="2"/>
      <c r="E304" s="2"/>
      <c r="F304" s="29"/>
      <c r="G304" s="2"/>
      <c r="H304" s="2"/>
      <c r="I304" s="2"/>
      <c r="J304" s="29"/>
    </row>
    <row r="305" spans="2:10" x14ac:dyDescent="0.25">
      <c r="B305" s="5"/>
      <c r="C305" s="2"/>
      <c r="D305" s="2"/>
      <c r="E305" s="2"/>
      <c r="F305" s="29"/>
      <c r="G305" s="2"/>
      <c r="H305" s="2"/>
      <c r="I305" s="2"/>
      <c r="J305" s="29"/>
    </row>
    <row r="306" spans="2:10" x14ac:dyDescent="0.25">
      <c r="B306" s="5"/>
      <c r="C306" s="2"/>
      <c r="D306" s="2"/>
      <c r="E306" s="2"/>
      <c r="F306" s="29"/>
      <c r="G306" s="2"/>
      <c r="H306" s="2"/>
      <c r="I306" s="2"/>
      <c r="J306" s="29"/>
    </row>
    <row r="307" spans="2:10" x14ac:dyDescent="0.25">
      <c r="B307" s="5"/>
      <c r="C307" s="2"/>
      <c r="D307" s="2"/>
      <c r="E307" s="2"/>
      <c r="F307" s="29"/>
      <c r="G307" s="2"/>
      <c r="H307" s="2"/>
      <c r="I307" s="2"/>
      <c r="J307" s="29"/>
    </row>
    <row r="308" spans="2:10" x14ac:dyDescent="0.25">
      <c r="B308" s="5"/>
      <c r="C308" s="2"/>
      <c r="D308" s="2"/>
      <c r="E308" s="2"/>
      <c r="F308" s="29"/>
      <c r="G308" s="2"/>
      <c r="H308" s="2"/>
      <c r="I308" s="2"/>
      <c r="J308" s="29"/>
    </row>
    <row r="309" spans="2:10" x14ac:dyDescent="0.25">
      <c r="B309" s="5"/>
      <c r="C309" s="2"/>
      <c r="D309" s="2"/>
      <c r="E309" s="2"/>
      <c r="F309" s="29"/>
      <c r="G309" s="2"/>
      <c r="H309" s="2"/>
      <c r="I309" s="2"/>
      <c r="J309" s="29"/>
    </row>
    <row r="310" spans="2:10" x14ac:dyDescent="0.25">
      <c r="B310" s="5"/>
      <c r="C310" s="2"/>
      <c r="D310" s="2"/>
      <c r="E310" s="2"/>
      <c r="F310" s="29"/>
      <c r="G310" s="2"/>
      <c r="H310" s="2"/>
      <c r="I310" s="2"/>
      <c r="J310" s="29"/>
    </row>
    <row r="311" spans="2:10" x14ac:dyDescent="0.25">
      <c r="B311" s="5"/>
      <c r="C311" s="2"/>
      <c r="D311" s="2"/>
      <c r="E311" s="2"/>
      <c r="F311" s="29"/>
      <c r="G311" s="2"/>
      <c r="H311" s="2"/>
      <c r="I311" s="2"/>
      <c r="J311" s="29"/>
    </row>
    <row r="312" spans="2:10" x14ac:dyDescent="0.25">
      <c r="B312" s="5"/>
      <c r="C312" s="2"/>
      <c r="D312" s="2"/>
      <c r="E312" s="2"/>
      <c r="F312" s="29"/>
      <c r="G312" s="2"/>
      <c r="H312" s="2"/>
      <c r="I312" s="2"/>
      <c r="J312" s="29"/>
    </row>
    <row r="313" spans="2:10" x14ac:dyDescent="0.25">
      <c r="B313" s="5"/>
      <c r="C313" s="2"/>
      <c r="D313" s="2"/>
      <c r="E313" s="2"/>
      <c r="F313" s="29"/>
      <c r="G313" s="2"/>
      <c r="H313" s="2"/>
      <c r="I313" s="2"/>
      <c r="J313" s="29"/>
    </row>
    <row r="314" spans="2:10" x14ac:dyDescent="0.25">
      <c r="B314" s="5"/>
      <c r="C314" s="2"/>
      <c r="D314" s="2"/>
      <c r="E314" s="2"/>
      <c r="F314" s="29"/>
      <c r="G314" s="2"/>
      <c r="H314" s="2"/>
      <c r="I314" s="2"/>
      <c r="J314" s="29"/>
    </row>
    <row r="315" spans="2:10" x14ac:dyDescent="0.25">
      <c r="B315" s="5"/>
      <c r="C315" s="2"/>
      <c r="D315" s="2"/>
      <c r="E315" s="2"/>
      <c r="F315" s="29"/>
      <c r="G315" s="2"/>
      <c r="H315" s="2"/>
      <c r="I315" s="2"/>
      <c r="J315" s="29"/>
    </row>
    <row r="316" spans="2:10" x14ac:dyDescent="0.25">
      <c r="B316" s="5"/>
      <c r="C316" s="2"/>
      <c r="D316" s="2"/>
      <c r="E316" s="2"/>
      <c r="F316" s="29"/>
      <c r="G316" s="2"/>
      <c r="H316" s="2"/>
      <c r="I316" s="2"/>
      <c r="J316" s="29"/>
    </row>
    <row r="317" spans="2:10" x14ac:dyDescent="0.25">
      <c r="B317" s="5"/>
      <c r="C317" s="2"/>
      <c r="D317" s="2"/>
      <c r="E317" s="2"/>
      <c r="F317" s="29"/>
      <c r="G317" s="2"/>
      <c r="H317" s="2"/>
      <c r="I317" s="2"/>
      <c r="J317" s="29"/>
    </row>
    <row r="318" spans="2:10" x14ac:dyDescent="0.25">
      <c r="B318" s="5"/>
      <c r="C318" s="2"/>
      <c r="D318" s="2"/>
      <c r="E318" s="2"/>
      <c r="F318" s="29"/>
      <c r="G318" s="2"/>
      <c r="H318" s="2"/>
      <c r="I318" s="2"/>
      <c r="J318" s="29"/>
    </row>
    <row r="319" spans="2:10" x14ac:dyDescent="0.25">
      <c r="B319" s="5"/>
      <c r="C319" s="2"/>
      <c r="D319" s="2"/>
      <c r="E319" s="2"/>
      <c r="F319" s="29"/>
      <c r="G319" s="2"/>
      <c r="H319" s="2"/>
      <c r="I319" s="2"/>
      <c r="J319" s="29"/>
    </row>
    <row r="320" spans="2:10" x14ac:dyDescent="0.25">
      <c r="B320" s="5"/>
      <c r="C320" s="2"/>
      <c r="D320" s="2"/>
      <c r="E320" s="2"/>
      <c r="F320" s="29"/>
      <c r="G320" s="2"/>
      <c r="H320" s="2"/>
      <c r="I320" s="2"/>
      <c r="J320" s="29"/>
    </row>
    <row r="321" spans="2:10" x14ac:dyDescent="0.25">
      <c r="B321" s="5"/>
      <c r="C321" s="2"/>
      <c r="D321" s="2"/>
      <c r="E321" s="2"/>
      <c r="F321" s="29"/>
      <c r="G321" s="2"/>
      <c r="H321" s="2"/>
      <c r="I321" s="2"/>
      <c r="J321" s="29"/>
    </row>
    <row r="322" spans="2:10" x14ac:dyDescent="0.25">
      <c r="B322" s="5"/>
      <c r="C322" s="2"/>
      <c r="D322" s="2"/>
      <c r="E322" s="2"/>
      <c r="F322" s="29"/>
      <c r="G322" s="2"/>
      <c r="H322" s="2"/>
      <c r="I322" s="2"/>
      <c r="J322" s="29"/>
    </row>
    <row r="323" spans="2:10" x14ac:dyDescent="0.25">
      <c r="B323" s="5"/>
      <c r="C323" s="2"/>
      <c r="D323" s="2"/>
      <c r="E323" s="2"/>
      <c r="F323" s="29"/>
      <c r="G323" s="2"/>
      <c r="H323" s="2"/>
      <c r="I323" s="2"/>
      <c r="J323" s="29"/>
    </row>
    <row r="324" spans="2:10" x14ac:dyDescent="0.25">
      <c r="B324" s="5"/>
      <c r="C324" s="2"/>
      <c r="D324" s="2"/>
      <c r="E324" s="2"/>
      <c r="F324" s="29"/>
      <c r="G324" s="2"/>
      <c r="H324" s="2"/>
      <c r="I324" s="2"/>
      <c r="J324" s="29"/>
    </row>
    <row r="325" spans="2:10" x14ac:dyDescent="0.25">
      <c r="B325" s="5"/>
      <c r="C325" s="2"/>
      <c r="D325" s="2"/>
      <c r="E325" s="2"/>
      <c r="F325" s="29"/>
      <c r="G325" s="2"/>
      <c r="H325" s="2"/>
      <c r="I325" s="2"/>
      <c r="J325" s="29"/>
    </row>
    <row r="326" spans="2:10" x14ac:dyDescent="0.25">
      <c r="B326" s="5"/>
      <c r="C326" s="2"/>
      <c r="D326" s="2"/>
      <c r="E326" s="2"/>
      <c r="F326" s="29"/>
      <c r="G326" s="2"/>
      <c r="H326" s="2"/>
      <c r="I326" s="2"/>
      <c r="J326" s="29"/>
    </row>
    <row r="327" spans="2:10" x14ac:dyDescent="0.25">
      <c r="B327" s="5"/>
      <c r="C327" s="2"/>
      <c r="D327" s="2"/>
      <c r="E327" s="2"/>
      <c r="F327" s="29"/>
      <c r="G327" s="2"/>
      <c r="H327" s="2"/>
      <c r="I327" s="2"/>
      <c r="J327" s="29"/>
    </row>
    <row r="328" spans="2:10" x14ac:dyDescent="0.25">
      <c r="B328" s="5"/>
      <c r="C328" s="2"/>
      <c r="D328" s="2"/>
      <c r="E328" s="2"/>
      <c r="F328" s="29"/>
      <c r="G328" s="2"/>
      <c r="H328" s="2"/>
      <c r="I328" s="2"/>
      <c r="J328" s="29"/>
    </row>
    <row r="329" spans="2:10" x14ac:dyDescent="0.25">
      <c r="B329" s="5"/>
      <c r="C329" s="2"/>
      <c r="D329" s="2"/>
      <c r="E329" s="2"/>
      <c r="F329" s="29"/>
      <c r="G329" s="2"/>
      <c r="H329" s="2"/>
      <c r="I329" s="2"/>
      <c r="J329" s="29"/>
    </row>
    <row r="330" spans="2:10" x14ac:dyDescent="0.25">
      <c r="B330" s="5"/>
      <c r="C330" s="2"/>
      <c r="D330" s="2"/>
      <c r="E330" s="2"/>
      <c r="F330" s="29"/>
      <c r="G330" s="2"/>
      <c r="H330" s="2"/>
      <c r="I330" s="2"/>
      <c r="J330" s="29"/>
    </row>
    <row r="331" spans="2:10" x14ac:dyDescent="0.25">
      <c r="B331" s="5"/>
      <c r="C331" s="2"/>
      <c r="D331" s="2"/>
      <c r="E331" s="2"/>
      <c r="F331" s="29"/>
      <c r="G331" s="2"/>
      <c r="H331" s="2"/>
      <c r="I331" s="2"/>
      <c r="J331" s="29"/>
    </row>
    <row r="332" spans="2:10" x14ac:dyDescent="0.25">
      <c r="B332" s="5"/>
      <c r="C332" s="2"/>
      <c r="D332" s="2"/>
      <c r="E332" s="2"/>
      <c r="F332" s="29"/>
      <c r="G332" s="2"/>
      <c r="H332" s="2"/>
      <c r="I332" s="2"/>
      <c r="J332" s="29"/>
    </row>
    <row r="333" spans="2:10" x14ac:dyDescent="0.25">
      <c r="B333" s="5"/>
      <c r="C333" s="2"/>
      <c r="D333" s="2"/>
      <c r="E333" s="2"/>
      <c r="F333" s="29"/>
      <c r="G333" s="2"/>
      <c r="H333" s="2"/>
      <c r="I333" s="2"/>
      <c r="J333" s="29"/>
    </row>
    <row r="334" spans="2:10" x14ac:dyDescent="0.25">
      <c r="B334" s="5"/>
      <c r="C334" s="2"/>
      <c r="D334" s="2"/>
      <c r="E334" s="2"/>
      <c r="F334" s="29"/>
      <c r="G334" s="2"/>
      <c r="H334" s="2"/>
      <c r="I334" s="2"/>
      <c r="J334" s="29"/>
    </row>
    <row r="335" spans="2:10" x14ac:dyDescent="0.25">
      <c r="B335" s="5"/>
      <c r="C335" s="2"/>
      <c r="D335" s="2"/>
      <c r="E335" s="2"/>
      <c r="F335" s="29"/>
      <c r="G335" s="2"/>
      <c r="H335" s="2"/>
      <c r="I335" s="2"/>
      <c r="J335" s="29"/>
    </row>
    <row r="336" spans="2:10" x14ac:dyDescent="0.25">
      <c r="B336" s="5"/>
      <c r="C336" s="2"/>
      <c r="D336" s="2"/>
      <c r="E336" s="2"/>
      <c r="F336" s="29"/>
      <c r="G336" s="2"/>
      <c r="H336" s="2"/>
      <c r="I336" s="2"/>
      <c r="J336" s="29"/>
    </row>
    <row r="337" spans="2:10" x14ac:dyDescent="0.25">
      <c r="B337" s="5"/>
      <c r="C337" s="2"/>
      <c r="D337" s="2"/>
      <c r="E337" s="2"/>
      <c r="F337" s="29"/>
      <c r="G337" s="2"/>
      <c r="H337" s="2"/>
      <c r="I337" s="2"/>
      <c r="J337" s="29"/>
    </row>
    <row r="338" spans="2:10" x14ac:dyDescent="0.25">
      <c r="B338" s="5"/>
      <c r="C338" s="2"/>
      <c r="D338" s="2"/>
      <c r="E338" s="2"/>
      <c r="F338" s="29"/>
      <c r="G338" s="2"/>
      <c r="H338" s="2"/>
      <c r="I338" s="2"/>
      <c r="J338" s="29"/>
    </row>
    <row r="339" spans="2:10" x14ac:dyDescent="0.25">
      <c r="B339" s="5"/>
      <c r="C339" s="2"/>
      <c r="D339" s="2"/>
      <c r="E339" s="2"/>
      <c r="F339" s="29"/>
      <c r="G339" s="2"/>
      <c r="H339" s="2"/>
      <c r="I339" s="2"/>
      <c r="J339" s="29"/>
    </row>
    <row r="340" spans="2:10" x14ac:dyDescent="0.25">
      <c r="B340" s="5"/>
      <c r="C340" s="2"/>
      <c r="D340" s="2"/>
      <c r="E340" s="2"/>
      <c r="F340" s="29"/>
      <c r="G340" s="2"/>
      <c r="H340" s="2"/>
      <c r="I340" s="2"/>
      <c r="J340" s="29"/>
    </row>
    <row r="341" spans="2:10" x14ac:dyDescent="0.25">
      <c r="B341" s="5"/>
      <c r="C341" s="2"/>
      <c r="D341" s="2"/>
      <c r="E341" s="2"/>
      <c r="F341" s="29"/>
      <c r="G341" s="2"/>
      <c r="H341" s="2"/>
      <c r="I341" s="2"/>
      <c r="J341" s="29"/>
    </row>
    <row r="342" spans="2:10" x14ac:dyDescent="0.25">
      <c r="B342" s="5"/>
      <c r="C342" s="2"/>
      <c r="D342" s="2"/>
      <c r="E342" s="2"/>
      <c r="F342" s="29"/>
      <c r="G342" s="2"/>
      <c r="H342" s="2"/>
      <c r="I342" s="2"/>
      <c r="J342" s="29"/>
    </row>
    <row r="343" spans="2:10" x14ac:dyDescent="0.25">
      <c r="B343" s="5"/>
      <c r="C343" s="2"/>
      <c r="D343" s="2"/>
      <c r="E343" s="2"/>
      <c r="F343" s="29"/>
      <c r="G343" s="2"/>
      <c r="H343" s="2"/>
      <c r="I343" s="2"/>
      <c r="J343" s="29"/>
    </row>
    <row r="344" spans="2:10" x14ac:dyDescent="0.25">
      <c r="B344" s="5"/>
      <c r="C344" s="2"/>
      <c r="D344" s="2"/>
      <c r="E344" s="2"/>
      <c r="F344" s="29"/>
      <c r="G344" s="2"/>
      <c r="H344" s="2"/>
      <c r="I344" s="2"/>
      <c r="J344" s="29"/>
    </row>
    <row r="345" spans="2:10" x14ac:dyDescent="0.25">
      <c r="B345" s="5"/>
      <c r="C345" s="2"/>
      <c r="D345" s="2"/>
      <c r="E345" s="2"/>
      <c r="F345" s="29"/>
      <c r="G345" s="2"/>
      <c r="H345" s="2"/>
      <c r="I345" s="2"/>
      <c r="J345" s="29"/>
    </row>
    <row r="346" spans="2:10" x14ac:dyDescent="0.25">
      <c r="B346" s="5"/>
      <c r="C346" s="2"/>
      <c r="D346" s="2"/>
      <c r="E346" s="2"/>
      <c r="F346" s="29"/>
      <c r="G346" s="2"/>
      <c r="H346" s="2"/>
      <c r="I346" s="2"/>
      <c r="J346" s="29"/>
    </row>
    <row r="347" spans="2:10" x14ac:dyDescent="0.25">
      <c r="B347" s="5"/>
      <c r="C347" s="2"/>
      <c r="D347" s="2"/>
      <c r="E347" s="2"/>
      <c r="F347" s="29"/>
      <c r="G347" s="2"/>
      <c r="H347" s="2"/>
      <c r="I347" s="2"/>
      <c r="J347" s="29"/>
    </row>
    <row r="348" spans="2:10" x14ac:dyDescent="0.25">
      <c r="B348" s="5"/>
      <c r="C348" s="2"/>
      <c r="D348" s="2"/>
      <c r="E348" s="2"/>
      <c r="F348" s="29"/>
      <c r="G348" s="2"/>
      <c r="H348" s="2"/>
      <c r="I348" s="2"/>
      <c r="J348" s="29"/>
    </row>
    <row r="349" spans="2:10" x14ac:dyDescent="0.25">
      <c r="B349" s="5"/>
      <c r="C349" s="2"/>
      <c r="D349" s="2"/>
      <c r="E349" s="2"/>
      <c r="F349" s="29"/>
      <c r="G349" s="2"/>
      <c r="H349" s="2"/>
      <c r="I349" s="2"/>
      <c r="J349" s="29"/>
    </row>
    <row r="350" spans="2:10" x14ac:dyDescent="0.25">
      <c r="B350" s="5"/>
      <c r="C350" s="2"/>
      <c r="D350" s="2"/>
      <c r="E350" s="2"/>
      <c r="F350" s="29"/>
      <c r="G350" s="2"/>
      <c r="H350" s="2"/>
      <c r="I350" s="2"/>
      <c r="J350" s="29"/>
    </row>
    <row r="351" spans="2:10" x14ac:dyDescent="0.25">
      <c r="B351" s="5"/>
      <c r="C351" s="2"/>
      <c r="D351" s="2"/>
      <c r="E351" s="2"/>
      <c r="F351" s="29"/>
      <c r="G351" s="2"/>
      <c r="H351" s="2"/>
      <c r="I351" s="2"/>
      <c r="J351" s="29"/>
    </row>
    <row r="352" spans="2:10" x14ac:dyDescent="0.25">
      <c r="B352" s="5"/>
      <c r="C352" s="2"/>
      <c r="D352" s="2"/>
      <c r="E352" s="2"/>
      <c r="F352" s="29"/>
      <c r="G352" s="2"/>
      <c r="H352" s="2"/>
      <c r="I352" s="2"/>
      <c r="J352" s="29"/>
    </row>
    <row r="353" spans="2:10" x14ac:dyDescent="0.25">
      <c r="B353" s="5"/>
      <c r="C353" s="2"/>
      <c r="D353" s="2"/>
      <c r="E353" s="2"/>
      <c r="F353" s="29"/>
      <c r="G353" s="2"/>
      <c r="H353" s="2"/>
      <c r="I353" s="2"/>
      <c r="J353" s="29"/>
    </row>
    <row r="354" spans="2:10" x14ac:dyDescent="0.25">
      <c r="B354" s="5"/>
      <c r="C354" s="2"/>
      <c r="D354" s="2"/>
      <c r="E354" s="2"/>
      <c r="F354" s="29"/>
      <c r="G354" s="2"/>
      <c r="H354" s="2"/>
      <c r="I354" s="2"/>
      <c r="J354" s="29"/>
    </row>
    <row r="355" spans="2:10" x14ac:dyDescent="0.25">
      <c r="B355" s="5"/>
      <c r="C355" s="2"/>
      <c r="D355" s="2"/>
      <c r="E355" s="2"/>
      <c r="F355" s="29"/>
      <c r="G355" s="2"/>
      <c r="H355" s="2"/>
      <c r="I355" s="2"/>
      <c r="J355" s="29"/>
    </row>
    <row r="356" spans="2:10" x14ac:dyDescent="0.25">
      <c r="B356" s="5"/>
      <c r="C356" s="2"/>
      <c r="D356" s="2"/>
      <c r="E356" s="2"/>
      <c r="F356" s="29"/>
      <c r="G356" s="2"/>
      <c r="H356" s="2"/>
      <c r="I356" s="2"/>
      <c r="J356" s="29"/>
    </row>
    <row r="357" spans="2:10" x14ac:dyDescent="0.25">
      <c r="B357" s="5"/>
      <c r="C357" s="2"/>
      <c r="D357" s="2"/>
      <c r="E357" s="2"/>
      <c r="F357" s="29"/>
      <c r="G357" s="2"/>
      <c r="H357" s="2"/>
      <c r="I357" s="2"/>
      <c r="J357" s="29"/>
    </row>
    <row r="358" spans="2:10" x14ac:dyDescent="0.25">
      <c r="B358" s="5"/>
      <c r="C358" s="2"/>
      <c r="D358" s="2"/>
      <c r="E358" s="2"/>
      <c r="F358" s="29"/>
      <c r="G358" s="2"/>
      <c r="H358" s="2"/>
      <c r="I358" s="2"/>
      <c r="J358" s="29"/>
    </row>
    <row r="359" spans="2:10" x14ac:dyDescent="0.25">
      <c r="B359" s="5"/>
      <c r="C359" s="2"/>
      <c r="D359" s="2"/>
      <c r="E359" s="2"/>
      <c r="F359" s="29"/>
      <c r="G359" s="2"/>
      <c r="H359" s="2"/>
      <c r="I359" s="2"/>
      <c r="J359" s="29"/>
    </row>
    <row r="360" spans="2:10" x14ac:dyDescent="0.25">
      <c r="B360" s="5"/>
      <c r="C360" s="2"/>
      <c r="D360" s="2"/>
      <c r="E360" s="2"/>
      <c r="F360" s="29"/>
      <c r="G360" s="2"/>
      <c r="H360" s="2"/>
      <c r="I360" s="2"/>
      <c r="J360" s="29"/>
    </row>
    <row r="361" spans="2:10" x14ac:dyDescent="0.25">
      <c r="B361" s="5"/>
      <c r="C361" s="2"/>
      <c r="D361" s="2"/>
      <c r="E361" s="2"/>
      <c r="F361" s="29"/>
      <c r="G361" s="2"/>
      <c r="H361" s="2"/>
      <c r="I361" s="2"/>
      <c r="J361" s="29"/>
    </row>
    <row r="362" spans="2:10" x14ac:dyDescent="0.25">
      <c r="B362" s="5"/>
      <c r="C362" s="2"/>
      <c r="D362" s="2"/>
      <c r="E362" s="2"/>
      <c r="F362" s="29"/>
      <c r="G362" s="2"/>
      <c r="H362" s="2"/>
      <c r="I362" s="2"/>
      <c r="J362" s="29"/>
    </row>
    <row r="363" spans="2:10" x14ac:dyDescent="0.25">
      <c r="B363" s="5"/>
      <c r="C363" s="2"/>
      <c r="D363" s="2"/>
      <c r="E363" s="2"/>
      <c r="F363" s="29"/>
      <c r="G363" s="2"/>
      <c r="H363" s="2"/>
      <c r="I363" s="2"/>
      <c r="J363" s="29"/>
    </row>
    <row r="364" spans="2:10" x14ac:dyDescent="0.25">
      <c r="B364" s="5"/>
      <c r="C364" s="2"/>
      <c r="D364" s="2"/>
      <c r="E364" s="2"/>
      <c r="F364" s="29"/>
      <c r="G364" s="2"/>
      <c r="H364" s="2"/>
      <c r="I364" s="2"/>
      <c r="J364" s="29"/>
    </row>
    <row r="365" spans="2:10" x14ac:dyDescent="0.25">
      <c r="B365" s="5"/>
      <c r="C365" s="2"/>
      <c r="D365" s="2"/>
      <c r="E365" s="2"/>
      <c r="F365" s="29"/>
      <c r="G365" s="2"/>
      <c r="H365" s="2"/>
      <c r="I365" s="2"/>
      <c r="J365" s="29"/>
    </row>
    <row r="366" spans="2:10" x14ac:dyDescent="0.25">
      <c r="B366" s="5"/>
      <c r="C366" s="2"/>
      <c r="D366" s="2"/>
      <c r="E366" s="2"/>
      <c r="F366" s="29"/>
      <c r="G366" s="2"/>
      <c r="H366" s="2"/>
      <c r="I366" s="2"/>
      <c r="J366" s="29"/>
    </row>
    <row r="367" spans="2:10" x14ac:dyDescent="0.25">
      <c r="B367" s="5"/>
      <c r="C367" s="2"/>
      <c r="D367" s="2"/>
      <c r="E367" s="2"/>
      <c r="F367" s="29"/>
      <c r="G367" s="2"/>
      <c r="H367" s="2"/>
      <c r="I367" s="2"/>
      <c r="J367" s="29"/>
    </row>
    <row r="368" spans="2:10" x14ac:dyDescent="0.25">
      <c r="B368" s="5"/>
      <c r="C368" s="2"/>
      <c r="D368" s="2"/>
      <c r="E368" s="2"/>
      <c r="F368" s="29"/>
      <c r="G368" s="2"/>
      <c r="H368" s="2"/>
      <c r="I368" s="2"/>
      <c r="J368" s="29"/>
    </row>
    <row r="369" spans="2:10" x14ac:dyDescent="0.25">
      <c r="B369" s="5"/>
      <c r="C369" s="2"/>
      <c r="D369" s="2"/>
      <c r="E369" s="2"/>
      <c r="F369" s="29"/>
      <c r="G369" s="2"/>
      <c r="H369" s="2"/>
      <c r="I369" s="2"/>
      <c r="J369" s="29"/>
    </row>
    <row r="370" spans="2:10" x14ac:dyDescent="0.25">
      <c r="B370" s="5"/>
      <c r="C370" s="2"/>
      <c r="D370" s="2"/>
      <c r="E370" s="2"/>
      <c r="F370" s="29"/>
      <c r="G370" s="2"/>
      <c r="H370" s="2"/>
      <c r="I370" s="2"/>
      <c r="J370" s="29"/>
    </row>
    <row r="371" spans="2:10" x14ac:dyDescent="0.25">
      <c r="B371" s="5"/>
      <c r="C371" s="2"/>
      <c r="D371" s="2"/>
      <c r="E371" s="2"/>
      <c r="F371" s="29"/>
      <c r="G371" s="2"/>
      <c r="H371" s="2"/>
      <c r="I371" s="2"/>
      <c r="J371" s="29"/>
    </row>
    <row r="372" spans="2:10" x14ac:dyDescent="0.25">
      <c r="B372" s="5"/>
      <c r="C372" s="2"/>
      <c r="D372" s="2"/>
      <c r="E372" s="2"/>
      <c r="F372" s="29"/>
      <c r="G372" s="2"/>
      <c r="H372" s="2"/>
      <c r="I372" s="2"/>
      <c r="J372" s="29"/>
    </row>
    <row r="373" spans="2:10" x14ac:dyDescent="0.25">
      <c r="B373" s="5"/>
      <c r="C373" s="2"/>
      <c r="D373" s="2"/>
      <c r="E373" s="2"/>
      <c r="F373" s="29"/>
      <c r="G373" s="2"/>
      <c r="H373" s="2"/>
      <c r="I373" s="2"/>
      <c r="J373" s="29"/>
    </row>
    <row r="374" spans="2:10" x14ac:dyDescent="0.25">
      <c r="B374" s="5"/>
      <c r="C374" s="2"/>
      <c r="D374" s="2"/>
      <c r="E374" s="2"/>
      <c r="F374" s="29"/>
      <c r="G374" s="2"/>
      <c r="H374" s="2"/>
      <c r="I374" s="2"/>
      <c r="J374" s="29"/>
    </row>
    <row r="375" spans="2:10" x14ac:dyDescent="0.25">
      <c r="B375" s="5"/>
      <c r="C375" s="2"/>
      <c r="D375" s="2"/>
      <c r="E375" s="2"/>
      <c r="F375" s="29"/>
      <c r="G375" s="2"/>
      <c r="H375" s="2"/>
      <c r="I375" s="2"/>
      <c r="J375" s="29"/>
    </row>
    <row r="376" spans="2:10" x14ac:dyDescent="0.25">
      <c r="B376" s="5"/>
      <c r="C376" s="2"/>
      <c r="D376" s="2"/>
      <c r="E376" s="2"/>
      <c r="F376" s="29"/>
      <c r="G376" s="2"/>
      <c r="H376" s="2"/>
      <c r="I376" s="2"/>
      <c r="J376" s="29"/>
    </row>
    <row r="377" spans="2:10" x14ac:dyDescent="0.25">
      <c r="B377" s="5"/>
      <c r="C377" s="2"/>
      <c r="D377" s="2"/>
      <c r="E377" s="2"/>
      <c r="F377" s="29"/>
      <c r="G377" s="2"/>
      <c r="H377" s="2"/>
      <c r="I377" s="2"/>
      <c r="J377" s="29"/>
    </row>
    <row r="378" spans="2:10" x14ac:dyDescent="0.25">
      <c r="B378" s="5"/>
      <c r="C378" s="2"/>
      <c r="D378" s="2"/>
      <c r="E378" s="2"/>
      <c r="F378" s="29"/>
      <c r="G378" s="2"/>
      <c r="H378" s="2"/>
      <c r="I378" s="2"/>
      <c r="J378" s="29"/>
    </row>
    <row r="379" spans="2:10" x14ac:dyDescent="0.25">
      <c r="B379" s="5"/>
      <c r="C379" s="2"/>
      <c r="D379" s="2"/>
      <c r="E379" s="2"/>
      <c r="F379" s="29"/>
      <c r="G379" s="2"/>
      <c r="H379" s="2"/>
      <c r="I379" s="2"/>
      <c r="J379" s="29"/>
    </row>
    <row r="380" spans="2:10" x14ac:dyDescent="0.25">
      <c r="B380" s="5"/>
      <c r="C380" s="2"/>
      <c r="D380" s="2"/>
      <c r="E380" s="2"/>
      <c r="F380" s="29"/>
      <c r="G380" s="2"/>
      <c r="H380" s="2"/>
      <c r="I380" s="2"/>
      <c r="J380" s="29"/>
    </row>
    <row r="381" spans="2:10" x14ac:dyDescent="0.25">
      <c r="B381" s="5"/>
      <c r="C381" s="2"/>
      <c r="D381" s="2"/>
      <c r="E381" s="2"/>
      <c r="F381" s="29"/>
      <c r="G381" s="2"/>
      <c r="H381" s="2"/>
      <c r="I381" s="2"/>
      <c r="J381" s="29"/>
    </row>
    <row r="382" spans="2:10" x14ac:dyDescent="0.25">
      <c r="B382" s="5"/>
      <c r="C382" s="2"/>
      <c r="D382" s="2"/>
      <c r="E382" s="2"/>
      <c r="F382" s="29"/>
      <c r="G382" s="2"/>
      <c r="H382" s="2"/>
      <c r="I382" s="2"/>
      <c r="J382" s="29"/>
    </row>
    <row r="383" spans="2:10" x14ac:dyDescent="0.25">
      <c r="B383" s="5"/>
      <c r="C383" s="2"/>
      <c r="D383" s="2"/>
      <c r="E383" s="2"/>
      <c r="F383" s="29"/>
      <c r="G383" s="2"/>
      <c r="H383" s="2"/>
      <c r="I383" s="2"/>
      <c r="J383" s="29"/>
    </row>
    <row r="384" spans="2:10" x14ac:dyDescent="0.25">
      <c r="B384" s="5"/>
      <c r="C384" s="2"/>
      <c r="D384" s="2"/>
      <c r="E384" s="2"/>
      <c r="F384" s="29"/>
      <c r="G384" s="2"/>
      <c r="H384" s="2"/>
      <c r="I384" s="2"/>
      <c r="J384" s="29"/>
    </row>
    <row r="385" spans="2:10" x14ac:dyDescent="0.25">
      <c r="B385" s="5"/>
      <c r="C385" s="2"/>
      <c r="D385" s="2"/>
      <c r="E385" s="2"/>
      <c r="F385" s="29"/>
      <c r="G385" s="2"/>
      <c r="H385" s="2"/>
      <c r="I385" s="2"/>
      <c r="J385" s="29"/>
    </row>
    <row r="386" spans="2:10" x14ac:dyDescent="0.25">
      <c r="B386" s="5"/>
      <c r="C386" s="2"/>
      <c r="D386" s="2"/>
      <c r="E386" s="2"/>
      <c r="F386" s="29"/>
      <c r="G386" s="2"/>
      <c r="H386" s="2"/>
      <c r="I386" s="2"/>
      <c r="J386" s="29"/>
    </row>
    <row r="387" spans="2:10" x14ac:dyDescent="0.25">
      <c r="B387" s="5"/>
      <c r="C387" s="2"/>
      <c r="D387" s="2"/>
      <c r="E387" s="2"/>
      <c r="F387" s="29"/>
      <c r="G387" s="2"/>
      <c r="H387" s="2"/>
      <c r="I387" s="2"/>
      <c r="J387" s="29"/>
    </row>
    <row r="388" spans="2:10" x14ac:dyDescent="0.25">
      <c r="B388" s="5"/>
      <c r="C388" s="2"/>
      <c r="D388" s="2"/>
      <c r="E388" s="2"/>
      <c r="F388" s="29"/>
      <c r="G388" s="2"/>
      <c r="H388" s="2"/>
      <c r="I388" s="2"/>
      <c r="J388" s="29"/>
    </row>
    <row r="389" spans="2:10" x14ac:dyDescent="0.25">
      <c r="B389" s="5"/>
      <c r="C389" s="2"/>
      <c r="D389" s="2"/>
      <c r="E389" s="2"/>
      <c r="F389" s="29"/>
      <c r="G389" s="2"/>
      <c r="H389" s="2"/>
      <c r="I389" s="2"/>
      <c r="J389" s="29"/>
    </row>
    <row r="390" spans="2:10" x14ac:dyDescent="0.25">
      <c r="B390" s="5"/>
      <c r="C390" s="2"/>
      <c r="D390" s="2"/>
      <c r="E390" s="2"/>
      <c r="F390" s="29"/>
      <c r="G390" s="2"/>
      <c r="H390" s="2"/>
      <c r="I390" s="2"/>
      <c r="J390" s="29"/>
    </row>
    <row r="391" spans="2:10" x14ac:dyDescent="0.25">
      <c r="B391" s="5"/>
      <c r="C391" s="2"/>
      <c r="D391" s="2"/>
      <c r="E391" s="2"/>
      <c r="F391" s="29"/>
      <c r="G391" s="2"/>
      <c r="H391" s="2"/>
      <c r="I391" s="2"/>
      <c r="J391" s="29"/>
    </row>
    <row r="392" spans="2:10" x14ac:dyDescent="0.25">
      <c r="B392" s="5"/>
      <c r="C392" s="2"/>
      <c r="D392" s="2"/>
      <c r="E392" s="2"/>
      <c r="F392" s="29"/>
      <c r="G392" s="2"/>
      <c r="H392" s="2"/>
      <c r="I392" s="2"/>
      <c r="J392" s="29"/>
    </row>
    <row r="393" spans="2:10" x14ac:dyDescent="0.25">
      <c r="B393" s="5"/>
      <c r="C393" s="2"/>
      <c r="D393" s="2"/>
      <c r="E393" s="2"/>
      <c r="F393" s="29"/>
      <c r="G393" s="2"/>
      <c r="H393" s="2"/>
      <c r="I393" s="2"/>
      <c r="J393" s="29"/>
    </row>
    <row r="394" spans="2:10" x14ac:dyDescent="0.25">
      <c r="B394" s="5"/>
      <c r="C394" s="2"/>
      <c r="D394" s="2"/>
      <c r="E394" s="2"/>
      <c r="F394" s="29"/>
      <c r="G394" s="2"/>
      <c r="H394" s="2"/>
      <c r="I394" s="2"/>
      <c r="J394" s="29"/>
    </row>
    <row r="395" spans="2:10" x14ac:dyDescent="0.25">
      <c r="B395" s="5"/>
      <c r="C395" s="2"/>
      <c r="D395" s="2"/>
      <c r="E395" s="2"/>
      <c r="F395" s="29"/>
      <c r="G395" s="2"/>
      <c r="H395" s="2"/>
      <c r="I395" s="2"/>
      <c r="J395" s="29"/>
    </row>
    <row r="396" spans="2:10" x14ac:dyDescent="0.25">
      <c r="B396" s="5"/>
      <c r="C396" s="2"/>
      <c r="D396" s="2"/>
      <c r="E396" s="2"/>
      <c r="F396" s="29"/>
      <c r="G396" s="2"/>
      <c r="H396" s="2"/>
      <c r="I396" s="2"/>
      <c r="J396" s="29"/>
    </row>
    <row r="397" spans="2:10" x14ac:dyDescent="0.25">
      <c r="B397" s="5"/>
      <c r="C397" s="2"/>
      <c r="D397" s="2"/>
      <c r="E397" s="2"/>
      <c r="F397" s="29"/>
      <c r="G397" s="2"/>
      <c r="H397" s="2"/>
      <c r="I397" s="2"/>
      <c r="J397" s="29"/>
    </row>
    <row r="398" spans="2:10" x14ac:dyDescent="0.25">
      <c r="B398" s="5"/>
      <c r="C398" s="2"/>
      <c r="D398" s="2"/>
      <c r="E398" s="2"/>
      <c r="F398" s="29"/>
      <c r="G398" s="2"/>
      <c r="H398" s="2"/>
      <c r="I398" s="2"/>
      <c r="J398" s="29"/>
    </row>
    <row r="399" spans="2:10" x14ac:dyDescent="0.25">
      <c r="B399" s="5"/>
      <c r="C399" s="2"/>
      <c r="D399" s="2"/>
      <c r="E399" s="2"/>
      <c r="F399" s="29"/>
      <c r="G399" s="2"/>
      <c r="H399" s="2"/>
      <c r="I399" s="2"/>
      <c r="J399" s="29"/>
    </row>
    <row r="400" spans="2:10" x14ac:dyDescent="0.25">
      <c r="B400" s="5"/>
      <c r="C400" s="2"/>
      <c r="D400" s="2"/>
      <c r="E400" s="2"/>
      <c r="F400" s="29"/>
      <c r="G400" s="2"/>
      <c r="H400" s="2"/>
      <c r="I400" s="2"/>
      <c r="J400" s="29"/>
    </row>
    <row r="401" spans="2:10" x14ac:dyDescent="0.25">
      <c r="B401" s="5"/>
      <c r="C401" s="2"/>
      <c r="D401" s="2"/>
      <c r="E401" s="2"/>
      <c r="F401" s="29"/>
      <c r="G401" s="2"/>
      <c r="H401" s="2"/>
      <c r="I401" s="2"/>
      <c r="J401" s="29"/>
    </row>
    <row r="402" spans="2:10" x14ac:dyDescent="0.25">
      <c r="B402" s="5"/>
      <c r="C402" s="2"/>
      <c r="D402" s="2"/>
      <c r="E402" s="2"/>
      <c r="F402" s="29"/>
      <c r="G402" s="2"/>
      <c r="H402" s="2"/>
      <c r="I402" s="2"/>
      <c r="J402" s="29"/>
    </row>
    <row r="403" spans="2:10" x14ac:dyDescent="0.25">
      <c r="B403" s="5"/>
      <c r="C403" s="2"/>
      <c r="D403" s="2"/>
      <c r="E403" s="2"/>
      <c r="F403" s="29"/>
      <c r="G403" s="2"/>
      <c r="H403" s="2"/>
      <c r="I403" s="2"/>
      <c r="J403" s="29"/>
    </row>
    <row r="404" spans="2:10" x14ac:dyDescent="0.25">
      <c r="B404" s="5"/>
      <c r="C404" s="2"/>
      <c r="D404" s="2"/>
      <c r="E404" s="2"/>
      <c r="F404" s="29"/>
      <c r="G404" s="2"/>
      <c r="H404" s="2"/>
      <c r="I404" s="2"/>
      <c r="J404" s="29"/>
    </row>
    <row r="405" spans="2:10" x14ac:dyDescent="0.25">
      <c r="B405" s="5"/>
      <c r="C405" s="2"/>
      <c r="D405" s="2"/>
      <c r="E405" s="2"/>
      <c r="F405" s="29"/>
      <c r="G405" s="2"/>
      <c r="H405" s="2"/>
      <c r="I405" s="2"/>
      <c r="J405" s="29"/>
    </row>
    <row r="406" spans="2:10" x14ac:dyDescent="0.25">
      <c r="B406" s="5"/>
      <c r="C406" s="2"/>
      <c r="D406" s="2"/>
      <c r="E406" s="2"/>
      <c r="F406" s="29"/>
      <c r="G406" s="2"/>
      <c r="H406" s="2"/>
      <c r="I406" s="2"/>
      <c r="J406" s="29"/>
    </row>
    <row r="407" spans="2:10" x14ac:dyDescent="0.25">
      <c r="B407" s="5"/>
      <c r="C407" s="2"/>
      <c r="D407" s="2"/>
      <c r="E407" s="2"/>
      <c r="F407" s="29"/>
      <c r="G407" s="2"/>
      <c r="H407" s="2"/>
      <c r="I407" s="2"/>
      <c r="J407" s="29"/>
    </row>
    <row r="408" spans="2:10" x14ac:dyDescent="0.25">
      <c r="B408" s="5"/>
      <c r="C408" s="2"/>
      <c r="D408" s="2"/>
      <c r="E408" s="2"/>
      <c r="F408" s="29"/>
      <c r="G408" s="2"/>
      <c r="H408" s="2"/>
      <c r="I408" s="2"/>
      <c r="J408" s="29"/>
    </row>
    <row r="409" spans="2:10" x14ac:dyDescent="0.25">
      <c r="B409" s="5"/>
      <c r="C409" s="2"/>
      <c r="D409" s="2"/>
      <c r="E409" s="2"/>
      <c r="F409" s="29"/>
      <c r="G409" s="2"/>
      <c r="H409" s="2"/>
      <c r="I409" s="2"/>
      <c r="J409" s="29"/>
    </row>
    <row r="410" spans="2:10" x14ac:dyDescent="0.25">
      <c r="B410" s="5"/>
      <c r="C410" s="2"/>
      <c r="D410" s="2"/>
      <c r="E410" s="2"/>
      <c r="F410" s="29"/>
      <c r="G410" s="2"/>
      <c r="H410" s="2"/>
      <c r="I410" s="2"/>
      <c r="J410" s="29"/>
    </row>
    <row r="411" spans="2:10" x14ac:dyDescent="0.25">
      <c r="B411" s="5"/>
      <c r="C411" s="2"/>
      <c r="D411" s="2"/>
      <c r="E411" s="2"/>
      <c r="F411" s="29"/>
      <c r="G411" s="2"/>
      <c r="H411" s="2"/>
      <c r="I411" s="2"/>
      <c r="J411" s="29"/>
    </row>
    <row r="412" spans="2:10" x14ac:dyDescent="0.25">
      <c r="B412" s="5"/>
      <c r="C412" s="2"/>
      <c r="D412" s="2"/>
      <c r="E412" s="2"/>
      <c r="F412" s="29"/>
      <c r="G412" s="2"/>
      <c r="H412" s="2"/>
      <c r="I412" s="2"/>
      <c r="J412" s="29"/>
    </row>
    <row r="413" spans="2:10" x14ac:dyDescent="0.25">
      <c r="B413" s="5"/>
      <c r="C413" s="2"/>
      <c r="D413" s="2"/>
      <c r="E413" s="2"/>
      <c r="F413" s="29"/>
      <c r="G413" s="2"/>
      <c r="H413" s="2"/>
      <c r="I413" s="2"/>
      <c r="J413" s="29"/>
    </row>
    <row r="414" spans="2:10" x14ac:dyDescent="0.25">
      <c r="B414" s="5"/>
      <c r="C414" s="2"/>
      <c r="D414" s="2"/>
      <c r="E414" s="2"/>
      <c r="F414" s="29"/>
      <c r="G414" s="2"/>
      <c r="H414" s="2"/>
      <c r="I414" s="2"/>
      <c r="J414" s="29"/>
    </row>
    <row r="415" spans="2:10" x14ac:dyDescent="0.25">
      <c r="B415" s="5"/>
      <c r="C415" s="2"/>
      <c r="D415" s="2"/>
      <c r="E415" s="2"/>
      <c r="F415" s="29"/>
      <c r="G415" s="2"/>
      <c r="H415" s="2"/>
      <c r="I415" s="2"/>
      <c r="J415" s="29"/>
    </row>
    <row r="416" spans="2:10" x14ac:dyDescent="0.25">
      <c r="B416" s="5"/>
      <c r="C416" s="2"/>
      <c r="D416" s="2"/>
      <c r="E416" s="2"/>
      <c r="F416" s="29"/>
      <c r="G416" s="2"/>
      <c r="H416" s="2"/>
      <c r="I416" s="2"/>
      <c r="J416" s="29"/>
    </row>
    <row r="417" spans="2:10" x14ac:dyDescent="0.25">
      <c r="B417" s="5"/>
      <c r="C417" s="2"/>
      <c r="D417" s="2"/>
      <c r="E417" s="2"/>
      <c r="F417" s="29"/>
      <c r="G417" s="2"/>
      <c r="H417" s="2"/>
      <c r="I417" s="2"/>
      <c r="J417" s="29"/>
    </row>
    <row r="418" spans="2:10" x14ac:dyDescent="0.25">
      <c r="B418" s="5"/>
      <c r="C418" s="2"/>
      <c r="D418" s="2"/>
      <c r="E418" s="2"/>
      <c r="F418" s="29"/>
      <c r="G418" s="2"/>
      <c r="H418" s="2"/>
      <c r="I418" s="2"/>
      <c r="J418" s="29"/>
    </row>
    <row r="419" spans="2:10" x14ac:dyDescent="0.25">
      <c r="B419" s="5"/>
      <c r="C419" s="2"/>
      <c r="D419" s="2"/>
      <c r="E419" s="2"/>
      <c r="F419" s="29"/>
      <c r="G419" s="2"/>
      <c r="H419" s="2"/>
      <c r="I419" s="2"/>
      <c r="J419" s="29"/>
    </row>
    <row r="420" spans="2:10" x14ac:dyDescent="0.25">
      <c r="B420" s="5"/>
      <c r="C420" s="2"/>
      <c r="D420" s="2"/>
      <c r="E420" s="2"/>
      <c r="F420" s="29"/>
      <c r="G420" s="2"/>
      <c r="H420" s="2"/>
      <c r="I420" s="2"/>
      <c r="J420" s="29"/>
    </row>
    <row r="421" spans="2:10" x14ac:dyDescent="0.25">
      <c r="B421" s="5"/>
      <c r="C421" s="2"/>
      <c r="D421" s="2"/>
      <c r="E421" s="2"/>
      <c r="F421" s="29"/>
      <c r="G421" s="2"/>
      <c r="H421" s="2"/>
      <c r="I421" s="2"/>
      <c r="J421" s="29"/>
    </row>
    <row r="422" spans="2:10" x14ac:dyDescent="0.25">
      <c r="B422" s="5"/>
      <c r="C422" s="2"/>
      <c r="D422" s="2"/>
      <c r="E422" s="2"/>
      <c r="F422" s="29"/>
      <c r="G422" s="2"/>
      <c r="H422" s="2"/>
      <c r="I422" s="2"/>
      <c r="J422" s="29"/>
    </row>
    <row r="423" spans="2:10" x14ac:dyDescent="0.25">
      <c r="B423" s="5"/>
      <c r="C423" s="2"/>
      <c r="D423" s="2"/>
      <c r="E423" s="2"/>
      <c r="F423" s="29"/>
      <c r="G423" s="2"/>
      <c r="H423" s="2"/>
      <c r="I423" s="2"/>
      <c r="J423" s="29"/>
    </row>
    <row r="424" spans="2:10" x14ac:dyDescent="0.25">
      <c r="B424" s="5"/>
      <c r="C424" s="2"/>
      <c r="D424" s="2"/>
      <c r="E424" s="2"/>
      <c r="F424" s="29"/>
      <c r="G424" s="2"/>
      <c r="H424" s="2"/>
      <c r="I424" s="2"/>
      <c r="J424" s="29"/>
    </row>
    <row r="425" spans="2:10" x14ac:dyDescent="0.25">
      <c r="B425" s="5"/>
      <c r="C425" s="2"/>
      <c r="D425" s="2"/>
      <c r="E425" s="2"/>
      <c r="F425" s="29"/>
      <c r="G425" s="2"/>
      <c r="H425" s="2"/>
      <c r="I425" s="2"/>
      <c r="J425" s="29"/>
    </row>
    <row r="426" spans="2:10" x14ac:dyDescent="0.25">
      <c r="B426" s="5"/>
      <c r="C426" s="2"/>
      <c r="D426" s="2"/>
      <c r="E426" s="2"/>
      <c r="F426" s="29"/>
      <c r="G426" s="2"/>
      <c r="H426" s="2"/>
      <c r="I426" s="2"/>
      <c r="J426" s="29"/>
    </row>
    <row r="427" spans="2:10" x14ac:dyDescent="0.25">
      <c r="B427" s="5"/>
      <c r="C427" s="2"/>
      <c r="D427" s="2"/>
      <c r="E427" s="2"/>
      <c r="F427" s="29"/>
      <c r="G427" s="2"/>
      <c r="H427" s="2"/>
      <c r="I427" s="2"/>
      <c r="J427" s="29"/>
    </row>
    <row r="428" spans="2:10" x14ac:dyDescent="0.25">
      <c r="B428" s="5"/>
      <c r="C428" s="2"/>
      <c r="D428" s="2"/>
      <c r="E428" s="2"/>
      <c r="F428" s="29"/>
      <c r="G428" s="2"/>
      <c r="H428" s="2"/>
      <c r="I428" s="2"/>
      <c r="J428" s="29"/>
    </row>
    <row r="429" spans="2:10" x14ac:dyDescent="0.25">
      <c r="B429" s="5"/>
      <c r="C429" s="2"/>
      <c r="D429" s="2"/>
      <c r="E429" s="2"/>
      <c r="F429" s="29"/>
      <c r="G429" s="2"/>
      <c r="H429" s="2"/>
      <c r="I429" s="2"/>
      <c r="J429" s="29"/>
    </row>
    <row r="430" spans="2:10" x14ac:dyDescent="0.25">
      <c r="B430" s="5"/>
      <c r="C430" s="2"/>
      <c r="D430" s="2"/>
      <c r="E430" s="2"/>
      <c r="F430" s="29"/>
      <c r="G430" s="2"/>
      <c r="H430" s="2"/>
      <c r="I430" s="2"/>
      <c r="J430" s="29"/>
    </row>
    <row r="431" spans="2:10" x14ac:dyDescent="0.25">
      <c r="B431" s="5"/>
      <c r="C431" s="2"/>
      <c r="D431" s="2"/>
      <c r="E431" s="2"/>
      <c r="F431" s="29"/>
      <c r="G431" s="2"/>
      <c r="H431" s="2"/>
      <c r="I431" s="2"/>
      <c r="J431" s="29"/>
    </row>
    <row r="432" spans="2:10" x14ac:dyDescent="0.25">
      <c r="B432" s="5"/>
      <c r="C432" s="2"/>
      <c r="D432" s="2"/>
      <c r="E432" s="2"/>
      <c r="F432" s="29"/>
      <c r="G432" s="2"/>
      <c r="H432" s="2"/>
      <c r="I432" s="2"/>
      <c r="J432" s="29"/>
    </row>
    <row r="433" spans="2:10" x14ac:dyDescent="0.25">
      <c r="B433" s="5"/>
      <c r="C433" s="2"/>
      <c r="D433" s="2"/>
      <c r="E433" s="2"/>
      <c r="F433" s="29"/>
      <c r="G433" s="2"/>
      <c r="H433" s="2"/>
      <c r="I433" s="2"/>
      <c r="J433" s="29"/>
    </row>
    <row r="434" spans="2:10" x14ac:dyDescent="0.25">
      <c r="B434" s="5"/>
      <c r="C434" s="2"/>
      <c r="D434" s="2"/>
      <c r="E434" s="2"/>
      <c r="F434" s="29"/>
      <c r="G434" s="2"/>
      <c r="H434" s="2"/>
      <c r="I434" s="2"/>
      <c r="J434" s="29"/>
    </row>
    <row r="435" spans="2:10" x14ac:dyDescent="0.25">
      <c r="B435" s="5"/>
      <c r="C435" s="2"/>
      <c r="D435" s="2"/>
      <c r="E435" s="2"/>
      <c r="F435" s="29"/>
      <c r="G435" s="2"/>
      <c r="H435" s="2"/>
      <c r="I435" s="2"/>
      <c r="J435" s="29"/>
    </row>
    <row r="436" spans="2:10" x14ac:dyDescent="0.25">
      <c r="B436" s="5"/>
      <c r="C436" s="2"/>
      <c r="D436" s="2"/>
      <c r="E436" s="2"/>
      <c r="F436" s="29"/>
      <c r="G436" s="2"/>
      <c r="H436" s="2"/>
      <c r="I436" s="2"/>
      <c r="J436" s="29"/>
    </row>
    <row r="437" spans="2:10" x14ac:dyDescent="0.25">
      <c r="B437" s="5"/>
      <c r="C437" s="2"/>
      <c r="D437" s="2"/>
      <c r="E437" s="2"/>
      <c r="F437" s="29"/>
      <c r="G437" s="2"/>
      <c r="H437" s="2"/>
      <c r="I437" s="2"/>
      <c r="J437" s="29"/>
    </row>
    <row r="438" spans="2:10" x14ac:dyDescent="0.25">
      <c r="B438" s="5"/>
      <c r="C438" s="2"/>
      <c r="D438" s="2"/>
      <c r="E438" s="2"/>
      <c r="F438" s="29"/>
      <c r="G438" s="2"/>
      <c r="H438" s="2"/>
      <c r="I438" s="2"/>
      <c r="J438" s="29"/>
    </row>
    <row r="439" spans="2:10" x14ac:dyDescent="0.25">
      <c r="B439" s="5"/>
      <c r="C439" s="2"/>
      <c r="D439" s="2"/>
      <c r="E439" s="2"/>
      <c r="F439" s="29"/>
      <c r="G439" s="2"/>
      <c r="H439" s="2"/>
      <c r="I439" s="2"/>
      <c r="J439" s="29"/>
    </row>
    <row r="440" spans="2:10" x14ac:dyDescent="0.25">
      <c r="B440" s="5"/>
      <c r="C440" s="2"/>
      <c r="D440" s="2"/>
      <c r="E440" s="2"/>
      <c r="F440" s="29"/>
      <c r="G440" s="2"/>
      <c r="H440" s="2"/>
      <c r="I440" s="2"/>
      <c r="J440" s="29"/>
    </row>
    <row r="441" spans="2:10" x14ac:dyDescent="0.25">
      <c r="B441" s="5"/>
      <c r="C441" s="2"/>
      <c r="D441" s="2"/>
      <c r="E441" s="2"/>
      <c r="F441" s="29"/>
      <c r="G441" s="2"/>
      <c r="H441" s="2"/>
      <c r="I441" s="2"/>
      <c r="J441" s="29"/>
    </row>
    <row r="442" spans="2:10" x14ac:dyDescent="0.25">
      <c r="B442" s="5"/>
      <c r="C442" s="2"/>
      <c r="D442" s="2"/>
      <c r="E442" s="2"/>
      <c r="F442" s="29"/>
      <c r="G442" s="2"/>
      <c r="H442" s="2"/>
      <c r="I442" s="2"/>
      <c r="J442" s="29"/>
    </row>
    <row r="443" spans="2:10" x14ac:dyDescent="0.25">
      <c r="B443" s="5"/>
      <c r="C443" s="2"/>
      <c r="D443" s="2"/>
      <c r="E443" s="2"/>
      <c r="F443" s="29"/>
      <c r="G443" s="2"/>
      <c r="H443" s="2"/>
      <c r="I443" s="2"/>
      <c r="J443" s="29"/>
    </row>
    <row r="444" spans="2:10" x14ac:dyDescent="0.25">
      <c r="B444" s="5"/>
      <c r="C444" s="2"/>
      <c r="D444" s="2"/>
      <c r="E444" s="2"/>
      <c r="F444" s="29"/>
      <c r="G444" s="2"/>
      <c r="H444" s="2"/>
      <c r="I444" s="2"/>
      <c r="J444" s="29"/>
    </row>
    <row r="445" spans="2:10" x14ac:dyDescent="0.25">
      <c r="B445" s="5"/>
      <c r="C445" s="2"/>
      <c r="D445" s="2"/>
      <c r="E445" s="2"/>
      <c r="F445" s="29"/>
      <c r="G445" s="2"/>
      <c r="H445" s="2"/>
      <c r="I445" s="2"/>
      <c r="J445" s="29"/>
    </row>
    <row r="446" spans="2:10" x14ac:dyDescent="0.25">
      <c r="B446" s="5"/>
      <c r="C446" s="2"/>
      <c r="D446" s="2"/>
      <c r="E446" s="2"/>
      <c r="F446" s="29"/>
      <c r="G446" s="2"/>
      <c r="H446" s="2"/>
      <c r="I446" s="2"/>
      <c r="J446" s="29"/>
    </row>
    <row r="447" spans="2:10" x14ac:dyDescent="0.25">
      <c r="B447" s="5"/>
      <c r="C447" s="2"/>
      <c r="D447" s="2"/>
      <c r="E447" s="2"/>
      <c r="F447" s="29"/>
      <c r="G447" s="2"/>
      <c r="H447" s="2"/>
      <c r="I447" s="2"/>
      <c r="J447" s="29"/>
    </row>
    <row r="448" spans="2:10" x14ac:dyDescent="0.25">
      <c r="B448" s="5"/>
      <c r="C448" s="2"/>
      <c r="D448" s="2"/>
      <c r="E448" s="2"/>
      <c r="F448" s="29"/>
      <c r="G448" s="2"/>
      <c r="H448" s="2"/>
      <c r="I448" s="2"/>
      <c r="J448" s="29"/>
    </row>
    <row r="449" spans="2:10" x14ac:dyDescent="0.25">
      <c r="B449" s="5"/>
      <c r="C449" s="2"/>
      <c r="D449" s="2"/>
      <c r="E449" s="2"/>
      <c r="F449" s="29"/>
      <c r="G449" s="2"/>
      <c r="H449" s="2"/>
      <c r="I449" s="2"/>
      <c r="J449" s="29"/>
    </row>
    <row r="450" spans="2:10" x14ac:dyDescent="0.25">
      <c r="B450" s="5"/>
      <c r="C450" s="2"/>
      <c r="D450" s="2"/>
      <c r="E450" s="2"/>
      <c r="F450" s="29"/>
      <c r="G450" s="2"/>
      <c r="H450" s="2"/>
      <c r="I450" s="2"/>
      <c r="J450" s="29"/>
    </row>
    <row r="451" spans="2:10" x14ac:dyDescent="0.25">
      <c r="B451" s="5"/>
      <c r="C451" s="2"/>
      <c r="D451" s="2"/>
      <c r="E451" s="2"/>
      <c r="F451" s="29"/>
      <c r="G451" s="2"/>
      <c r="H451" s="2"/>
      <c r="I451" s="2"/>
      <c r="J451" s="29"/>
    </row>
    <row r="452" spans="2:10" x14ac:dyDescent="0.25">
      <c r="B452" s="5"/>
      <c r="C452" s="2"/>
      <c r="D452" s="2"/>
      <c r="E452" s="2"/>
      <c r="F452" s="29"/>
      <c r="G452" s="2"/>
      <c r="H452" s="2"/>
      <c r="I452" s="2"/>
      <c r="J452" s="29"/>
    </row>
    <row r="453" spans="2:10" x14ac:dyDescent="0.25">
      <c r="B453" s="5"/>
      <c r="C453" s="2"/>
      <c r="D453" s="2"/>
      <c r="E453" s="2"/>
      <c r="F453" s="29"/>
      <c r="G453" s="2"/>
      <c r="H453" s="2"/>
      <c r="I453" s="2"/>
      <c r="J453" s="29"/>
    </row>
    <row r="454" spans="2:10" x14ac:dyDescent="0.25">
      <c r="B454" s="5"/>
      <c r="C454" s="2"/>
      <c r="D454" s="2"/>
      <c r="E454" s="2"/>
      <c r="F454" s="29"/>
      <c r="G454" s="2"/>
      <c r="H454" s="2"/>
      <c r="I454" s="2"/>
      <c r="J454" s="29"/>
    </row>
    <row r="455" spans="2:10" x14ac:dyDescent="0.25">
      <c r="B455" s="5"/>
      <c r="C455" s="2"/>
      <c r="D455" s="2"/>
      <c r="E455" s="2"/>
      <c r="F455" s="29"/>
      <c r="G455" s="2"/>
      <c r="H455" s="2"/>
      <c r="I455" s="2"/>
      <c r="J455" s="29"/>
    </row>
    <row r="456" spans="2:10" x14ac:dyDescent="0.25">
      <c r="B456" s="5"/>
      <c r="C456" s="2"/>
      <c r="D456" s="2"/>
      <c r="E456" s="2"/>
      <c r="F456" s="29"/>
      <c r="G456" s="2"/>
      <c r="H456" s="2"/>
      <c r="I456" s="2"/>
      <c r="J456" s="29"/>
    </row>
    <row r="457" spans="2:10" x14ac:dyDescent="0.25">
      <c r="B457" s="5"/>
      <c r="C457" s="2"/>
      <c r="D457" s="2"/>
      <c r="E457" s="2"/>
      <c r="F457" s="29"/>
      <c r="G457" s="2"/>
      <c r="H457" s="2"/>
      <c r="I457" s="2"/>
      <c r="J457" s="29"/>
    </row>
    <row r="458" spans="2:10" x14ac:dyDescent="0.25">
      <c r="B458" s="5"/>
      <c r="C458" s="2"/>
      <c r="D458" s="2"/>
      <c r="E458" s="2"/>
      <c r="F458" s="29"/>
      <c r="G458" s="2"/>
      <c r="H458" s="2"/>
      <c r="I458" s="2"/>
      <c r="J458" s="29"/>
    </row>
    <row r="459" spans="2:10" x14ac:dyDescent="0.25">
      <c r="B459" s="5"/>
      <c r="C459" s="2"/>
      <c r="D459" s="2"/>
      <c r="E459" s="2"/>
      <c r="F459" s="29"/>
      <c r="G459" s="2"/>
      <c r="H459" s="2"/>
      <c r="I459" s="2"/>
      <c r="J459" s="29"/>
    </row>
    <row r="460" spans="2:10" x14ac:dyDescent="0.25">
      <c r="B460" s="5"/>
      <c r="C460" s="2"/>
      <c r="D460" s="2"/>
      <c r="E460" s="2"/>
      <c r="F460" s="29"/>
      <c r="G460" s="2"/>
      <c r="H460" s="2"/>
      <c r="I460" s="2"/>
      <c r="J460" s="29"/>
    </row>
    <row r="461" spans="2:10" x14ac:dyDescent="0.25">
      <c r="B461" s="5"/>
      <c r="C461" s="2"/>
      <c r="D461" s="2"/>
      <c r="E461" s="2"/>
      <c r="F461" s="29"/>
      <c r="G461" s="2"/>
      <c r="H461" s="2"/>
      <c r="I461" s="2"/>
      <c r="J461" s="29"/>
    </row>
    <row r="462" spans="2:10" x14ac:dyDescent="0.25">
      <c r="B462" s="5"/>
      <c r="C462" s="2"/>
      <c r="D462" s="2"/>
      <c r="E462" s="2"/>
      <c r="F462" s="29"/>
      <c r="G462" s="2"/>
      <c r="H462" s="2"/>
      <c r="I462" s="2"/>
      <c r="J462" s="29"/>
    </row>
    <row r="463" spans="2:10" x14ac:dyDescent="0.25">
      <c r="B463" s="5"/>
      <c r="C463" s="2"/>
      <c r="D463" s="2"/>
      <c r="E463" s="2"/>
      <c r="F463" s="29"/>
      <c r="G463" s="2"/>
      <c r="H463" s="2"/>
      <c r="I463" s="2"/>
      <c r="J463" s="29"/>
    </row>
    <row r="464" spans="2:10" x14ac:dyDescent="0.25">
      <c r="B464" s="5"/>
      <c r="C464" s="2"/>
      <c r="D464" s="2"/>
      <c r="E464" s="2"/>
      <c r="F464" s="29"/>
      <c r="G464" s="2"/>
      <c r="H464" s="2"/>
      <c r="I464" s="2"/>
      <c r="J464" s="29"/>
    </row>
    <row r="465" spans="2:10" x14ac:dyDescent="0.25">
      <c r="B465" s="5"/>
      <c r="C465" s="2"/>
      <c r="D465" s="2"/>
      <c r="E465" s="2"/>
      <c r="F465" s="29"/>
      <c r="G465" s="2"/>
      <c r="H465" s="2"/>
      <c r="I465" s="2"/>
      <c r="J465" s="29"/>
    </row>
    <row r="466" spans="2:10" x14ac:dyDescent="0.25">
      <c r="B466" s="5"/>
      <c r="C466" s="2"/>
      <c r="D466" s="2"/>
      <c r="E466" s="2"/>
      <c r="F466" s="29"/>
      <c r="G466" s="2"/>
      <c r="H466" s="2"/>
      <c r="I466" s="2"/>
      <c r="J466" s="29"/>
    </row>
    <row r="467" spans="2:10" x14ac:dyDescent="0.25">
      <c r="B467" s="5"/>
      <c r="C467" s="2"/>
      <c r="D467" s="2"/>
      <c r="E467" s="2"/>
      <c r="F467" s="29"/>
      <c r="G467" s="2"/>
      <c r="H467" s="2"/>
      <c r="I467" s="2"/>
      <c r="J467" s="29"/>
    </row>
    <row r="468" spans="2:10" x14ac:dyDescent="0.25">
      <c r="B468" s="5"/>
      <c r="C468" s="2"/>
      <c r="D468" s="2"/>
      <c r="E468" s="2"/>
      <c r="F468" s="29"/>
      <c r="G468" s="2"/>
      <c r="H468" s="2"/>
      <c r="I468" s="2"/>
      <c r="J468" s="29"/>
    </row>
    <row r="469" spans="2:10" x14ac:dyDescent="0.25">
      <c r="B469" s="5"/>
      <c r="C469" s="2"/>
      <c r="D469" s="2"/>
      <c r="E469" s="2"/>
      <c r="F469" s="29"/>
      <c r="G469" s="2"/>
      <c r="H469" s="2"/>
      <c r="I469" s="2"/>
      <c r="J469" s="29"/>
    </row>
    <row r="470" spans="2:10" x14ac:dyDescent="0.25">
      <c r="B470" s="5"/>
      <c r="C470" s="2"/>
      <c r="D470" s="2"/>
      <c r="E470" s="2"/>
      <c r="F470" s="29"/>
      <c r="G470" s="2"/>
      <c r="H470" s="2"/>
      <c r="I470" s="2"/>
      <c r="J470" s="29"/>
    </row>
    <row r="471" spans="2:10" x14ac:dyDescent="0.25">
      <c r="B471" s="5"/>
      <c r="C471" s="2"/>
      <c r="D471" s="2"/>
      <c r="E471" s="2"/>
      <c r="F471" s="29"/>
      <c r="G471" s="2"/>
      <c r="H471" s="2"/>
      <c r="I471" s="2"/>
      <c r="J471" s="29"/>
    </row>
    <row r="472" spans="2:10" x14ac:dyDescent="0.25">
      <c r="B472" s="5"/>
      <c r="C472" s="2"/>
      <c r="D472" s="2"/>
      <c r="E472" s="2"/>
      <c r="F472" s="29"/>
      <c r="G472" s="2"/>
      <c r="H472" s="2"/>
      <c r="I472" s="2"/>
      <c r="J472" s="29"/>
    </row>
    <row r="473" spans="2:10" x14ac:dyDescent="0.25">
      <c r="B473" s="5"/>
      <c r="C473" s="2"/>
      <c r="D473" s="2"/>
      <c r="E473" s="2"/>
      <c r="F473" s="29"/>
      <c r="G473" s="2"/>
      <c r="H473" s="2"/>
      <c r="I473" s="2"/>
      <c r="J473" s="29"/>
    </row>
    <row r="474" spans="2:10" x14ac:dyDescent="0.25">
      <c r="B474" s="5"/>
      <c r="C474" s="2"/>
      <c r="D474" s="2"/>
      <c r="E474" s="2"/>
      <c r="F474" s="29"/>
      <c r="G474" s="2"/>
      <c r="H474" s="2"/>
      <c r="I474" s="2"/>
      <c r="J474" s="29"/>
    </row>
    <row r="475" spans="2:10" x14ac:dyDescent="0.25">
      <c r="B475" s="5"/>
      <c r="C475" s="2"/>
      <c r="D475" s="2"/>
      <c r="E475" s="2"/>
      <c r="F475" s="29"/>
      <c r="G475" s="2"/>
      <c r="H475" s="2"/>
      <c r="I475" s="2"/>
      <c r="J475" s="29"/>
    </row>
    <row r="476" spans="2:10" x14ac:dyDescent="0.25">
      <c r="B476" s="5"/>
      <c r="C476" s="2"/>
      <c r="D476" s="2"/>
      <c r="E476" s="2"/>
      <c r="F476" s="29"/>
      <c r="G476" s="2"/>
      <c r="H476" s="2"/>
      <c r="I476" s="2"/>
      <c r="J476" s="29"/>
    </row>
    <row r="477" spans="2:10" x14ac:dyDescent="0.25">
      <c r="B477" s="5"/>
      <c r="C477" s="2"/>
      <c r="D477" s="2"/>
      <c r="E477" s="2"/>
      <c r="F477" s="29"/>
      <c r="G477" s="2"/>
      <c r="H477" s="2"/>
      <c r="I477" s="2"/>
      <c r="J477" s="29"/>
    </row>
    <row r="478" spans="2:10" x14ac:dyDescent="0.25">
      <c r="B478" s="5"/>
      <c r="C478" s="2"/>
      <c r="D478" s="2"/>
      <c r="E478" s="2"/>
      <c r="F478" s="29"/>
      <c r="G478" s="2"/>
      <c r="H478" s="2"/>
      <c r="I478" s="2"/>
      <c r="J478" s="29"/>
    </row>
    <row r="479" spans="2:10" x14ac:dyDescent="0.25">
      <c r="B479" s="5"/>
      <c r="C479" s="2"/>
      <c r="D479" s="2"/>
      <c r="E479" s="2"/>
      <c r="F479" s="29"/>
      <c r="G479" s="2"/>
      <c r="H479" s="2"/>
      <c r="I479" s="2"/>
      <c r="J479" s="29"/>
    </row>
    <row r="480" spans="2:10" x14ac:dyDescent="0.25">
      <c r="B480" s="5"/>
      <c r="C480" s="2"/>
      <c r="D480" s="2"/>
      <c r="E480" s="2"/>
      <c r="F480" s="29"/>
      <c r="G480" s="2"/>
      <c r="H480" s="2"/>
      <c r="I480" s="2"/>
      <c r="J480" s="29"/>
    </row>
    <row r="481" spans="2:10" x14ac:dyDescent="0.25">
      <c r="B481" s="5"/>
      <c r="C481" s="2"/>
      <c r="D481" s="2"/>
      <c r="E481" s="2"/>
      <c r="F481" s="29"/>
      <c r="G481" s="2"/>
      <c r="H481" s="2"/>
      <c r="I481" s="2"/>
      <c r="J481" s="29"/>
    </row>
    <row r="482" spans="2:10" x14ac:dyDescent="0.25">
      <c r="B482" s="5"/>
      <c r="C482" s="2"/>
      <c r="D482" s="2"/>
      <c r="E482" s="2"/>
      <c r="F482" s="29"/>
      <c r="G482" s="2"/>
      <c r="H482" s="2"/>
      <c r="I482" s="2"/>
      <c r="J482" s="29"/>
    </row>
    <row r="483" spans="2:10" x14ac:dyDescent="0.25">
      <c r="B483" s="5"/>
      <c r="C483" s="2"/>
      <c r="D483" s="2"/>
      <c r="E483" s="2"/>
      <c r="F483" s="29"/>
      <c r="G483" s="2"/>
      <c r="H483" s="2"/>
      <c r="I483" s="2"/>
      <c r="J483" s="29"/>
    </row>
    <row r="484" spans="2:10" x14ac:dyDescent="0.25">
      <c r="B484" s="5"/>
      <c r="C484" s="2"/>
      <c r="D484" s="2"/>
      <c r="E484" s="2"/>
      <c r="F484" s="29"/>
      <c r="G484" s="2"/>
      <c r="H484" s="2"/>
      <c r="I484" s="2"/>
      <c r="J484" s="29"/>
    </row>
    <row r="485" spans="2:10" x14ac:dyDescent="0.25">
      <c r="B485" s="5"/>
      <c r="C485" s="2"/>
      <c r="D485" s="2"/>
      <c r="E485" s="2"/>
      <c r="F485" s="29"/>
      <c r="G485" s="2"/>
      <c r="H485" s="2"/>
      <c r="I485" s="2"/>
      <c r="J485" s="29"/>
    </row>
    <row r="486" spans="2:10" x14ac:dyDescent="0.25">
      <c r="B486" s="5"/>
      <c r="C486" s="2"/>
      <c r="D486" s="2"/>
      <c r="E486" s="2"/>
      <c r="F486" s="29"/>
      <c r="G486" s="2"/>
      <c r="H486" s="2"/>
      <c r="I486" s="2"/>
      <c r="J486" s="29"/>
    </row>
    <row r="487" spans="2:10" x14ac:dyDescent="0.25">
      <c r="B487" s="5"/>
      <c r="C487" s="2"/>
      <c r="D487" s="2"/>
      <c r="E487" s="2"/>
      <c r="F487" s="29"/>
      <c r="G487" s="2"/>
      <c r="H487" s="2"/>
      <c r="I487" s="2"/>
      <c r="J487" s="29"/>
    </row>
    <row r="488" spans="2:10" x14ac:dyDescent="0.25">
      <c r="B488" s="5"/>
      <c r="C488" s="2"/>
      <c r="D488" s="2"/>
      <c r="E488" s="2"/>
      <c r="F488" s="29"/>
      <c r="G488" s="2"/>
      <c r="H488" s="2"/>
      <c r="I488" s="2"/>
      <c r="J488" s="29"/>
    </row>
    <row r="489" spans="2:10" x14ac:dyDescent="0.25">
      <c r="B489" s="5"/>
      <c r="C489" s="2"/>
      <c r="D489" s="2"/>
      <c r="E489" s="2"/>
      <c r="F489" s="29"/>
      <c r="G489" s="2"/>
      <c r="H489" s="2"/>
      <c r="I489" s="2"/>
      <c r="J489" s="29"/>
    </row>
    <row r="490" spans="2:10" x14ac:dyDescent="0.25">
      <c r="B490" s="5"/>
      <c r="C490" s="2"/>
      <c r="D490" s="2"/>
      <c r="E490" s="2"/>
      <c r="F490" s="29"/>
      <c r="G490" s="2"/>
      <c r="H490" s="2"/>
      <c r="I490" s="2"/>
      <c r="J490" s="29"/>
    </row>
    <row r="491" spans="2:10" x14ac:dyDescent="0.25">
      <c r="B491" s="5"/>
      <c r="C491" s="2"/>
      <c r="D491" s="2"/>
      <c r="E491" s="2"/>
      <c r="F491" s="29"/>
      <c r="G491" s="2"/>
      <c r="H491" s="2"/>
      <c r="I491" s="2"/>
      <c r="J491" s="29"/>
    </row>
    <row r="492" spans="2:10" x14ac:dyDescent="0.25">
      <c r="B492" s="5"/>
      <c r="C492" s="2"/>
      <c r="D492" s="2"/>
      <c r="E492" s="2"/>
      <c r="F492" s="29"/>
      <c r="G492" s="2"/>
      <c r="H492" s="2"/>
      <c r="I492" s="2"/>
      <c r="J492" s="29"/>
    </row>
    <row r="493" spans="2:10" x14ac:dyDescent="0.25">
      <c r="B493" s="5"/>
      <c r="C493" s="2"/>
      <c r="D493" s="2"/>
      <c r="E493" s="2"/>
      <c r="F493" s="29"/>
      <c r="G493" s="2"/>
      <c r="H493" s="2"/>
      <c r="I493" s="2"/>
      <c r="J493" s="29"/>
    </row>
    <row r="494" spans="2:10" x14ac:dyDescent="0.25">
      <c r="B494" s="5"/>
      <c r="C494" s="2"/>
      <c r="D494" s="2"/>
      <c r="E494" s="2"/>
      <c r="F494" s="29"/>
      <c r="G494" s="2"/>
      <c r="H494" s="2"/>
      <c r="I494" s="2"/>
      <c r="J494" s="29"/>
    </row>
    <row r="495" spans="2:10" x14ac:dyDescent="0.25">
      <c r="B495" s="5"/>
      <c r="C495" s="2"/>
      <c r="D495" s="2"/>
      <c r="E495" s="2"/>
      <c r="F495" s="29"/>
      <c r="G495" s="2"/>
      <c r="H495" s="2"/>
      <c r="I495" s="2"/>
      <c r="J495" s="29"/>
    </row>
    <row r="496" spans="2:10" x14ac:dyDescent="0.25">
      <c r="B496" s="5"/>
      <c r="C496" s="2"/>
      <c r="D496" s="2"/>
      <c r="E496" s="2"/>
      <c r="F496" s="29"/>
      <c r="G496" s="2"/>
      <c r="H496" s="2"/>
      <c r="I496" s="2"/>
      <c r="J496" s="29"/>
    </row>
    <row r="497" spans="2:10" x14ac:dyDescent="0.25">
      <c r="B497" s="5"/>
      <c r="C497" s="2"/>
      <c r="D497" s="2"/>
      <c r="E497" s="2"/>
      <c r="F497" s="29"/>
      <c r="G497" s="2"/>
      <c r="H497" s="2"/>
      <c r="I497" s="2"/>
      <c r="J497" s="29"/>
    </row>
    <row r="498" spans="2:10" x14ac:dyDescent="0.25">
      <c r="B498" s="5"/>
      <c r="C498" s="2"/>
      <c r="D498" s="2"/>
      <c r="E498" s="2"/>
      <c r="F498" s="29"/>
      <c r="G498" s="2"/>
      <c r="H498" s="2"/>
      <c r="I498" s="2"/>
      <c r="J498" s="29"/>
    </row>
    <row r="499" spans="2:10" x14ac:dyDescent="0.25">
      <c r="B499" s="5"/>
      <c r="C499" s="2"/>
      <c r="D499" s="2"/>
      <c r="E499" s="2"/>
      <c r="F499" s="29"/>
      <c r="G499" s="2"/>
      <c r="H499" s="2"/>
      <c r="I499" s="2"/>
      <c r="J499" s="29"/>
    </row>
    <row r="500" spans="2:10" x14ac:dyDescent="0.25">
      <c r="B500" s="5"/>
      <c r="C500" s="2"/>
      <c r="D500" s="2"/>
      <c r="E500" s="2"/>
      <c r="F500" s="29"/>
      <c r="G500" s="2"/>
      <c r="H500" s="2"/>
      <c r="I500" s="2"/>
      <c r="J500" s="29"/>
    </row>
    <row r="501" spans="2:10" x14ac:dyDescent="0.25">
      <c r="B501" s="5"/>
      <c r="C501" s="2"/>
      <c r="D501" s="2"/>
      <c r="E501" s="2"/>
      <c r="F501" s="29"/>
      <c r="G501" s="2"/>
      <c r="H501" s="2"/>
      <c r="I501" s="2"/>
      <c r="J501" s="29"/>
    </row>
    <row r="502" spans="2:10" x14ac:dyDescent="0.25">
      <c r="B502" s="5"/>
      <c r="C502" s="2"/>
      <c r="D502" s="2"/>
      <c r="E502" s="2"/>
      <c r="F502" s="29"/>
      <c r="G502" s="2"/>
      <c r="H502" s="2"/>
      <c r="I502" s="2"/>
      <c r="J502" s="29"/>
    </row>
    <row r="503" spans="2:10" x14ac:dyDescent="0.25">
      <c r="B503" s="5"/>
      <c r="C503" s="2"/>
      <c r="D503" s="2"/>
      <c r="E503" s="2"/>
      <c r="F503" s="29"/>
      <c r="G503" s="2"/>
      <c r="H503" s="2"/>
      <c r="I503" s="2"/>
      <c r="J503" s="29"/>
    </row>
    <row r="504" spans="2:10" x14ac:dyDescent="0.25">
      <c r="B504" s="5"/>
      <c r="C504" s="2"/>
      <c r="D504" s="2"/>
      <c r="E504" s="2"/>
      <c r="F504" s="29"/>
      <c r="G504" s="2"/>
      <c r="H504" s="2"/>
      <c r="I504" s="2"/>
      <c r="J504" s="29"/>
    </row>
    <row r="505" spans="2:10" x14ac:dyDescent="0.25">
      <c r="B505" s="5"/>
      <c r="C505" s="2"/>
      <c r="D505" s="2"/>
      <c r="E505" s="2"/>
      <c r="F505" s="29"/>
      <c r="G505" s="2"/>
      <c r="H505" s="2"/>
      <c r="I505" s="2"/>
      <c r="J505" s="29"/>
    </row>
    <row r="506" spans="2:10" x14ac:dyDescent="0.25">
      <c r="B506" s="5"/>
      <c r="C506" s="2"/>
      <c r="D506" s="2"/>
      <c r="E506" s="2"/>
      <c r="F506" s="29"/>
      <c r="G506" s="2"/>
      <c r="H506" s="2"/>
      <c r="I506" s="2"/>
      <c r="J506" s="29"/>
    </row>
    <row r="507" spans="2:10" x14ac:dyDescent="0.25">
      <c r="B507" s="5"/>
      <c r="C507" s="2"/>
      <c r="D507" s="2"/>
      <c r="E507" s="2"/>
      <c r="F507" s="29"/>
      <c r="G507" s="2"/>
      <c r="H507" s="2"/>
      <c r="I507" s="2"/>
      <c r="J507" s="29"/>
    </row>
    <row r="508" spans="2:10" x14ac:dyDescent="0.25">
      <c r="B508" s="5"/>
      <c r="C508" s="2"/>
      <c r="D508" s="2"/>
      <c r="E508" s="2"/>
      <c r="F508" s="29"/>
      <c r="G508" s="2"/>
      <c r="H508" s="2"/>
      <c r="I508" s="2"/>
      <c r="J508" s="29"/>
    </row>
    <row r="509" spans="2:10" x14ac:dyDescent="0.25">
      <c r="B509" s="5"/>
      <c r="C509" s="2"/>
      <c r="D509" s="2"/>
      <c r="E509" s="2"/>
      <c r="F509" s="29"/>
      <c r="G509" s="2"/>
      <c r="H509" s="2"/>
      <c r="I509" s="2"/>
      <c r="J509" s="29"/>
    </row>
    <row r="510" spans="2:10" x14ac:dyDescent="0.25">
      <c r="B510" s="5"/>
      <c r="C510" s="2"/>
      <c r="D510" s="2"/>
      <c r="E510" s="2"/>
      <c r="F510" s="29"/>
      <c r="G510" s="2"/>
      <c r="H510" s="2"/>
      <c r="I510" s="2"/>
      <c r="J510" s="29"/>
    </row>
    <row r="511" spans="2:10" x14ac:dyDescent="0.25">
      <c r="B511" s="5"/>
      <c r="C511" s="2"/>
      <c r="D511" s="2"/>
      <c r="E511" s="2"/>
      <c r="F511" s="29"/>
      <c r="G511" s="2"/>
      <c r="H511" s="2"/>
      <c r="I511" s="2"/>
      <c r="J511" s="29"/>
    </row>
    <row r="512" spans="2:10" x14ac:dyDescent="0.25">
      <c r="B512" s="5"/>
      <c r="C512" s="2"/>
      <c r="D512" s="2"/>
      <c r="E512" s="2"/>
      <c r="F512" s="29"/>
      <c r="G512" s="2"/>
      <c r="H512" s="2"/>
      <c r="I512" s="2"/>
      <c r="J512" s="29"/>
    </row>
    <row r="513" spans="2:10" x14ac:dyDescent="0.25">
      <c r="B513" s="5"/>
      <c r="C513" s="2"/>
      <c r="D513" s="2"/>
      <c r="E513" s="2"/>
      <c r="F513" s="29"/>
      <c r="G513" s="2"/>
      <c r="H513" s="2"/>
      <c r="I513" s="2"/>
      <c r="J513" s="29"/>
    </row>
    <row r="514" spans="2:10" x14ac:dyDescent="0.25">
      <c r="B514" s="5"/>
      <c r="C514" s="2"/>
      <c r="D514" s="2"/>
      <c r="E514" s="2"/>
      <c r="F514" s="29"/>
      <c r="G514" s="2"/>
      <c r="H514" s="2"/>
      <c r="I514" s="2"/>
      <c r="J514" s="29"/>
    </row>
    <row r="515" spans="2:10" x14ac:dyDescent="0.25">
      <c r="B515" s="5"/>
      <c r="C515" s="2"/>
      <c r="D515" s="2"/>
      <c r="E515" s="2"/>
      <c r="F515" s="29"/>
      <c r="G515" s="2"/>
      <c r="H515" s="2"/>
      <c r="I515" s="2"/>
      <c r="J515" s="29"/>
    </row>
    <row r="516" spans="2:10" x14ac:dyDescent="0.25">
      <c r="B516" s="5"/>
      <c r="C516" s="2"/>
      <c r="D516" s="2"/>
      <c r="E516" s="2"/>
      <c r="F516" s="29"/>
      <c r="G516" s="2"/>
      <c r="H516" s="2"/>
      <c r="I516" s="2"/>
      <c r="J516" s="29"/>
    </row>
    <row r="517" spans="2:10" x14ac:dyDescent="0.25">
      <c r="B517" s="5"/>
      <c r="C517" s="2"/>
      <c r="D517" s="2"/>
      <c r="E517" s="2"/>
      <c r="F517" s="29"/>
      <c r="G517" s="2"/>
      <c r="H517" s="2"/>
      <c r="I517" s="2"/>
      <c r="J517" s="29"/>
    </row>
    <row r="518" spans="2:10" x14ac:dyDescent="0.25">
      <c r="B518" s="5"/>
      <c r="C518" s="2"/>
      <c r="D518" s="2"/>
      <c r="E518" s="2"/>
      <c r="F518" s="29"/>
      <c r="G518" s="2"/>
      <c r="H518" s="2"/>
      <c r="I518" s="2"/>
      <c r="J518" s="29"/>
    </row>
    <row r="519" spans="2:10" x14ac:dyDescent="0.25">
      <c r="B519" s="5"/>
      <c r="C519" s="2"/>
      <c r="D519" s="2"/>
      <c r="E519" s="2"/>
      <c r="F519" s="29"/>
      <c r="G519" s="2"/>
      <c r="H519" s="2"/>
      <c r="I519" s="2"/>
      <c r="J519" s="29"/>
    </row>
    <row r="520" spans="2:10" x14ac:dyDescent="0.25">
      <c r="B520" s="5"/>
      <c r="C520" s="2"/>
      <c r="D520" s="2"/>
      <c r="E520" s="2"/>
      <c r="F520" s="29"/>
      <c r="G520" s="2"/>
      <c r="H520" s="2"/>
      <c r="I520" s="2"/>
      <c r="J520" s="29"/>
    </row>
    <row r="521" spans="2:10" x14ac:dyDescent="0.25">
      <c r="B521" s="5"/>
      <c r="C521" s="2"/>
      <c r="D521" s="2"/>
      <c r="E521" s="2"/>
      <c r="F521" s="29"/>
      <c r="G521" s="2"/>
      <c r="H521" s="2"/>
      <c r="I521" s="2"/>
      <c r="J521" s="29"/>
    </row>
    <row r="522" spans="2:10" x14ac:dyDescent="0.25">
      <c r="B522" s="5"/>
      <c r="C522" s="2"/>
      <c r="D522" s="2"/>
      <c r="E522" s="2"/>
      <c r="F522" s="29"/>
      <c r="G522" s="2"/>
      <c r="H522" s="2"/>
      <c r="I522" s="2"/>
      <c r="J522" s="29"/>
    </row>
    <row r="523" spans="2:10" x14ac:dyDescent="0.25">
      <c r="B523" s="5"/>
      <c r="C523" s="2"/>
      <c r="D523" s="2"/>
      <c r="E523" s="2"/>
      <c r="F523" s="29"/>
      <c r="G523" s="2"/>
      <c r="H523" s="2"/>
      <c r="I523" s="2"/>
      <c r="J523" s="29"/>
    </row>
    <row r="524" spans="2:10" x14ac:dyDescent="0.25">
      <c r="B524" s="5"/>
      <c r="C524" s="2"/>
      <c r="D524" s="2"/>
      <c r="E524" s="2"/>
      <c r="F524" s="29"/>
      <c r="G524" s="2"/>
      <c r="H524" s="2"/>
      <c r="I524" s="2"/>
      <c r="J524" s="29"/>
    </row>
    <row r="525" spans="2:10" x14ac:dyDescent="0.25">
      <c r="B525" s="5"/>
      <c r="C525" s="2"/>
      <c r="D525" s="2"/>
      <c r="E525" s="2"/>
      <c r="F525" s="29"/>
      <c r="G525" s="2"/>
      <c r="H525" s="2"/>
      <c r="I525" s="2"/>
      <c r="J525" s="29"/>
    </row>
    <row r="526" spans="2:10" x14ac:dyDescent="0.25">
      <c r="B526" s="5"/>
      <c r="C526" s="2"/>
      <c r="D526" s="2"/>
      <c r="E526" s="2"/>
      <c r="F526" s="29"/>
      <c r="G526" s="2"/>
      <c r="H526" s="2"/>
      <c r="I526" s="2"/>
      <c r="J526" s="29"/>
    </row>
    <row r="527" spans="2:10" x14ac:dyDescent="0.25">
      <c r="B527" s="5"/>
      <c r="C527" s="2"/>
      <c r="D527" s="2"/>
      <c r="E527" s="2"/>
      <c r="F527" s="29"/>
      <c r="G527" s="2"/>
      <c r="H527" s="2"/>
      <c r="I527" s="2"/>
      <c r="J527" s="29"/>
    </row>
    <row r="528" spans="2:10" x14ac:dyDescent="0.25">
      <c r="B528" s="5"/>
      <c r="C528" s="2"/>
      <c r="D528" s="2"/>
      <c r="E528" s="2"/>
      <c r="F528" s="29"/>
      <c r="G528" s="2"/>
      <c r="H528" s="2"/>
      <c r="I528" s="2"/>
      <c r="J528" s="29"/>
    </row>
    <row r="529" spans="2:10" x14ac:dyDescent="0.25">
      <c r="B529" s="5"/>
      <c r="C529" s="2"/>
      <c r="D529" s="2"/>
      <c r="E529" s="2"/>
      <c r="F529" s="29"/>
      <c r="G529" s="2"/>
      <c r="H529" s="2"/>
      <c r="I529" s="2"/>
      <c r="J529" s="29"/>
    </row>
    <row r="530" spans="2:10" x14ac:dyDescent="0.25">
      <c r="B530" s="5"/>
      <c r="C530" s="2"/>
      <c r="D530" s="2"/>
      <c r="E530" s="2"/>
      <c r="F530" s="29"/>
      <c r="G530" s="2"/>
      <c r="H530" s="2"/>
      <c r="I530" s="2"/>
      <c r="J530" s="29"/>
    </row>
    <row r="531" spans="2:10" x14ac:dyDescent="0.25">
      <c r="B531" s="5"/>
      <c r="C531" s="2"/>
      <c r="D531" s="2"/>
      <c r="E531" s="2"/>
      <c r="F531" s="29"/>
      <c r="G531" s="2"/>
      <c r="H531" s="2"/>
      <c r="I531" s="2"/>
      <c r="J531" s="29"/>
    </row>
    <row r="532" spans="2:10" x14ac:dyDescent="0.25">
      <c r="B532" s="5"/>
      <c r="C532" s="2"/>
      <c r="D532" s="2"/>
      <c r="E532" s="2"/>
      <c r="F532" s="29"/>
      <c r="G532" s="2"/>
      <c r="H532" s="2"/>
      <c r="I532" s="2"/>
      <c r="J532" s="29"/>
    </row>
    <row r="533" spans="2:10" x14ac:dyDescent="0.25">
      <c r="B533" s="5"/>
      <c r="C533" s="2"/>
      <c r="D533" s="2"/>
      <c r="E533" s="2"/>
      <c r="F533" s="29"/>
      <c r="G533" s="2"/>
      <c r="H533" s="2"/>
      <c r="I533" s="2"/>
      <c r="J533" s="29"/>
    </row>
    <row r="534" spans="2:10" x14ac:dyDescent="0.25">
      <c r="B534" s="5"/>
      <c r="C534" s="2"/>
      <c r="D534" s="2"/>
      <c r="E534" s="2"/>
      <c r="F534" s="29"/>
      <c r="G534" s="2"/>
      <c r="H534" s="2"/>
      <c r="I534" s="2"/>
      <c r="J534" s="29"/>
    </row>
    <row r="535" spans="2:10" x14ac:dyDescent="0.25">
      <c r="B535" s="5"/>
      <c r="C535" s="2"/>
      <c r="D535" s="2"/>
      <c r="E535" s="2"/>
      <c r="F535" s="29"/>
      <c r="G535" s="2"/>
      <c r="H535" s="2"/>
      <c r="I535" s="2"/>
      <c r="J535" s="29"/>
    </row>
    <row r="536" spans="2:10" x14ac:dyDescent="0.25">
      <c r="B536" s="5"/>
      <c r="C536" s="2"/>
      <c r="D536" s="2"/>
      <c r="E536" s="2"/>
      <c r="F536" s="29"/>
      <c r="G536" s="2"/>
      <c r="H536" s="2"/>
      <c r="I536" s="2"/>
      <c r="J536" s="29"/>
    </row>
    <row r="537" spans="2:10" x14ac:dyDescent="0.25">
      <c r="B537" s="5"/>
      <c r="C537" s="2"/>
      <c r="D537" s="2"/>
      <c r="E537" s="2"/>
      <c r="F537" s="29"/>
      <c r="G537" s="2"/>
      <c r="H537" s="2"/>
      <c r="I537" s="2"/>
      <c r="J537" s="29"/>
    </row>
    <row r="538" spans="2:10" x14ac:dyDescent="0.25">
      <c r="B538" s="5"/>
      <c r="C538" s="2"/>
      <c r="D538" s="2"/>
      <c r="E538" s="2"/>
      <c r="F538" s="29"/>
      <c r="G538" s="2"/>
      <c r="H538" s="2"/>
      <c r="I538" s="2"/>
      <c r="J538" s="29"/>
    </row>
    <row r="539" spans="2:10" x14ac:dyDescent="0.25">
      <c r="B539" s="5"/>
      <c r="C539" s="2"/>
      <c r="D539" s="2"/>
      <c r="E539" s="2"/>
      <c r="F539" s="29"/>
      <c r="G539" s="2"/>
      <c r="H539" s="2"/>
      <c r="I539" s="2"/>
      <c r="J539" s="29"/>
    </row>
    <row r="540" spans="2:10" x14ac:dyDescent="0.25">
      <c r="B540" s="5"/>
      <c r="C540" s="2"/>
      <c r="D540" s="2"/>
      <c r="E540" s="2"/>
      <c r="F540" s="29"/>
      <c r="G540" s="2"/>
      <c r="H540" s="2"/>
      <c r="I540" s="2"/>
      <c r="J540" s="29"/>
    </row>
    <row r="541" spans="2:10" x14ac:dyDescent="0.25">
      <c r="B541" s="5"/>
      <c r="C541" s="2"/>
      <c r="D541" s="2"/>
      <c r="E541" s="2"/>
      <c r="F541" s="29"/>
      <c r="G541" s="2"/>
      <c r="H541" s="2"/>
      <c r="I541" s="2"/>
      <c r="J541" s="29"/>
    </row>
    <row r="542" spans="2:10" x14ac:dyDescent="0.25">
      <c r="B542" s="5"/>
      <c r="C542" s="2"/>
      <c r="D542" s="2"/>
      <c r="E542" s="2"/>
      <c r="F542" s="29"/>
      <c r="G542" s="2"/>
      <c r="H542" s="2"/>
      <c r="I542" s="2"/>
      <c r="J542" s="29"/>
    </row>
    <row r="543" spans="2:10" x14ac:dyDescent="0.25">
      <c r="B543" s="5"/>
      <c r="C543" s="2"/>
      <c r="D543" s="2"/>
      <c r="E543" s="2"/>
      <c r="F543" s="29"/>
      <c r="G543" s="2"/>
      <c r="H543" s="2"/>
      <c r="I543" s="2"/>
      <c r="J543" s="29"/>
    </row>
    <row r="544" spans="2:10" x14ac:dyDescent="0.25">
      <c r="B544" s="5"/>
      <c r="C544" s="2"/>
      <c r="D544" s="2"/>
      <c r="E544" s="2"/>
      <c r="F544" s="29"/>
      <c r="G544" s="2"/>
      <c r="H544" s="2"/>
      <c r="I544" s="2"/>
      <c r="J544" s="29"/>
    </row>
    <row r="545" spans="2:10" x14ac:dyDescent="0.25">
      <c r="B545" s="5"/>
      <c r="C545" s="2"/>
      <c r="D545" s="2"/>
      <c r="E545" s="2"/>
      <c r="F545" s="29"/>
      <c r="G545" s="2"/>
      <c r="H545" s="2"/>
      <c r="I545" s="2"/>
      <c r="J545" s="29"/>
    </row>
    <row r="546" spans="2:10" x14ac:dyDescent="0.25">
      <c r="B546" s="5"/>
      <c r="C546" s="2"/>
      <c r="D546" s="2"/>
      <c r="E546" s="2"/>
      <c r="F546" s="29"/>
      <c r="G546" s="2"/>
      <c r="H546" s="2"/>
      <c r="I546" s="2"/>
      <c r="J546" s="29"/>
    </row>
    <row r="547" spans="2:10" x14ac:dyDescent="0.25">
      <c r="B547" s="5"/>
      <c r="C547" s="2"/>
      <c r="D547" s="2"/>
      <c r="E547" s="2"/>
      <c r="F547" s="29"/>
      <c r="G547" s="2"/>
      <c r="H547" s="2"/>
      <c r="I547" s="2"/>
      <c r="J547" s="29"/>
    </row>
    <row r="548" spans="2:10" x14ac:dyDescent="0.25">
      <c r="B548" s="5"/>
      <c r="C548" s="2"/>
      <c r="D548" s="2"/>
      <c r="E548" s="2"/>
      <c r="F548" s="29"/>
      <c r="G548" s="2"/>
      <c r="H548" s="2"/>
      <c r="I548" s="2"/>
      <c r="J548" s="29"/>
    </row>
    <row r="549" spans="2:10" x14ac:dyDescent="0.25">
      <c r="B549" s="5"/>
      <c r="C549" s="2"/>
      <c r="D549" s="2"/>
      <c r="E549" s="2"/>
      <c r="F549" s="29"/>
      <c r="G549" s="2"/>
      <c r="H549" s="2"/>
      <c r="I549" s="2"/>
      <c r="J549" s="29"/>
    </row>
    <row r="550" spans="2:10" x14ac:dyDescent="0.25">
      <c r="B550" s="5"/>
      <c r="C550" s="2"/>
      <c r="D550" s="2"/>
      <c r="E550" s="2"/>
      <c r="F550" s="29"/>
      <c r="G550" s="2"/>
      <c r="H550" s="2"/>
      <c r="I550" s="2"/>
      <c r="J550" s="29"/>
    </row>
    <row r="551" spans="2:10" x14ac:dyDescent="0.25">
      <c r="B551" s="5"/>
      <c r="C551" s="2"/>
      <c r="D551" s="2"/>
      <c r="E551" s="2"/>
      <c r="F551" s="29"/>
      <c r="G551" s="2"/>
      <c r="H551" s="2"/>
      <c r="I551" s="2"/>
      <c r="J551" s="29"/>
    </row>
    <row r="552" spans="2:10" x14ac:dyDescent="0.25">
      <c r="B552" s="5"/>
      <c r="C552" s="2"/>
      <c r="D552" s="2"/>
      <c r="E552" s="2"/>
      <c r="F552" s="29"/>
      <c r="G552" s="2"/>
      <c r="H552" s="2"/>
      <c r="I552" s="2"/>
      <c r="J552" s="29"/>
    </row>
    <row r="553" spans="2:10" x14ac:dyDescent="0.25">
      <c r="B553" s="5"/>
      <c r="C553" s="2"/>
      <c r="D553" s="2"/>
      <c r="E553" s="2"/>
      <c r="F553" s="29"/>
      <c r="G553" s="2"/>
      <c r="H553" s="2"/>
      <c r="I553" s="2"/>
      <c r="J553" s="29"/>
    </row>
    <row r="554" spans="2:10" x14ac:dyDescent="0.25">
      <c r="B554" s="5"/>
      <c r="C554" s="2"/>
      <c r="D554" s="2"/>
      <c r="E554" s="2"/>
      <c r="F554" s="29"/>
      <c r="G554" s="2"/>
      <c r="H554" s="2"/>
      <c r="I554" s="2"/>
      <c r="J554" s="29"/>
    </row>
    <row r="555" spans="2:10" x14ac:dyDescent="0.25">
      <c r="B555" s="5"/>
      <c r="C555" s="2"/>
      <c r="D555" s="2"/>
      <c r="E555" s="2"/>
      <c r="F555" s="29"/>
      <c r="G555" s="2"/>
      <c r="H555" s="2"/>
      <c r="I555" s="2"/>
      <c r="J555" s="29"/>
    </row>
    <row r="556" spans="2:10" x14ac:dyDescent="0.25">
      <c r="B556" s="5"/>
      <c r="C556" s="2"/>
      <c r="D556" s="2"/>
      <c r="E556" s="2"/>
      <c r="F556" s="29"/>
      <c r="G556" s="2"/>
      <c r="H556" s="2"/>
      <c r="I556" s="2"/>
      <c r="J556" s="29"/>
    </row>
    <row r="557" spans="2:10" x14ac:dyDescent="0.25">
      <c r="B557" s="5"/>
      <c r="C557" s="2"/>
      <c r="D557" s="2"/>
      <c r="E557" s="2"/>
      <c r="F557" s="29"/>
      <c r="G557" s="2"/>
      <c r="H557" s="2"/>
      <c r="I557" s="2"/>
      <c r="J557" s="29"/>
    </row>
    <row r="558" spans="2:10" x14ac:dyDescent="0.25">
      <c r="B558" s="5"/>
      <c r="C558" s="2"/>
      <c r="D558" s="2"/>
      <c r="E558" s="2"/>
      <c r="F558" s="29"/>
      <c r="G558" s="2"/>
      <c r="H558" s="2"/>
      <c r="I558" s="2"/>
      <c r="J558" s="29"/>
    </row>
    <row r="559" spans="2:10" x14ac:dyDescent="0.25">
      <c r="B559" s="5"/>
      <c r="C559" s="2"/>
      <c r="D559" s="2"/>
      <c r="E559" s="2"/>
      <c r="F559" s="29"/>
      <c r="G559" s="2"/>
      <c r="H559" s="2"/>
      <c r="I559" s="2"/>
      <c r="J559" s="29"/>
    </row>
    <row r="560" spans="2:10" x14ac:dyDescent="0.25">
      <c r="B560" s="5"/>
      <c r="C560" s="2"/>
      <c r="D560" s="2"/>
      <c r="E560" s="2"/>
      <c r="F560" s="29"/>
      <c r="G560" s="2"/>
      <c r="H560" s="2"/>
      <c r="I560" s="2"/>
      <c r="J560" s="29"/>
    </row>
    <row r="561" spans="2:10" x14ac:dyDescent="0.25">
      <c r="B561" s="5"/>
      <c r="C561" s="2"/>
      <c r="D561" s="2"/>
      <c r="E561" s="2"/>
      <c r="F561" s="29"/>
      <c r="G561" s="2"/>
      <c r="H561" s="2"/>
      <c r="I561" s="2"/>
      <c r="J561" s="29"/>
    </row>
    <row r="562" spans="2:10" x14ac:dyDescent="0.25">
      <c r="B562" s="5"/>
      <c r="C562" s="2"/>
      <c r="D562" s="2"/>
      <c r="E562" s="2"/>
      <c r="F562" s="29"/>
      <c r="G562" s="2"/>
      <c r="H562" s="2"/>
      <c r="I562" s="2"/>
      <c r="J562" s="29"/>
    </row>
    <row r="563" spans="2:10" x14ac:dyDescent="0.25">
      <c r="B563" s="5"/>
      <c r="C563" s="2"/>
      <c r="D563" s="2"/>
      <c r="E563" s="2"/>
      <c r="F563" s="29"/>
      <c r="G563" s="2"/>
      <c r="H563" s="2"/>
      <c r="I563" s="2"/>
      <c r="J563" s="29"/>
    </row>
    <row r="564" spans="2:10" x14ac:dyDescent="0.25">
      <c r="B564" s="5"/>
      <c r="C564" s="2"/>
      <c r="D564" s="2"/>
      <c r="E564" s="2"/>
      <c r="F564" s="29"/>
      <c r="G564" s="2"/>
      <c r="H564" s="2"/>
      <c r="I564" s="2"/>
      <c r="J564" s="29"/>
    </row>
    <row r="565" spans="2:10" x14ac:dyDescent="0.25">
      <c r="B565" s="5"/>
      <c r="C565" s="2"/>
      <c r="D565" s="2"/>
      <c r="E565" s="2"/>
      <c r="F565" s="29"/>
      <c r="G565" s="2"/>
      <c r="H565" s="2"/>
      <c r="I565" s="2"/>
      <c r="J565" s="29"/>
    </row>
    <row r="566" spans="2:10" x14ac:dyDescent="0.25">
      <c r="B566" s="5"/>
      <c r="C566" s="2"/>
      <c r="D566" s="2"/>
      <c r="E566" s="2"/>
      <c r="F566" s="29"/>
      <c r="G566" s="2"/>
      <c r="H566" s="2"/>
      <c r="I566" s="2"/>
      <c r="J566" s="29"/>
    </row>
    <row r="567" spans="2:10" x14ac:dyDescent="0.25">
      <c r="B567" s="5"/>
      <c r="C567" s="2"/>
      <c r="D567" s="2"/>
      <c r="E567" s="2"/>
      <c r="F567" s="29"/>
      <c r="G567" s="2"/>
      <c r="H567" s="2"/>
      <c r="I567" s="2"/>
      <c r="J567" s="29"/>
    </row>
    <row r="568" spans="2:10" x14ac:dyDescent="0.25">
      <c r="B568" s="5"/>
      <c r="C568" s="2"/>
      <c r="D568" s="2"/>
      <c r="E568" s="2"/>
      <c r="F568" s="29"/>
      <c r="G568" s="2"/>
      <c r="H568" s="2"/>
      <c r="I568" s="2"/>
      <c r="J568" s="29"/>
    </row>
    <row r="569" spans="2:10" x14ac:dyDescent="0.25">
      <c r="B569" s="5"/>
      <c r="C569" s="2"/>
      <c r="D569" s="2"/>
      <c r="E569" s="2"/>
      <c r="F569" s="29"/>
      <c r="G569" s="2"/>
      <c r="H569" s="2"/>
      <c r="I569" s="2"/>
      <c r="J569" s="29"/>
    </row>
    <row r="570" spans="2:10" x14ac:dyDescent="0.25">
      <c r="B570" s="5"/>
      <c r="C570" s="2"/>
      <c r="D570" s="2"/>
      <c r="E570" s="2"/>
      <c r="F570" s="29"/>
      <c r="G570" s="2"/>
      <c r="H570" s="2"/>
      <c r="I570" s="2"/>
      <c r="J570" s="29"/>
    </row>
    <row r="571" spans="2:10" x14ac:dyDescent="0.25">
      <c r="B571" s="5"/>
      <c r="C571" s="2"/>
      <c r="D571" s="2"/>
      <c r="E571" s="2"/>
      <c r="F571" s="29"/>
      <c r="G571" s="2"/>
      <c r="H571" s="2"/>
      <c r="I571" s="2"/>
      <c r="J571" s="29"/>
    </row>
    <row r="572" spans="2:10" x14ac:dyDescent="0.25">
      <c r="B572" s="5"/>
      <c r="C572" s="2"/>
      <c r="D572" s="2"/>
      <c r="E572" s="2"/>
      <c r="F572" s="29"/>
      <c r="G572" s="2"/>
      <c r="H572" s="2"/>
      <c r="I572" s="2"/>
      <c r="J572" s="29"/>
    </row>
    <row r="573" spans="2:10" x14ac:dyDescent="0.25">
      <c r="B573" s="5"/>
      <c r="C573" s="2"/>
      <c r="D573" s="2"/>
      <c r="E573" s="2"/>
      <c r="F573" s="29"/>
      <c r="G573" s="2"/>
      <c r="H573" s="2"/>
      <c r="I573" s="2"/>
      <c r="J573" s="29"/>
    </row>
    <row r="574" spans="2:10" x14ac:dyDescent="0.25">
      <c r="B574" s="5"/>
      <c r="C574" s="2"/>
      <c r="D574" s="2"/>
      <c r="E574" s="2"/>
      <c r="F574" s="29"/>
      <c r="G574" s="2"/>
      <c r="H574" s="2"/>
      <c r="I574" s="2"/>
      <c r="J574" s="29"/>
    </row>
    <row r="575" spans="2:10" x14ac:dyDescent="0.25">
      <c r="B575" s="5"/>
      <c r="C575" s="2"/>
      <c r="D575" s="2"/>
      <c r="E575" s="2"/>
      <c r="F575" s="29"/>
      <c r="G575" s="2"/>
      <c r="H575" s="2"/>
      <c r="I575" s="2"/>
      <c r="J575" s="29"/>
    </row>
    <row r="576" spans="2:10" x14ac:dyDescent="0.25">
      <c r="B576" s="5"/>
      <c r="C576" s="2"/>
      <c r="D576" s="2"/>
      <c r="E576" s="2"/>
      <c r="F576" s="29"/>
      <c r="G576" s="2"/>
      <c r="H576" s="2"/>
      <c r="I576" s="2"/>
      <c r="J576" s="29"/>
    </row>
    <row r="577" spans="2:10" x14ac:dyDescent="0.25">
      <c r="B577" s="5"/>
      <c r="C577" s="2"/>
      <c r="D577" s="2"/>
      <c r="E577" s="2"/>
      <c r="F577" s="29"/>
      <c r="G577" s="2"/>
      <c r="H577" s="2"/>
      <c r="I577" s="2"/>
      <c r="J577" s="29"/>
    </row>
    <row r="578" spans="2:10" x14ac:dyDescent="0.25">
      <c r="B578" s="5"/>
      <c r="C578" s="2"/>
      <c r="D578" s="2"/>
      <c r="E578" s="2"/>
      <c r="F578" s="29"/>
      <c r="G578" s="2"/>
      <c r="H578" s="2"/>
      <c r="I578" s="2"/>
      <c r="J578" s="29"/>
    </row>
    <row r="579" spans="2:10" x14ac:dyDescent="0.25">
      <c r="B579" s="5"/>
      <c r="C579" s="2"/>
      <c r="D579" s="2"/>
      <c r="E579" s="2"/>
      <c r="F579" s="29"/>
      <c r="G579" s="2"/>
      <c r="H579" s="2"/>
      <c r="I579" s="2"/>
      <c r="J579" s="29"/>
    </row>
    <row r="580" spans="2:10" x14ac:dyDescent="0.25">
      <c r="B580" s="5"/>
      <c r="C580" s="2"/>
      <c r="D580" s="2"/>
      <c r="E580" s="2"/>
      <c r="F580" s="29"/>
      <c r="G580" s="2"/>
      <c r="H580" s="2"/>
      <c r="I580" s="2"/>
      <c r="J580" s="29"/>
    </row>
    <row r="581" spans="2:10" x14ac:dyDescent="0.25">
      <c r="B581" s="5"/>
      <c r="C581" s="2"/>
      <c r="D581" s="2"/>
      <c r="E581" s="2"/>
      <c r="F581" s="29"/>
      <c r="G581" s="2"/>
      <c r="H581" s="2"/>
      <c r="I581" s="2"/>
      <c r="J581" s="29"/>
    </row>
    <row r="582" spans="2:10" x14ac:dyDescent="0.25">
      <c r="B582" s="5"/>
      <c r="C582" s="2"/>
      <c r="D582" s="2"/>
      <c r="E582" s="2"/>
      <c r="F582" s="29"/>
      <c r="G582" s="2"/>
      <c r="H582" s="2"/>
      <c r="I582" s="2"/>
      <c r="J582" s="29"/>
    </row>
    <row r="583" spans="2:10" x14ac:dyDescent="0.25">
      <c r="B583" s="5"/>
      <c r="C583" s="2"/>
      <c r="D583" s="2"/>
      <c r="E583" s="2"/>
      <c r="F583" s="29"/>
      <c r="G583" s="2"/>
      <c r="H583" s="2"/>
      <c r="I583" s="2"/>
      <c r="J583" s="29"/>
    </row>
    <row r="584" spans="2:10" x14ac:dyDescent="0.25">
      <c r="B584" s="5"/>
      <c r="C584" s="2"/>
      <c r="D584" s="2"/>
      <c r="E584" s="2"/>
      <c r="F584" s="29"/>
      <c r="G584" s="2"/>
      <c r="H584" s="2"/>
      <c r="I584" s="2"/>
      <c r="J584" s="29"/>
    </row>
    <row r="585" spans="2:10" x14ac:dyDescent="0.25">
      <c r="B585" s="5"/>
      <c r="C585" s="2"/>
      <c r="D585" s="2"/>
      <c r="E585" s="2"/>
      <c r="F585" s="29"/>
      <c r="G585" s="2"/>
      <c r="H585" s="2"/>
      <c r="I585" s="2"/>
      <c r="J585" s="29"/>
    </row>
    <row r="586" spans="2:10" x14ac:dyDescent="0.25">
      <c r="B586" s="5"/>
      <c r="C586" s="2"/>
      <c r="D586" s="2"/>
      <c r="E586" s="2"/>
      <c r="F586" s="29"/>
      <c r="G586" s="2"/>
      <c r="H586" s="2"/>
      <c r="I586" s="2"/>
      <c r="J586" s="29"/>
    </row>
    <row r="587" spans="2:10" x14ac:dyDescent="0.25">
      <c r="B587" s="5"/>
      <c r="C587" s="2"/>
      <c r="D587" s="2"/>
      <c r="E587" s="2"/>
      <c r="F587" s="29"/>
      <c r="G587" s="2"/>
      <c r="H587" s="2"/>
      <c r="I587" s="2"/>
      <c r="J587" s="29"/>
    </row>
    <row r="588" spans="2:10" x14ac:dyDescent="0.25">
      <c r="B588" s="5"/>
      <c r="C588" s="2"/>
      <c r="D588" s="2"/>
      <c r="E588" s="2"/>
      <c r="F588" s="29"/>
      <c r="G588" s="2"/>
      <c r="H588" s="2"/>
      <c r="I588" s="2"/>
      <c r="J588" s="29"/>
    </row>
    <row r="589" spans="2:10" x14ac:dyDescent="0.25">
      <c r="B589" s="5"/>
      <c r="C589" s="2"/>
      <c r="D589" s="2"/>
      <c r="E589" s="2"/>
      <c r="F589" s="29"/>
      <c r="G589" s="2"/>
      <c r="H589" s="2"/>
      <c r="I589" s="2"/>
      <c r="J589" s="29"/>
    </row>
    <row r="590" spans="2:10" x14ac:dyDescent="0.25">
      <c r="B590" s="5"/>
      <c r="C590" s="2"/>
      <c r="D590" s="2"/>
      <c r="E590" s="2"/>
      <c r="F590" s="29"/>
      <c r="G590" s="2"/>
      <c r="H590" s="2"/>
      <c r="I590" s="2"/>
      <c r="J590" s="29"/>
    </row>
    <row r="591" spans="2:10" x14ac:dyDescent="0.25">
      <c r="B591" s="5"/>
      <c r="C591" s="2"/>
      <c r="D591" s="2"/>
      <c r="E591" s="2"/>
      <c r="F591" s="29"/>
      <c r="G591" s="2"/>
      <c r="H591" s="2"/>
      <c r="I591" s="2"/>
      <c r="J591" s="29"/>
    </row>
    <row r="592" spans="2:10" x14ac:dyDescent="0.25">
      <c r="B592" s="5"/>
      <c r="C592" s="2"/>
      <c r="D592" s="2"/>
      <c r="E592" s="2"/>
      <c r="F592" s="29"/>
      <c r="G592" s="2"/>
      <c r="H592" s="2"/>
      <c r="I592" s="2"/>
      <c r="J592" s="29"/>
    </row>
    <row r="593" spans="2:10" x14ac:dyDescent="0.25">
      <c r="B593" s="5"/>
      <c r="C593" s="2"/>
      <c r="D593" s="2"/>
      <c r="E593" s="2"/>
      <c r="F593" s="29"/>
      <c r="G593" s="2"/>
      <c r="H593" s="2"/>
      <c r="I593" s="2"/>
      <c r="J593" s="29"/>
    </row>
    <row r="594" spans="2:10" x14ac:dyDescent="0.25">
      <c r="B594" s="5"/>
      <c r="C594" s="2"/>
      <c r="D594" s="2"/>
      <c r="E594" s="2"/>
      <c r="F594" s="29"/>
      <c r="G594" s="2"/>
      <c r="H594" s="2"/>
      <c r="I594" s="2"/>
      <c r="J594" s="29"/>
    </row>
    <row r="595" spans="2:10" x14ac:dyDescent="0.25">
      <c r="B595" s="5"/>
      <c r="C595" s="2"/>
      <c r="D595" s="2"/>
      <c r="E595" s="2"/>
      <c r="F595" s="29"/>
      <c r="G595" s="2"/>
      <c r="H595" s="2"/>
      <c r="I595" s="2"/>
      <c r="J595" s="29"/>
    </row>
    <row r="596" spans="2:10" x14ac:dyDescent="0.25">
      <c r="B596" s="5"/>
      <c r="C596" s="2"/>
      <c r="D596" s="2"/>
      <c r="E596" s="2"/>
      <c r="F596" s="29"/>
      <c r="G596" s="2"/>
      <c r="H596" s="2"/>
      <c r="I596" s="2"/>
      <c r="J596" s="29"/>
    </row>
    <row r="597" spans="2:10" x14ac:dyDescent="0.25">
      <c r="B597" s="5"/>
      <c r="C597" s="2"/>
      <c r="D597" s="2"/>
      <c r="E597" s="2"/>
      <c r="F597" s="29"/>
      <c r="G597" s="2"/>
      <c r="H597" s="2"/>
      <c r="I597" s="2"/>
      <c r="J597" s="29"/>
    </row>
    <row r="598" spans="2:10" x14ac:dyDescent="0.25">
      <c r="B598" s="5"/>
      <c r="C598" s="2"/>
      <c r="D598" s="2"/>
      <c r="E598" s="2"/>
      <c r="F598" s="29"/>
      <c r="G598" s="2"/>
      <c r="H598" s="2"/>
      <c r="I598" s="2"/>
      <c r="J598" s="29"/>
    </row>
    <row r="599" spans="2:10" x14ac:dyDescent="0.25">
      <c r="B599" s="5"/>
      <c r="C599" s="2"/>
      <c r="D599" s="2"/>
      <c r="E599" s="2"/>
      <c r="F599" s="29"/>
      <c r="G599" s="2"/>
      <c r="H599" s="2"/>
      <c r="I599" s="2"/>
      <c r="J599" s="29"/>
    </row>
    <row r="600" spans="2:10" x14ac:dyDescent="0.25">
      <c r="B600" s="5"/>
      <c r="C600" s="2"/>
      <c r="D600" s="2"/>
      <c r="E600" s="2"/>
      <c r="F600" s="29"/>
      <c r="G600" s="2"/>
      <c r="H600" s="2"/>
      <c r="I600" s="2"/>
      <c r="J600" s="29"/>
    </row>
    <row r="601" spans="2:10" x14ac:dyDescent="0.25">
      <c r="B601" s="5"/>
      <c r="C601" s="2"/>
      <c r="D601" s="2"/>
      <c r="E601" s="2"/>
      <c r="F601" s="29"/>
      <c r="G601" s="2"/>
      <c r="H601" s="2"/>
      <c r="I601" s="2"/>
      <c r="J601" s="29"/>
    </row>
    <row r="602" spans="2:10" x14ac:dyDescent="0.25">
      <c r="B602" s="5"/>
      <c r="C602" s="2"/>
      <c r="D602" s="2"/>
      <c r="E602" s="2"/>
      <c r="F602" s="29"/>
      <c r="G602" s="2"/>
      <c r="H602" s="2"/>
      <c r="I602" s="2"/>
      <c r="J602" s="29"/>
    </row>
    <row r="603" spans="2:10" x14ac:dyDescent="0.25">
      <c r="B603" s="5"/>
      <c r="C603" s="2"/>
      <c r="D603" s="2"/>
      <c r="E603" s="2"/>
      <c r="F603" s="29"/>
      <c r="G603" s="2"/>
      <c r="H603" s="2"/>
      <c r="I603" s="2"/>
      <c r="J603" s="29"/>
    </row>
    <row r="604" spans="2:10" x14ac:dyDescent="0.25">
      <c r="B604" s="5"/>
      <c r="C604" s="2"/>
      <c r="D604" s="2"/>
      <c r="E604" s="2"/>
      <c r="F604" s="29"/>
      <c r="G604" s="2"/>
      <c r="H604" s="2"/>
      <c r="I604" s="2"/>
      <c r="J604" s="29"/>
    </row>
    <row r="605" spans="2:10" x14ac:dyDescent="0.25">
      <c r="B605" s="5"/>
      <c r="C605" s="2"/>
      <c r="D605" s="2"/>
      <c r="E605" s="2"/>
      <c r="F605" s="29"/>
      <c r="G605" s="2"/>
      <c r="H605" s="2"/>
      <c r="I605" s="2"/>
      <c r="J605" s="29"/>
    </row>
    <row r="606" spans="2:10" x14ac:dyDescent="0.25">
      <c r="B606" s="5"/>
      <c r="C606" s="2"/>
      <c r="D606" s="2"/>
      <c r="E606" s="2"/>
      <c r="F606" s="29"/>
      <c r="G606" s="2"/>
      <c r="H606" s="2"/>
      <c r="I606" s="2"/>
      <c r="J606" s="29"/>
    </row>
    <row r="607" spans="2:10" x14ac:dyDescent="0.25">
      <c r="B607" s="5"/>
      <c r="C607" s="2"/>
      <c r="D607" s="2"/>
      <c r="E607" s="2"/>
      <c r="F607" s="29"/>
      <c r="G607" s="2"/>
      <c r="H607" s="2"/>
      <c r="I607" s="2"/>
      <c r="J607" s="29"/>
    </row>
    <row r="608" spans="2:10" x14ac:dyDescent="0.25">
      <c r="B608" s="5"/>
      <c r="C608" s="2"/>
      <c r="D608" s="2"/>
      <c r="E608" s="2"/>
      <c r="F608" s="29"/>
      <c r="G608" s="2"/>
      <c r="H608" s="2"/>
      <c r="I608" s="2"/>
      <c r="J608" s="29"/>
    </row>
    <row r="609" spans="2:10" x14ac:dyDescent="0.25">
      <c r="B609" s="5"/>
      <c r="C609" s="2"/>
      <c r="D609" s="2"/>
      <c r="E609" s="2"/>
      <c r="F609" s="29"/>
      <c r="G609" s="2"/>
      <c r="H609" s="2"/>
      <c r="I609" s="2"/>
      <c r="J609" s="29"/>
    </row>
    <row r="610" spans="2:10" x14ac:dyDescent="0.25">
      <c r="B610" s="5"/>
      <c r="C610" s="2"/>
      <c r="D610" s="2"/>
      <c r="E610" s="2"/>
      <c r="F610" s="29"/>
      <c r="G610" s="2"/>
      <c r="H610" s="2"/>
      <c r="I610" s="2"/>
      <c r="J610" s="29"/>
    </row>
    <row r="611" spans="2:10" x14ac:dyDescent="0.25">
      <c r="B611" s="5"/>
      <c r="C611" s="2"/>
      <c r="D611" s="2"/>
      <c r="E611" s="2"/>
      <c r="F611" s="29"/>
      <c r="G611" s="2"/>
      <c r="H611" s="2"/>
      <c r="I611" s="2"/>
      <c r="J611" s="29"/>
    </row>
    <row r="612" spans="2:10" x14ac:dyDescent="0.25">
      <c r="B612" s="5"/>
      <c r="C612" s="2"/>
      <c r="D612" s="2"/>
      <c r="E612" s="2"/>
      <c r="F612" s="29"/>
      <c r="G612" s="2"/>
      <c r="H612" s="2"/>
      <c r="I612" s="2"/>
      <c r="J612" s="29"/>
    </row>
    <row r="613" spans="2:10" x14ac:dyDescent="0.25">
      <c r="B613" s="5"/>
      <c r="C613" s="2"/>
      <c r="D613" s="2"/>
      <c r="E613" s="2"/>
      <c r="F613" s="29"/>
      <c r="G613" s="2"/>
      <c r="H613" s="2"/>
      <c r="I613" s="2"/>
      <c r="J613" s="29"/>
    </row>
    <row r="614" spans="2:10" x14ac:dyDescent="0.25">
      <c r="B614" s="5"/>
      <c r="C614" s="2"/>
      <c r="D614" s="2"/>
      <c r="E614" s="2"/>
      <c r="F614" s="29"/>
      <c r="G614" s="2"/>
      <c r="H614" s="2"/>
      <c r="I614" s="2"/>
      <c r="J614" s="29"/>
    </row>
    <row r="615" spans="2:10" x14ac:dyDescent="0.25">
      <c r="B615" s="5"/>
      <c r="C615" s="2"/>
      <c r="D615" s="2"/>
      <c r="E615" s="2"/>
      <c r="F615" s="29"/>
      <c r="G615" s="2"/>
      <c r="H615" s="2"/>
      <c r="I615" s="2"/>
      <c r="J615" s="29"/>
    </row>
    <row r="616" spans="2:10" x14ac:dyDescent="0.25">
      <c r="B616" s="5"/>
      <c r="C616" s="2"/>
      <c r="D616" s="2"/>
      <c r="E616" s="2"/>
      <c r="F616" s="29"/>
      <c r="G616" s="2"/>
      <c r="H616" s="2"/>
      <c r="I616" s="2"/>
      <c r="J616" s="29"/>
    </row>
    <row r="617" spans="2:10" x14ac:dyDescent="0.25">
      <c r="B617" s="5"/>
      <c r="C617" s="2"/>
      <c r="D617" s="2"/>
      <c r="E617" s="2"/>
      <c r="F617" s="29"/>
      <c r="G617" s="2"/>
      <c r="H617" s="2"/>
      <c r="I617" s="2"/>
      <c r="J617" s="29"/>
    </row>
    <row r="618" spans="2:10" x14ac:dyDescent="0.25">
      <c r="B618" s="5"/>
      <c r="C618" s="2"/>
      <c r="D618" s="2"/>
      <c r="E618" s="2"/>
      <c r="F618" s="29"/>
      <c r="G618" s="2"/>
      <c r="H618" s="2"/>
      <c r="I618" s="2"/>
      <c r="J618" s="29"/>
    </row>
    <row r="619" spans="2:10" x14ac:dyDescent="0.25">
      <c r="B619" s="5"/>
      <c r="C619" s="2"/>
      <c r="D619" s="2"/>
      <c r="E619" s="2"/>
      <c r="F619" s="29"/>
      <c r="G619" s="2"/>
      <c r="H619" s="2"/>
      <c r="I619" s="2"/>
      <c r="J619" s="29"/>
    </row>
    <row r="620" spans="2:10" x14ac:dyDescent="0.25">
      <c r="B620" s="5"/>
      <c r="C620" s="2"/>
      <c r="D620" s="2"/>
      <c r="E620" s="2"/>
      <c r="F620" s="29"/>
      <c r="G620" s="2"/>
      <c r="H620" s="2"/>
      <c r="I620" s="2"/>
      <c r="J620" s="29"/>
    </row>
    <row r="621" spans="2:10" x14ac:dyDescent="0.25">
      <c r="B621" s="5"/>
      <c r="C621" s="2"/>
      <c r="D621" s="2"/>
      <c r="E621" s="2"/>
      <c r="F621" s="29"/>
      <c r="G621" s="2"/>
      <c r="H621" s="2"/>
      <c r="I621" s="2"/>
      <c r="J621" s="29"/>
    </row>
    <row r="622" spans="2:10" x14ac:dyDescent="0.25">
      <c r="B622" s="5"/>
      <c r="C622" s="2"/>
      <c r="D622" s="2"/>
      <c r="E622" s="2"/>
      <c r="F622" s="29"/>
      <c r="G622" s="2"/>
      <c r="H622" s="2"/>
      <c r="I622" s="2"/>
      <c r="J622" s="29"/>
    </row>
    <row r="623" spans="2:10" x14ac:dyDescent="0.25">
      <c r="B623" s="5"/>
      <c r="C623" s="2"/>
      <c r="D623" s="2"/>
      <c r="E623" s="2"/>
      <c r="F623" s="29"/>
      <c r="G623" s="2"/>
      <c r="H623" s="2"/>
      <c r="I623" s="2"/>
      <c r="J623" s="29"/>
    </row>
    <row r="624" spans="2:10" x14ac:dyDescent="0.25">
      <c r="B624" s="5"/>
      <c r="C624" s="2"/>
      <c r="D624" s="2"/>
      <c r="E624" s="2"/>
      <c r="F624" s="29"/>
      <c r="G624" s="2"/>
      <c r="H624" s="2"/>
      <c r="I624" s="2"/>
      <c r="J624" s="29"/>
    </row>
    <row r="625" spans="2:10" x14ac:dyDescent="0.25">
      <c r="B625" s="5"/>
      <c r="C625" s="2"/>
      <c r="D625" s="2"/>
      <c r="E625" s="2"/>
      <c r="F625" s="29"/>
      <c r="G625" s="2"/>
      <c r="H625" s="2"/>
      <c r="I625" s="2"/>
      <c r="J625" s="29"/>
    </row>
    <row r="626" spans="2:10" x14ac:dyDescent="0.25">
      <c r="B626" s="5"/>
      <c r="C626" s="2"/>
      <c r="D626" s="2"/>
      <c r="E626" s="2"/>
      <c r="F626" s="29"/>
      <c r="G626" s="2"/>
      <c r="H626" s="2"/>
      <c r="I626" s="2"/>
      <c r="J626" s="29"/>
    </row>
    <row r="627" spans="2:10" x14ac:dyDescent="0.25">
      <c r="B627" s="5"/>
      <c r="C627" s="2"/>
      <c r="D627" s="2"/>
      <c r="E627" s="2"/>
      <c r="F627" s="29"/>
      <c r="G627" s="2"/>
      <c r="H627" s="2"/>
      <c r="I627" s="2"/>
      <c r="J627" s="29"/>
    </row>
    <row r="628" spans="2:10" x14ac:dyDescent="0.25">
      <c r="B628" s="5"/>
      <c r="C628" s="2"/>
      <c r="D628" s="2"/>
      <c r="E628" s="2"/>
      <c r="F628" s="29"/>
      <c r="G628" s="2"/>
      <c r="H628" s="2"/>
      <c r="I628" s="2"/>
      <c r="J628" s="29"/>
    </row>
    <row r="629" spans="2:10" x14ac:dyDescent="0.25">
      <c r="B629" s="5"/>
      <c r="C629" s="2"/>
      <c r="D629" s="2"/>
      <c r="E629" s="2"/>
      <c r="F629" s="29"/>
      <c r="G629" s="2"/>
      <c r="H629" s="2"/>
      <c r="I629" s="2"/>
      <c r="J629" s="29"/>
    </row>
    <row r="630" spans="2:10" x14ac:dyDescent="0.25">
      <c r="B630" s="5"/>
      <c r="C630" s="2"/>
      <c r="D630" s="2"/>
      <c r="E630" s="2"/>
      <c r="F630" s="29"/>
      <c r="G630" s="2"/>
      <c r="H630" s="2"/>
      <c r="I630" s="2"/>
      <c r="J630" s="29"/>
    </row>
    <row r="631" spans="2:10" x14ac:dyDescent="0.25">
      <c r="B631" s="5"/>
      <c r="C631" s="2"/>
      <c r="D631" s="2"/>
      <c r="E631" s="2"/>
      <c r="F631" s="29"/>
      <c r="G631" s="2"/>
      <c r="H631" s="2"/>
      <c r="I631" s="2"/>
      <c r="J631" s="29"/>
    </row>
    <row r="632" spans="2:10" x14ac:dyDescent="0.25">
      <c r="B632" s="5"/>
      <c r="C632" s="2"/>
      <c r="D632" s="2"/>
      <c r="E632" s="2"/>
      <c r="F632" s="29"/>
      <c r="G632" s="2"/>
      <c r="H632" s="2"/>
      <c r="I632" s="2"/>
      <c r="J632" s="29"/>
    </row>
    <row r="633" spans="2:10" x14ac:dyDescent="0.25">
      <c r="B633" s="5"/>
      <c r="C633" s="2"/>
      <c r="D633" s="2"/>
      <c r="E633" s="2"/>
      <c r="F633" s="29"/>
      <c r="G633" s="2"/>
      <c r="H633" s="2"/>
      <c r="I633" s="2"/>
      <c r="J633" s="29"/>
    </row>
    <row r="634" spans="2:10" x14ac:dyDescent="0.25">
      <c r="B634" s="5"/>
      <c r="C634" s="2"/>
      <c r="D634" s="2"/>
      <c r="E634" s="2"/>
      <c r="F634" s="29"/>
      <c r="G634" s="2"/>
      <c r="H634" s="2"/>
      <c r="I634" s="2"/>
      <c r="J634" s="29"/>
    </row>
    <row r="635" spans="2:10" x14ac:dyDescent="0.25">
      <c r="B635" s="5"/>
      <c r="C635" s="2"/>
      <c r="D635" s="2"/>
      <c r="E635" s="2"/>
      <c r="F635" s="29"/>
      <c r="G635" s="2"/>
      <c r="H635" s="2"/>
      <c r="I635" s="2"/>
      <c r="J635" s="29"/>
    </row>
    <row r="636" spans="2:10" x14ac:dyDescent="0.25">
      <c r="B636" s="5"/>
      <c r="C636" s="2"/>
      <c r="D636" s="2"/>
      <c r="E636" s="2"/>
      <c r="F636" s="29"/>
      <c r="G636" s="2"/>
      <c r="H636" s="2"/>
      <c r="I636" s="2"/>
      <c r="J636" s="29"/>
    </row>
    <row r="637" spans="2:10" x14ac:dyDescent="0.25">
      <c r="B637" s="5"/>
      <c r="C637" s="2"/>
      <c r="D637" s="2"/>
      <c r="E637" s="2"/>
      <c r="F637" s="29"/>
      <c r="G637" s="2"/>
      <c r="H637" s="2"/>
      <c r="I637" s="2"/>
      <c r="J637" s="29"/>
    </row>
    <row r="638" spans="2:10" x14ac:dyDescent="0.25">
      <c r="B638" s="5"/>
      <c r="C638" s="2"/>
      <c r="D638" s="2"/>
      <c r="E638" s="2"/>
      <c r="F638" s="29"/>
      <c r="G638" s="2"/>
      <c r="H638" s="2"/>
      <c r="I638" s="2"/>
      <c r="J638" s="29"/>
    </row>
    <row r="639" spans="2:10" x14ac:dyDescent="0.25">
      <c r="B639" s="5"/>
      <c r="C639" s="2"/>
      <c r="D639" s="2"/>
      <c r="E639" s="2"/>
      <c r="F639" s="29"/>
      <c r="G639" s="2"/>
      <c r="H639" s="2"/>
      <c r="I639" s="2"/>
      <c r="J639" s="29"/>
    </row>
    <row r="640" spans="2:10" x14ac:dyDescent="0.25">
      <c r="B640" s="5"/>
      <c r="C640" s="2"/>
      <c r="D640" s="2"/>
      <c r="E640" s="2"/>
      <c r="F640" s="29"/>
      <c r="G640" s="2"/>
      <c r="H640" s="2"/>
      <c r="I640" s="2"/>
      <c r="J640" s="29"/>
    </row>
    <row r="641" spans="2:10" x14ac:dyDescent="0.25">
      <c r="B641" s="5"/>
      <c r="C641" s="2"/>
      <c r="D641" s="2"/>
      <c r="E641" s="2"/>
      <c r="F641" s="29"/>
      <c r="G641" s="2"/>
      <c r="H641" s="2"/>
      <c r="I641" s="2"/>
      <c r="J641" s="29"/>
    </row>
    <row r="642" spans="2:10" x14ac:dyDescent="0.25">
      <c r="B642" s="5"/>
      <c r="C642" s="2"/>
      <c r="D642" s="2"/>
      <c r="E642" s="2"/>
      <c r="F642" s="29"/>
      <c r="G642" s="2"/>
      <c r="H642" s="2"/>
      <c r="I642" s="2"/>
      <c r="J642" s="29"/>
    </row>
    <row r="643" spans="2:10" x14ac:dyDescent="0.25">
      <c r="B643" s="5"/>
      <c r="C643" s="2"/>
      <c r="D643" s="2"/>
      <c r="E643" s="2"/>
      <c r="F643" s="29"/>
      <c r="G643" s="2"/>
      <c r="H643" s="2"/>
      <c r="I643" s="2"/>
      <c r="J643" s="29"/>
    </row>
    <row r="644" spans="2:10" x14ac:dyDescent="0.25">
      <c r="B644" s="5"/>
      <c r="C644" s="2"/>
      <c r="D644" s="2"/>
      <c r="E644" s="2"/>
      <c r="F644" s="29"/>
      <c r="G644" s="2"/>
      <c r="H644" s="2"/>
      <c r="I644" s="2"/>
      <c r="J644" s="29"/>
    </row>
    <row r="645" spans="2:10" x14ac:dyDescent="0.25">
      <c r="B645" s="5"/>
      <c r="C645" s="2"/>
      <c r="D645" s="2"/>
      <c r="E645" s="2"/>
      <c r="F645" s="29"/>
      <c r="G645" s="2"/>
      <c r="H645" s="2"/>
      <c r="I645" s="2"/>
      <c r="J645" s="29"/>
    </row>
    <row r="646" spans="2:10" x14ac:dyDescent="0.25">
      <c r="B646" s="5"/>
      <c r="C646" s="2"/>
      <c r="D646" s="2"/>
      <c r="E646" s="2"/>
      <c r="F646" s="29"/>
      <c r="G646" s="2"/>
      <c r="H646" s="2"/>
      <c r="I646" s="2"/>
      <c r="J646" s="29"/>
    </row>
    <row r="647" spans="2:10" x14ac:dyDescent="0.25">
      <c r="B647" s="5"/>
      <c r="C647" s="2"/>
      <c r="D647" s="2"/>
      <c r="E647" s="2"/>
      <c r="F647" s="29"/>
      <c r="G647" s="2"/>
      <c r="H647" s="2"/>
      <c r="I647" s="2"/>
      <c r="J647" s="29"/>
    </row>
    <row r="648" spans="2:10" x14ac:dyDescent="0.25">
      <c r="B648" s="5"/>
      <c r="C648" s="2"/>
      <c r="D648" s="2"/>
      <c r="E648" s="2"/>
      <c r="F648" s="29"/>
      <c r="G648" s="2"/>
      <c r="H648" s="2"/>
      <c r="I648" s="2"/>
      <c r="J648" s="29"/>
    </row>
    <row r="649" spans="2:10" x14ac:dyDescent="0.25">
      <c r="B649" s="5"/>
      <c r="C649" s="2"/>
      <c r="D649" s="2"/>
      <c r="E649" s="2"/>
      <c r="F649" s="29"/>
      <c r="G649" s="2"/>
      <c r="H649" s="2"/>
      <c r="I649" s="2"/>
      <c r="J649" s="29"/>
    </row>
    <row r="650" spans="2:10" x14ac:dyDescent="0.25">
      <c r="B650" s="5"/>
      <c r="C650" s="2"/>
      <c r="D650" s="2"/>
      <c r="E650" s="2"/>
      <c r="F650" s="29"/>
      <c r="G650" s="2"/>
      <c r="H650" s="2"/>
      <c r="I650" s="2"/>
      <c r="J650" s="29"/>
    </row>
    <row r="651" spans="2:10" x14ac:dyDescent="0.25">
      <c r="B651" s="5"/>
      <c r="C651" s="2"/>
      <c r="D651" s="2"/>
      <c r="E651" s="2"/>
      <c r="F651" s="29"/>
      <c r="G651" s="2"/>
      <c r="H651" s="2"/>
      <c r="I651" s="2"/>
      <c r="J651" s="29"/>
    </row>
    <row r="652" spans="2:10" x14ac:dyDescent="0.25">
      <c r="B652" s="5"/>
      <c r="C652" s="2"/>
      <c r="D652" s="2"/>
      <c r="E652" s="2"/>
      <c r="F652" s="29"/>
      <c r="G652" s="2"/>
      <c r="H652" s="2"/>
      <c r="I652" s="2"/>
      <c r="J652" s="29"/>
    </row>
    <row r="653" spans="2:10" x14ac:dyDescent="0.25">
      <c r="B653" s="5"/>
      <c r="C653" s="2"/>
      <c r="D653" s="2"/>
      <c r="E653" s="2"/>
      <c r="F653" s="29"/>
      <c r="G653" s="2"/>
      <c r="H653" s="2"/>
      <c r="I653" s="2"/>
      <c r="J653" s="29"/>
    </row>
    <row r="654" spans="2:10" x14ac:dyDescent="0.25">
      <c r="B654" s="5"/>
      <c r="C654" s="2"/>
      <c r="D654" s="2"/>
      <c r="E654" s="2"/>
      <c r="F654" s="29"/>
      <c r="G654" s="2"/>
      <c r="H654" s="2"/>
      <c r="I654" s="2"/>
      <c r="J654" s="29"/>
    </row>
    <row r="655" spans="2:10" x14ac:dyDescent="0.25">
      <c r="B655" s="5"/>
      <c r="C655" s="2"/>
      <c r="D655" s="2"/>
      <c r="E655" s="2"/>
      <c r="F655" s="29"/>
      <c r="G655" s="2"/>
      <c r="H655" s="2"/>
      <c r="I655" s="2"/>
      <c r="J655" s="29"/>
    </row>
    <row r="656" spans="2:10" x14ac:dyDescent="0.25">
      <c r="B656" s="5"/>
      <c r="C656" s="2"/>
      <c r="D656" s="2"/>
      <c r="E656" s="2"/>
      <c r="F656" s="29"/>
      <c r="G656" s="2"/>
      <c r="H656" s="2"/>
      <c r="I656" s="2"/>
      <c r="J656" s="29"/>
    </row>
    <row r="657" spans="2:10" x14ac:dyDescent="0.25">
      <c r="B657" s="5"/>
      <c r="C657" s="2"/>
      <c r="D657" s="2"/>
      <c r="E657" s="2"/>
      <c r="F657" s="29"/>
      <c r="G657" s="2"/>
      <c r="H657" s="2"/>
      <c r="I657" s="2"/>
      <c r="J657" s="29"/>
    </row>
    <row r="658" spans="2:10" x14ac:dyDescent="0.25">
      <c r="B658" s="5"/>
      <c r="C658" s="2"/>
      <c r="D658" s="2"/>
      <c r="E658" s="2"/>
      <c r="F658" s="29"/>
      <c r="G658" s="2"/>
      <c r="H658" s="2"/>
      <c r="I658" s="2"/>
      <c r="J658" s="29"/>
    </row>
    <row r="659" spans="2:10" x14ac:dyDescent="0.25">
      <c r="B659" s="5"/>
      <c r="C659" s="2"/>
      <c r="D659" s="2"/>
      <c r="E659" s="2"/>
      <c r="F659" s="29"/>
      <c r="G659" s="2"/>
      <c r="H659" s="2"/>
      <c r="I659" s="2"/>
      <c r="J659" s="29"/>
    </row>
    <row r="660" spans="2:10" x14ac:dyDescent="0.25">
      <c r="B660" s="5"/>
      <c r="C660" s="2"/>
      <c r="D660" s="2"/>
      <c r="E660" s="2"/>
      <c r="F660" s="29"/>
      <c r="G660" s="2"/>
      <c r="H660" s="2"/>
      <c r="I660" s="2"/>
      <c r="J660" s="29"/>
    </row>
    <row r="661" spans="2:10" x14ac:dyDescent="0.25">
      <c r="B661" s="5"/>
      <c r="C661" s="2"/>
      <c r="D661" s="2"/>
      <c r="E661" s="2"/>
      <c r="F661" s="29"/>
      <c r="G661" s="2"/>
      <c r="H661" s="2"/>
      <c r="I661" s="2"/>
      <c r="J661" s="29"/>
    </row>
    <row r="662" spans="2:10" x14ac:dyDescent="0.25">
      <c r="B662" s="5"/>
      <c r="C662" s="2"/>
      <c r="D662" s="2"/>
      <c r="E662" s="2"/>
      <c r="F662" s="29"/>
      <c r="G662" s="2"/>
      <c r="H662" s="2"/>
      <c r="I662" s="2"/>
      <c r="J662" s="29"/>
    </row>
    <row r="663" spans="2:10" x14ac:dyDescent="0.25">
      <c r="B663" s="5"/>
      <c r="C663" s="2"/>
      <c r="D663" s="2"/>
      <c r="E663" s="2"/>
      <c r="F663" s="29"/>
      <c r="G663" s="2"/>
      <c r="H663" s="2"/>
      <c r="I663" s="2"/>
      <c r="J663" s="29"/>
    </row>
    <row r="664" spans="2:10" x14ac:dyDescent="0.25">
      <c r="B664" s="5"/>
      <c r="C664" s="2"/>
      <c r="D664" s="2"/>
      <c r="E664" s="2"/>
      <c r="F664" s="29"/>
      <c r="G664" s="2"/>
      <c r="H664" s="2"/>
      <c r="I664" s="2"/>
      <c r="J664" s="29"/>
    </row>
    <row r="665" spans="2:10" x14ac:dyDescent="0.25">
      <c r="B665" s="5"/>
      <c r="C665" s="2"/>
      <c r="D665" s="2"/>
      <c r="E665" s="2"/>
      <c r="F665" s="29"/>
      <c r="G665" s="2"/>
      <c r="H665" s="2"/>
      <c r="I665" s="2"/>
      <c r="J665" s="29"/>
    </row>
    <row r="666" spans="2:10" x14ac:dyDescent="0.25">
      <c r="B666" s="5"/>
      <c r="C666" s="2"/>
      <c r="D666" s="2"/>
      <c r="E666" s="2"/>
      <c r="F666" s="29"/>
      <c r="G666" s="2"/>
      <c r="H666" s="2"/>
      <c r="I666" s="2"/>
      <c r="J666" s="29"/>
    </row>
    <row r="667" spans="2:10" x14ac:dyDescent="0.25">
      <c r="B667" s="5"/>
      <c r="C667" s="2"/>
      <c r="D667" s="2"/>
      <c r="E667" s="2"/>
      <c r="F667" s="29"/>
      <c r="G667" s="2"/>
      <c r="H667" s="2"/>
      <c r="I667" s="2"/>
      <c r="J667" s="29"/>
    </row>
    <row r="668" spans="2:10" x14ac:dyDescent="0.25">
      <c r="B668" s="5"/>
      <c r="C668" s="2"/>
      <c r="D668" s="2"/>
      <c r="E668" s="2"/>
      <c r="F668" s="29"/>
      <c r="G668" s="2"/>
      <c r="H668" s="2"/>
      <c r="I668" s="2"/>
      <c r="J668" s="29"/>
    </row>
    <row r="669" spans="2:10" x14ac:dyDescent="0.25">
      <c r="B669" s="5"/>
      <c r="C669" s="2"/>
      <c r="D669" s="2"/>
      <c r="E669" s="2"/>
      <c r="F669" s="29"/>
      <c r="G669" s="2"/>
      <c r="H669" s="2"/>
      <c r="I669" s="2"/>
      <c r="J669" s="29"/>
    </row>
    <row r="670" spans="2:10" x14ac:dyDescent="0.25">
      <c r="B670" s="5"/>
      <c r="C670" s="2"/>
      <c r="D670" s="2"/>
      <c r="E670" s="2"/>
      <c r="F670" s="29"/>
      <c r="G670" s="2"/>
      <c r="H670" s="2"/>
      <c r="I670" s="2"/>
      <c r="J670" s="29"/>
    </row>
    <row r="671" spans="2:10" x14ac:dyDescent="0.25">
      <c r="B671" s="5"/>
      <c r="C671" s="2"/>
      <c r="D671" s="2"/>
      <c r="E671" s="2"/>
      <c r="F671" s="29"/>
      <c r="G671" s="2"/>
      <c r="H671" s="2"/>
      <c r="I671" s="2"/>
      <c r="J671" s="29"/>
    </row>
    <row r="672" spans="2:10" x14ac:dyDescent="0.25">
      <c r="B672" s="5"/>
      <c r="C672" s="2"/>
      <c r="D672" s="2"/>
      <c r="E672" s="2"/>
      <c r="F672" s="29"/>
      <c r="G672" s="2"/>
      <c r="H672" s="2"/>
      <c r="I672" s="2"/>
      <c r="J672" s="29"/>
    </row>
    <row r="673" spans="2:10" x14ac:dyDescent="0.25">
      <c r="B673" s="5"/>
      <c r="C673" s="2"/>
      <c r="D673" s="2"/>
      <c r="E673" s="2"/>
      <c r="F673" s="29"/>
      <c r="G673" s="2"/>
      <c r="H673" s="2"/>
      <c r="I673" s="2"/>
      <c r="J673" s="29"/>
    </row>
    <row r="674" spans="2:10" x14ac:dyDescent="0.25">
      <c r="B674" s="5"/>
      <c r="C674" s="2"/>
      <c r="D674" s="2"/>
      <c r="E674" s="2"/>
      <c r="F674" s="29"/>
      <c r="G674" s="2"/>
      <c r="H674" s="2"/>
      <c r="I674" s="2"/>
      <c r="J674" s="29"/>
    </row>
    <row r="675" spans="2:10" x14ac:dyDescent="0.25">
      <c r="B675" s="5"/>
      <c r="C675" s="2"/>
      <c r="D675" s="2"/>
      <c r="E675" s="2"/>
      <c r="F675" s="29"/>
      <c r="G675" s="2"/>
      <c r="H675" s="2"/>
      <c r="I675" s="2"/>
      <c r="J675" s="29"/>
    </row>
    <row r="676" spans="2:10" x14ac:dyDescent="0.25">
      <c r="B676" s="5"/>
      <c r="C676" s="2"/>
      <c r="D676" s="2"/>
      <c r="E676" s="2"/>
      <c r="F676" s="29"/>
      <c r="G676" s="2"/>
      <c r="H676" s="2"/>
      <c r="I676" s="2"/>
      <c r="J676" s="29"/>
    </row>
    <row r="677" spans="2:10" x14ac:dyDescent="0.25">
      <c r="B677" s="5"/>
      <c r="C677" s="2"/>
      <c r="D677" s="2"/>
      <c r="E677" s="2"/>
      <c r="F677" s="29"/>
      <c r="G677" s="2"/>
      <c r="H677" s="2"/>
      <c r="I677" s="2"/>
      <c r="J677" s="29"/>
    </row>
    <row r="678" spans="2:10" x14ac:dyDescent="0.25">
      <c r="B678" s="5"/>
      <c r="C678" s="2"/>
      <c r="D678" s="2"/>
      <c r="E678" s="2"/>
      <c r="F678" s="29"/>
      <c r="G678" s="2"/>
      <c r="H678" s="2"/>
      <c r="I678" s="2"/>
      <c r="J678" s="29"/>
    </row>
    <row r="679" spans="2:10" x14ac:dyDescent="0.25">
      <c r="B679" s="5"/>
      <c r="C679" s="2"/>
      <c r="D679" s="2"/>
      <c r="E679" s="2"/>
      <c r="F679" s="29"/>
      <c r="G679" s="2"/>
      <c r="H679" s="2"/>
      <c r="I679" s="2"/>
      <c r="J679" s="29"/>
    </row>
    <row r="680" spans="2:10" x14ac:dyDescent="0.25">
      <c r="B680" s="5"/>
      <c r="C680" s="2"/>
      <c r="D680" s="2"/>
      <c r="E680" s="2"/>
      <c r="F680" s="29"/>
      <c r="G680" s="2"/>
      <c r="H680" s="2"/>
      <c r="I680" s="2"/>
      <c r="J680" s="29"/>
    </row>
    <row r="681" spans="2:10" x14ac:dyDescent="0.25">
      <c r="B681" s="5"/>
      <c r="C681" s="2"/>
      <c r="D681" s="2"/>
      <c r="E681" s="2"/>
      <c r="F681" s="29"/>
      <c r="G681" s="2"/>
      <c r="H681" s="2"/>
      <c r="I681" s="2"/>
      <c r="J681" s="29"/>
    </row>
    <row r="682" spans="2:10" x14ac:dyDescent="0.25">
      <c r="B682" s="5"/>
      <c r="C682" s="2"/>
      <c r="D682" s="2"/>
      <c r="E682" s="2"/>
      <c r="F682" s="29"/>
      <c r="G682" s="2"/>
      <c r="H682" s="2"/>
      <c r="I682" s="2"/>
      <c r="J682" s="29"/>
    </row>
    <row r="683" spans="2:10" x14ac:dyDescent="0.25">
      <c r="B683" s="5"/>
      <c r="C683" s="2"/>
      <c r="D683" s="2"/>
      <c r="E683" s="2"/>
      <c r="F683" s="29"/>
      <c r="G683" s="2"/>
      <c r="H683" s="2"/>
      <c r="I683" s="2"/>
      <c r="J683" s="29"/>
    </row>
    <row r="684" spans="2:10" x14ac:dyDescent="0.25">
      <c r="B684" s="5"/>
      <c r="C684" s="2"/>
      <c r="D684" s="2"/>
      <c r="E684" s="2"/>
      <c r="F684" s="29"/>
      <c r="G684" s="2"/>
      <c r="H684" s="2"/>
      <c r="I684" s="2"/>
      <c r="J684" s="29"/>
    </row>
    <row r="685" spans="2:10" x14ac:dyDescent="0.25">
      <c r="B685" s="5"/>
      <c r="C685" s="2"/>
      <c r="D685" s="2"/>
      <c r="E685" s="2"/>
      <c r="F685" s="29"/>
      <c r="G685" s="2"/>
      <c r="H685" s="2"/>
      <c r="I685" s="2"/>
      <c r="J685" s="29"/>
    </row>
    <row r="686" spans="2:10" x14ac:dyDescent="0.25">
      <c r="B686" s="5"/>
      <c r="C686" s="2"/>
      <c r="D686" s="2"/>
      <c r="E686" s="2"/>
      <c r="F686" s="29"/>
      <c r="G686" s="2"/>
      <c r="H686" s="2"/>
      <c r="I686" s="2"/>
      <c r="J686" s="29"/>
    </row>
    <row r="687" spans="2:10" x14ac:dyDescent="0.25">
      <c r="B687" s="5"/>
      <c r="C687" s="2"/>
      <c r="D687" s="2"/>
      <c r="E687" s="2"/>
      <c r="F687" s="29"/>
      <c r="G687" s="2"/>
      <c r="H687" s="2"/>
      <c r="I687" s="2"/>
      <c r="J687" s="29"/>
    </row>
    <row r="688" spans="2:10" x14ac:dyDescent="0.25">
      <c r="B688" s="5"/>
      <c r="C688" s="2"/>
      <c r="D688" s="2"/>
      <c r="E688" s="2"/>
      <c r="F688" s="29"/>
      <c r="G688" s="2"/>
      <c r="H688" s="2"/>
      <c r="I688" s="2"/>
      <c r="J688" s="29"/>
    </row>
    <row r="689" spans="2:10" x14ac:dyDescent="0.25">
      <c r="B689" s="5"/>
      <c r="C689" s="2"/>
      <c r="D689" s="2"/>
      <c r="E689" s="2"/>
      <c r="F689" s="29"/>
      <c r="G689" s="2"/>
      <c r="H689" s="2"/>
      <c r="I689" s="2"/>
      <c r="J689" s="29"/>
    </row>
    <row r="690" spans="2:10" x14ac:dyDescent="0.25">
      <c r="B690" s="5"/>
      <c r="C690" s="2"/>
      <c r="D690" s="2"/>
      <c r="E690" s="2"/>
      <c r="F690" s="29"/>
      <c r="G690" s="2"/>
      <c r="H690" s="2"/>
      <c r="I690" s="2"/>
      <c r="J690" s="29"/>
    </row>
    <row r="691" spans="2:10" x14ac:dyDescent="0.25">
      <c r="B691" s="5"/>
      <c r="C691" s="2"/>
      <c r="D691" s="2"/>
      <c r="E691" s="2"/>
      <c r="F691" s="29"/>
      <c r="G691" s="2"/>
      <c r="H691" s="2"/>
      <c r="I691" s="2"/>
      <c r="J691" s="29"/>
    </row>
    <row r="692" spans="2:10" x14ac:dyDescent="0.25">
      <c r="B692" s="5"/>
      <c r="C692" s="2"/>
      <c r="D692" s="2"/>
      <c r="E692" s="2"/>
      <c r="F692" s="29"/>
      <c r="G692" s="2"/>
      <c r="H692" s="2"/>
      <c r="I692" s="2"/>
      <c r="J692" s="29"/>
    </row>
    <row r="693" spans="2:10" x14ac:dyDescent="0.25">
      <c r="B693" s="5"/>
      <c r="C693" s="2"/>
      <c r="D693" s="2"/>
      <c r="E693" s="2"/>
      <c r="F693" s="29"/>
      <c r="G693" s="2"/>
      <c r="H693" s="2"/>
      <c r="I693" s="2"/>
      <c r="J693" s="29"/>
    </row>
    <row r="694" spans="2:10" x14ac:dyDescent="0.25">
      <c r="B694" s="5"/>
      <c r="C694" s="2"/>
      <c r="D694" s="2"/>
      <c r="E694" s="2"/>
      <c r="F694" s="29"/>
      <c r="G694" s="2"/>
      <c r="H694" s="2"/>
      <c r="I694" s="2"/>
      <c r="J694" s="29"/>
    </row>
    <row r="695" spans="2:10" x14ac:dyDescent="0.25">
      <c r="B695" s="5"/>
      <c r="C695" s="2"/>
      <c r="D695" s="2"/>
      <c r="E695" s="2"/>
      <c r="F695" s="29"/>
      <c r="G695" s="2"/>
      <c r="H695" s="2"/>
      <c r="I695" s="2"/>
      <c r="J695" s="29"/>
    </row>
    <row r="696" spans="2:10" x14ac:dyDescent="0.25">
      <c r="B696" s="5"/>
      <c r="C696" s="2"/>
      <c r="D696" s="2"/>
      <c r="E696" s="2"/>
      <c r="F696" s="29"/>
      <c r="G696" s="2"/>
      <c r="H696" s="2"/>
      <c r="I696" s="2"/>
      <c r="J696" s="29"/>
    </row>
    <row r="697" spans="2:10" x14ac:dyDescent="0.25">
      <c r="B697" s="5"/>
      <c r="C697" s="2"/>
      <c r="D697" s="2"/>
      <c r="E697" s="2"/>
      <c r="F697" s="29"/>
      <c r="G697" s="2"/>
      <c r="H697" s="2"/>
      <c r="I697" s="2"/>
      <c r="J697" s="29"/>
    </row>
    <row r="698" spans="2:10" x14ac:dyDescent="0.25">
      <c r="B698" s="5"/>
      <c r="C698" s="2"/>
      <c r="D698" s="2"/>
      <c r="E698" s="2"/>
      <c r="F698" s="29"/>
      <c r="G698" s="2"/>
      <c r="H698" s="2"/>
      <c r="I698" s="2"/>
      <c r="J698" s="29"/>
    </row>
    <row r="699" spans="2:10" x14ac:dyDescent="0.25">
      <c r="B699" s="5"/>
      <c r="C699" s="2"/>
      <c r="D699" s="2"/>
      <c r="E699" s="2"/>
      <c r="F699" s="29"/>
      <c r="G699" s="2"/>
      <c r="H699" s="2"/>
      <c r="I699" s="2"/>
      <c r="J699" s="29"/>
    </row>
    <row r="700" spans="2:10" x14ac:dyDescent="0.25">
      <c r="B700" s="5"/>
      <c r="C700" s="2"/>
      <c r="D700" s="2"/>
      <c r="E700" s="2"/>
      <c r="F700" s="29"/>
      <c r="G700" s="2"/>
      <c r="H700" s="2"/>
      <c r="I700" s="2"/>
      <c r="J700" s="29"/>
    </row>
    <row r="701" spans="2:10" x14ac:dyDescent="0.25">
      <c r="B701" s="5"/>
      <c r="C701" s="2"/>
      <c r="D701" s="2"/>
      <c r="E701" s="2"/>
      <c r="F701" s="29"/>
      <c r="G701" s="2"/>
      <c r="H701" s="2"/>
      <c r="I701" s="2"/>
      <c r="J701" s="29"/>
    </row>
    <row r="702" spans="2:10" x14ac:dyDescent="0.25">
      <c r="B702" s="5"/>
      <c r="C702" s="2"/>
      <c r="D702" s="2"/>
      <c r="E702" s="2"/>
      <c r="F702" s="29"/>
      <c r="G702" s="2"/>
      <c r="H702" s="2"/>
      <c r="I702" s="2"/>
      <c r="J702" s="29"/>
    </row>
    <row r="703" spans="2:10" x14ac:dyDescent="0.25">
      <c r="B703" s="5"/>
      <c r="C703" s="2"/>
      <c r="D703" s="2"/>
      <c r="E703" s="2"/>
      <c r="F703" s="29"/>
      <c r="G703" s="2"/>
      <c r="H703" s="2"/>
      <c r="I703" s="2"/>
      <c r="J703" s="29"/>
    </row>
    <row r="704" spans="2:10" x14ac:dyDescent="0.25">
      <c r="B704" s="5"/>
      <c r="C704" s="2"/>
      <c r="D704" s="2"/>
      <c r="E704" s="2"/>
      <c r="F704" s="29"/>
      <c r="G704" s="2"/>
      <c r="H704" s="2"/>
      <c r="I704" s="2"/>
      <c r="J704" s="29"/>
    </row>
    <row r="705" spans="2:10" x14ac:dyDescent="0.25">
      <c r="B705" s="5"/>
      <c r="C705" s="2"/>
      <c r="D705" s="2"/>
      <c r="E705" s="2"/>
      <c r="F705" s="29"/>
      <c r="G705" s="2"/>
      <c r="H705" s="2"/>
      <c r="I705" s="2"/>
      <c r="J705" s="29"/>
    </row>
    <row r="706" spans="2:10" x14ac:dyDescent="0.25">
      <c r="B706" s="5"/>
      <c r="C706" s="2"/>
      <c r="D706" s="2"/>
      <c r="E706" s="2"/>
      <c r="F706" s="29"/>
      <c r="G706" s="2"/>
      <c r="H706" s="2"/>
      <c r="I706" s="2"/>
      <c r="J706" s="29"/>
    </row>
    <row r="707" spans="2:10" x14ac:dyDescent="0.25">
      <c r="B707" s="5"/>
      <c r="C707" s="2"/>
      <c r="D707" s="2"/>
      <c r="E707" s="2"/>
      <c r="F707" s="29"/>
      <c r="G707" s="2"/>
      <c r="H707" s="2"/>
      <c r="I707" s="2"/>
      <c r="J707" s="29"/>
    </row>
    <row r="708" spans="2:10" x14ac:dyDescent="0.25">
      <c r="B708" s="5"/>
      <c r="C708" s="2"/>
      <c r="D708" s="2"/>
      <c r="E708" s="2"/>
      <c r="F708" s="29"/>
      <c r="G708" s="2"/>
      <c r="H708" s="2"/>
      <c r="I708" s="2"/>
      <c r="J708" s="29"/>
    </row>
    <row r="709" spans="2:10" x14ac:dyDescent="0.25">
      <c r="B709" s="5"/>
      <c r="C709" s="2"/>
      <c r="D709" s="2"/>
      <c r="E709" s="2"/>
      <c r="F709" s="29"/>
      <c r="G709" s="2"/>
      <c r="H709" s="2"/>
      <c r="I709" s="2"/>
      <c r="J709" s="29"/>
    </row>
    <row r="710" spans="2:10" x14ac:dyDescent="0.25">
      <c r="B710" s="5"/>
      <c r="C710" s="2"/>
      <c r="D710" s="2"/>
      <c r="E710" s="2"/>
      <c r="F710" s="29"/>
      <c r="G710" s="2"/>
      <c r="H710" s="2"/>
      <c r="I710" s="2"/>
      <c r="J710" s="29"/>
    </row>
    <row r="711" spans="2:10" x14ac:dyDescent="0.25">
      <c r="B711" s="5"/>
      <c r="C711" s="2"/>
      <c r="D711" s="2"/>
      <c r="E711" s="2"/>
      <c r="F711" s="29"/>
      <c r="G711" s="2"/>
      <c r="H711" s="2"/>
      <c r="I711" s="2"/>
      <c r="J711" s="29"/>
    </row>
    <row r="712" spans="2:10" x14ac:dyDescent="0.25">
      <c r="B712" s="5"/>
      <c r="C712" s="2"/>
      <c r="D712" s="2"/>
      <c r="E712" s="2"/>
      <c r="F712" s="29"/>
      <c r="G712" s="2"/>
      <c r="H712" s="2"/>
      <c r="I712" s="2"/>
      <c r="J712" s="29"/>
    </row>
    <row r="713" spans="2:10" x14ac:dyDescent="0.25">
      <c r="B713" s="5"/>
      <c r="C713" s="2"/>
      <c r="D713" s="2"/>
      <c r="E713" s="2"/>
      <c r="F713" s="29"/>
      <c r="G713" s="2"/>
      <c r="H713" s="2"/>
      <c r="I713" s="2"/>
      <c r="J713" s="29"/>
    </row>
    <row r="714" spans="2:10" x14ac:dyDescent="0.25">
      <c r="B714" s="5"/>
      <c r="C714" s="2"/>
      <c r="D714" s="2"/>
      <c r="E714" s="2"/>
      <c r="F714" s="29"/>
      <c r="G714" s="2"/>
      <c r="H714" s="2"/>
      <c r="I714" s="2"/>
      <c r="J714" s="29"/>
    </row>
    <row r="715" spans="2:10" x14ac:dyDescent="0.25">
      <c r="B715" s="5"/>
      <c r="C715" s="2"/>
      <c r="D715" s="2"/>
      <c r="E715" s="2"/>
      <c r="F715" s="29"/>
      <c r="G715" s="2"/>
      <c r="H715" s="2"/>
      <c r="I715" s="2"/>
      <c r="J715" s="29"/>
    </row>
    <row r="716" spans="2:10" x14ac:dyDescent="0.25">
      <c r="B716" s="5"/>
      <c r="C716" s="2"/>
      <c r="D716" s="2"/>
      <c r="E716" s="2"/>
      <c r="F716" s="29"/>
      <c r="G716" s="2"/>
      <c r="H716" s="2"/>
      <c r="I716" s="2"/>
      <c r="J716" s="29"/>
    </row>
    <row r="717" spans="2:10" x14ac:dyDescent="0.25">
      <c r="B717" s="5"/>
      <c r="C717" s="2"/>
      <c r="D717" s="2"/>
      <c r="E717" s="2"/>
      <c r="F717" s="29"/>
      <c r="G717" s="2"/>
      <c r="H717" s="2"/>
      <c r="I717" s="2"/>
      <c r="J717" s="29"/>
    </row>
    <row r="718" spans="2:10" x14ac:dyDescent="0.25">
      <c r="B718" s="5"/>
      <c r="C718" s="2"/>
      <c r="D718" s="2"/>
      <c r="E718" s="2"/>
      <c r="F718" s="29"/>
      <c r="G718" s="2"/>
      <c r="H718" s="2"/>
      <c r="I718" s="2"/>
      <c r="J718" s="29"/>
    </row>
    <row r="719" spans="2:10" x14ac:dyDescent="0.25">
      <c r="B719" s="5"/>
      <c r="C719" s="2"/>
      <c r="D719" s="2"/>
      <c r="E719" s="2"/>
      <c r="F719" s="29"/>
      <c r="G719" s="2"/>
      <c r="H719" s="2"/>
      <c r="I719" s="2"/>
      <c r="J719" s="29"/>
    </row>
    <row r="720" spans="2:10" x14ac:dyDescent="0.25">
      <c r="B720" s="5"/>
      <c r="C720" s="2"/>
      <c r="D720" s="2"/>
      <c r="E720" s="2"/>
      <c r="F720" s="29"/>
      <c r="G720" s="2"/>
      <c r="H720" s="2"/>
      <c r="I720" s="2"/>
      <c r="J720" s="29"/>
    </row>
    <row r="721" spans="2:10" x14ac:dyDescent="0.25">
      <c r="B721" s="5"/>
      <c r="C721" s="2"/>
      <c r="D721" s="2"/>
      <c r="E721" s="2"/>
      <c r="F721" s="29"/>
      <c r="G721" s="2"/>
      <c r="H721" s="2"/>
      <c r="I721" s="2"/>
      <c r="J721" s="29"/>
    </row>
    <row r="722" spans="2:10" x14ac:dyDescent="0.25">
      <c r="B722" s="5"/>
      <c r="C722" s="2"/>
      <c r="D722" s="2"/>
      <c r="E722" s="2"/>
      <c r="F722" s="29"/>
      <c r="G722" s="2"/>
      <c r="H722" s="2"/>
      <c r="I722" s="2"/>
      <c r="J722" s="29"/>
    </row>
    <row r="723" spans="2:10" x14ac:dyDescent="0.25">
      <c r="B723" s="5"/>
      <c r="C723" s="2"/>
      <c r="D723" s="2"/>
      <c r="E723" s="2"/>
      <c r="F723" s="29"/>
      <c r="G723" s="2"/>
      <c r="H723" s="2"/>
      <c r="I723" s="2"/>
      <c r="J723" s="29"/>
    </row>
    <row r="724" spans="2:10" x14ac:dyDescent="0.25">
      <c r="B724" s="5"/>
      <c r="C724" s="2"/>
      <c r="D724" s="2"/>
      <c r="E724" s="2"/>
      <c r="F724" s="29"/>
      <c r="G724" s="2"/>
      <c r="H724" s="2"/>
      <c r="I724" s="2"/>
      <c r="J724" s="29"/>
    </row>
    <row r="725" spans="2:10" x14ac:dyDescent="0.25">
      <c r="B725" s="5"/>
      <c r="C725" s="2"/>
      <c r="D725" s="2"/>
      <c r="E725" s="2"/>
      <c r="F725" s="29"/>
      <c r="G725" s="2"/>
      <c r="H725" s="2"/>
      <c r="I725" s="2"/>
      <c r="J725" s="29"/>
    </row>
    <row r="726" spans="2:10" x14ac:dyDescent="0.25">
      <c r="B726" s="5"/>
      <c r="C726" s="2"/>
      <c r="D726" s="2"/>
      <c r="E726" s="2"/>
      <c r="F726" s="29"/>
      <c r="G726" s="2"/>
      <c r="H726" s="2"/>
      <c r="I726" s="2"/>
      <c r="J726" s="29"/>
    </row>
    <row r="727" spans="2:10" x14ac:dyDescent="0.25">
      <c r="B727" s="5"/>
      <c r="C727" s="2"/>
      <c r="D727" s="2"/>
      <c r="E727" s="2"/>
      <c r="F727" s="29"/>
      <c r="G727" s="2"/>
      <c r="H727" s="2"/>
      <c r="I727" s="2"/>
      <c r="J727" s="29"/>
    </row>
    <row r="728" spans="2:10" x14ac:dyDescent="0.25">
      <c r="B728" s="5"/>
      <c r="C728" s="2"/>
      <c r="D728" s="2"/>
      <c r="E728" s="2"/>
      <c r="F728" s="29"/>
      <c r="G728" s="2"/>
      <c r="H728" s="2"/>
      <c r="I728" s="2"/>
      <c r="J728" s="29"/>
    </row>
    <row r="729" spans="2:10" x14ac:dyDescent="0.25">
      <c r="B729" s="5"/>
      <c r="C729" s="2"/>
      <c r="D729" s="2"/>
      <c r="E729" s="2"/>
      <c r="F729" s="29"/>
      <c r="G729" s="2"/>
      <c r="H729" s="2"/>
      <c r="I729" s="2"/>
      <c r="J729" s="29"/>
    </row>
    <row r="730" spans="2:10" x14ac:dyDescent="0.25">
      <c r="B730" s="5"/>
      <c r="C730" s="2"/>
      <c r="D730" s="2"/>
      <c r="E730" s="2"/>
      <c r="F730" s="29"/>
      <c r="G730" s="2"/>
      <c r="H730" s="2"/>
      <c r="I730" s="2"/>
      <c r="J730" s="29"/>
    </row>
    <row r="731" spans="2:10" x14ac:dyDescent="0.25">
      <c r="B731" s="5"/>
      <c r="C731" s="2"/>
      <c r="D731" s="2"/>
      <c r="E731" s="2"/>
      <c r="F731" s="29"/>
      <c r="G731" s="2"/>
      <c r="H731" s="2"/>
      <c r="I731" s="2"/>
      <c r="J731" s="29"/>
    </row>
    <row r="732" spans="2:10" x14ac:dyDescent="0.25">
      <c r="B732" s="5"/>
      <c r="C732" s="2"/>
      <c r="D732" s="2"/>
      <c r="E732" s="2"/>
      <c r="F732" s="29"/>
      <c r="G732" s="2"/>
      <c r="H732" s="2"/>
      <c r="I732" s="2"/>
      <c r="J732" s="29"/>
    </row>
    <row r="733" spans="2:10" x14ac:dyDescent="0.25">
      <c r="B733" s="5"/>
      <c r="C733" s="2"/>
      <c r="D733" s="2"/>
      <c r="E733" s="2"/>
      <c r="F733" s="29"/>
      <c r="G733" s="2"/>
      <c r="H733" s="2"/>
      <c r="I733" s="2"/>
      <c r="J733" s="29"/>
    </row>
    <row r="734" spans="2:10" x14ac:dyDescent="0.25">
      <c r="B734" s="5"/>
      <c r="C734" s="2"/>
      <c r="D734" s="2"/>
      <c r="E734" s="2"/>
      <c r="F734" s="29"/>
      <c r="G734" s="2"/>
      <c r="H734" s="2"/>
      <c r="I734" s="2"/>
      <c r="J734" s="29"/>
    </row>
    <row r="735" spans="2:10" x14ac:dyDescent="0.25">
      <c r="B735" s="5"/>
      <c r="C735" s="2"/>
      <c r="D735" s="2"/>
      <c r="E735" s="2"/>
      <c r="F735" s="29"/>
      <c r="G735" s="2"/>
      <c r="H735" s="2"/>
      <c r="I735" s="2"/>
      <c r="J735" s="29"/>
    </row>
    <row r="736" spans="2:10" x14ac:dyDescent="0.25">
      <c r="B736" s="5"/>
      <c r="C736" s="2"/>
      <c r="D736" s="2"/>
      <c r="E736" s="2"/>
      <c r="F736" s="29"/>
      <c r="G736" s="2"/>
      <c r="H736" s="2"/>
      <c r="I736" s="2"/>
      <c r="J736" s="29"/>
    </row>
    <row r="737" spans="2:10" x14ac:dyDescent="0.25">
      <c r="B737" s="5"/>
      <c r="C737" s="2"/>
      <c r="D737" s="2"/>
      <c r="E737" s="2"/>
      <c r="F737" s="29"/>
      <c r="G737" s="2"/>
      <c r="H737" s="2"/>
      <c r="I737" s="2"/>
      <c r="J737" s="29"/>
    </row>
    <row r="738" spans="2:10" x14ac:dyDescent="0.25">
      <c r="B738" s="5"/>
      <c r="C738" s="2"/>
      <c r="D738" s="2"/>
      <c r="E738" s="2"/>
      <c r="F738" s="29"/>
      <c r="G738" s="2"/>
      <c r="H738" s="2"/>
      <c r="I738" s="2"/>
      <c r="J738" s="29"/>
    </row>
    <row r="739" spans="2:10" x14ac:dyDescent="0.25">
      <c r="B739" s="5"/>
      <c r="C739" s="2"/>
      <c r="D739" s="2"/>
      <c r="E739" s="2"/>
      <c r="F739" s="29"/>
      <c r="G739" s="2"/>
      <c r="H739" s="2"/>
      <c r="I739" s="2"/>
      <c r="J739" s="29"/>
    </row>
    <row r="740" spans="2:10" x14ac:dyDescent="0.25">
      <c r="B740" s="5"/>
      <c r="C740" s="2"/>
      <c r="D740" s="2"/>
      <c r="E740" s="2"/>
      <c r="F740" s="29"/>
      <c r="G740" s="2"/>
      <c r="H740" s="2"/>
      <c r="I740" s="2"/>
      <c r="J740" s="29"/>
    </row>
    <row r="741" spans="2:10" x14ac:dyDescent="0.25">
      <c r="B741" s="5"/>
      <c r="C741" s="2"/>
      <c r="D741" s="2"/>
      <c r="E741" s="2"/>
      <c r="F741" s="29"/>
      <c r="G741" s="2"/>
      <c r="H741" s="2"/>
      <c r="I741" s="2"/>
      <c r="J741" s="29"/>
    </row>
    <row r="742" spans="2:10" x14ac:dyDescent="0.25">
      <c r="B742" s="5"/>
      <c r="C742" s="2"/>
      <c r="D742" s="2"/>
      <c r="E742" s="2"/>
      <c r="F742" s="29"/>
      <c r="G742" s="2"/>
      <c r="H742" s="2"/>
      <c r="I742" s="2"/>
      <c r="J742" s="29"/>
    </row>
    <row r="743" spans="2:10" x14ac:dyDescent="0.25">
      <c r="B743" s="5"/>
      <c r="C743" s="2"/>
      <c r="D743" s="2"/>
      <c r="E743" s="2"/>
      <c r="F743" s="29"/>
      <c r="G743" s="2"/>
      <c r="H743" s="2"/>
      <c r="I743" s="2"/>
      <c r="J743" s="29"/>
    </row>
    <row r="744" spans="2:10" x14ac:dyDescent="0.25">
      <c r="B744" s="5"/>
      <c r="C744" s="2"/>
      <c r="D744" s="2"/>
      <c r="E744" s="2"/>
      <c r="F744" s="29"/>
      <c r="G744" s="2"/>
      <c r="H744" s="2"/>
      <c r="I744" s="2"/>
      <c r="J744" s="29"/>
    </row>
    <row r="745" spans="2:10" x14ac:dyDescent="0.25">
      <c r="B745" s="5"/>
      <c r="C745" s="2"/>
      <c r="D745" s="2"/>
      <c r="E745" s="2"/>
      <c r="F745" s="29"/>
      <c r="G745" s="2"/>
      <c r="H745" s="2"/>
      <c r="I745" s="2"/>
      <c r="J745" s="29"/>
    </row>
    <row r="746" spans="2:10" x14ac:dyDescent="0.25">
      <c r="B746" s="5"/>
      <c r="C746" s="2"/>
      <c r="D746" s="2"/>
      <c r="E746" s="2"/>
      <c r="F746" s="29"/>
      <c r="G746" s="2"/>
      <c r="H746" s="2"/>
      <c r="I746" s="2"/>
      <c r="J746" s="29"/>
    </row>
    <row r="747" spans="2:10" x14ac:dyDescent="0.25">
      <c r="B747" s="5"/>
      <c r="C747" s="2"/>
      <c r="D747" s="2"/>
      <c r="E747" s="2"/>
      <c r="F747" s="29"/>
      <c r="G747" s="2"/>
      <c r="H747" s="2"/>
      <c r="I747" s="2"/>
      <c r="J747" s="29"/>
    </row>
    <row r="748" spans="2:10" x14ac:dyDescent="0.25">
      <c r="B748" s="5"/>
      <c r="C748" s="2"/>
      <c r="D748" s="2"/>
      <c r="E748" s="2"/>
      <c r="F748" s="29"/>
      <c r="G748" s="2"/>
      <c r="H748" s="2"/>
      <c r="I748" s="2"/>
      <c r="J748" s="29"/>
    </row>
    <row r="749" spans="2:10" x14ac:dyDescent="0.25">
      <c r="B749" s="5"/>
      <c r="C749" s="2"/>
      <c r="D749" s="2"/>
      <c r="E749" s="2"/>
      <c r="F749" s="29"/>
      <c r="G749" s="2"/>
      <c r="H749" s="2"/>
      <c r="I749" s="2"/>
      <c r="J749" s="29"/>
    </row>
    <row r="750" spans="2:10" x14ac:dyDescent="0.25">
      <c r="B750" s="5"/>
      <c r="C750" s="2"/>
      <c r="D750" s="2"/>
      <c r="E750" s="2"/>
      <c r="F750" s="29"/>
      <c r="G750" s="2"/>
      <c r="H750" s="2"/>
      <c r="I750" s="2"/>
      <c r="J750" s="29"/>
    </row>
    <row r="751" spans="2:10" x14ac:dyDescent="0.25">
      <c r="B751" s="5"/>
      <c r="C751" s="2"/>
      <c r="D751" s="2"/>
      <c r="E751" s="2"/>
      <c r="F751" s="29"/>
      <c r="G751" s="2"/>
      <c r="H751" s="2"/>
      <c r="I751" s="2"/>
      <c r="J751" s="29"/>
    </row>
    <row r="752" spans="2:10" x14ac:dyDescent="0.25">
      <c r="B752" s="5"/>
      <c r="C752" s="2"/>
      <c r="D752" s="2"/>
      <c r="E752" s="2"/>
      <c r="F752" s="29"/>
      <c r="G752" s="2"/>
      <c r="H752" s="2"/>
      <c r="I752" s="2"/>
      <c r="J752" s="29"/>
    </row>
    <row r="753" spans="2:10" x14ac:dyDescent="0.25">
      <c r="B753" s="5"/>
      <c r="C753" s="2"/>
      <c r="D753" s="2"/>
      <c r="E753" s="2"/>
      <c r="F753" s="29"/>
      <c r="G753" s="2"/>
      <c r="H753" s="2"/>
      <c r="I753" s="2"/>
      <c r="J753" s="29"/>
    </row>
    <row r="754" spans="2:10" x14ac:dyDescent="0.25">
      <c r="B754" s="5"/>
      <c r="C754" s="2"/>
      <c r="D754" s="2"/>
      <c r="E754" s="2"/>
      <c r="F754" s="29"/>
      <c r="G754" s="2"/>
      <c r="H754" s="2"/>
      <c r="I754" s="2"/>
      <c r="J754" s="29"/>
    </row>
    <row r="755" spans="2:10" x14ac:dyDescent="0.25">
      <c r="B755" s="5"/>
      <c r="C755" s="2"/>
      <c r="D755" s="2"/>
      <c r="E755" s="2"/>
      <c r="F755" s="29"/>
      <c r="G755" s="2"/>
      <c r="H755" s="2"/>
      <c r="I755" s="2"/>
      <c r="J755" s="29"/>
    </row>
    <row r="756" spans="2:10" x14ac:dyDescent="0.25">
      <c r="B756" s="5"/>
      <c r="C756" s="2"/>
      <c r="D756" s="2"/>
      <c r="E756" s="2"/>
      <c r="F756" s="29"/>
      <c r="G756" s="2"/>
      <c r="H756" s="2"/>
      <c r="I756" s="2"/>
      <c r="J756" s="29"/>
    </row>
    <row r="757" spans="2:10" x14ac:dyDescent="0.25">
      <c r="B757" s="5"/>
      <c r="C757" s="2"/>
      <c r="D757" s="2"/>
      <c r="E757" s="2"/>
      <c r="F757" s="29"/>
      <c r="G757" s="2"/>
      <c r="H757" s="2"/>
      <c r="I757" s="2"/>
      <c r="J757" s="29"/>
    </row>
    <row r="758" spans="2:10" x14ac:dyDescent="0.25">
      <c r="B758" s="5"/>
      <c r="C758" s="2"/>
      <c r="D758" s="2"/>
      <c r="E758" s="2"/>
      <c r="F758" s="29"/>
      <c r="G758" s="2"/>
      <c r="H758" s="2"/>
      <c r="I758" s="2"/>
      <c r="J758" s="29"/>
    </row>
    <row r="759" spans="2:10" x14ac:dyDescent="0.25">
      <c r="B759" s="5"/>
      <c r="C759" s="2"/>
      <c r="D759" s="2"/>
      <c r="E759" s="2"/>
      <c r="F759" s="29"/>
      <c r="G759" s="2"/>
      <c r="H759" s="2"/>
      <c r="I759" s="2"/>
      <c r="J759" s="29"/>
    </row>
    <row r="760" spans="2:10" x14ac:dyDescent="0.25">
      <c r="B760" s="5"/>
      <c r="C760" s="2"/>
      <c r="D760" s="2"/>
      <c r="E760" s="2"/>
      <c r="F760" s="29"/>
      <c r="G760" s="2"/>
      <c r="H760" s="2"/>
      <c r="I760" s="2"/>
      <c r="J760" s="29"/>
    </row>
    <row r="761" spans="2:10" x14ac:dyDescent="0.25">
      <c r="B761" s="5"/>
      <c r="C761" s="2"/>
      <c r="D761" s="2"/>
      <c r="E761" s="2"/>
      <c r="F761" s="29"/>
      <c r="G761" s="2"/>
      <c r="H761" s="2"/>
      <c r="I761" s="2"/>
      <c r="J761" s="29"/>
    </row>
    <row r="762" spans="2:10" x14ac:dyDescent="0.25">
      <c r="B762" s="5"/>
      <c r="C762" s="2"/>
      <c r="D762" s="2"/>
      <c r="E762" s="2"/>
      <c r="F762" s="29"/>
      <c r="G762" s="2"/>
      <c r="H762" s="2"/>
      <c r="I762" s="2"/>
      <c r="J762" s="29"/>
    </row>
    <row r="763" spans="2:10" x14ac:dyDescent="0.25">
      <c r="B763" s="5"/>
      <c r="C763" s="2"/>
      <c r="D763" s="2"/>
      <c r="E763" s="2"/>
      <c r="F763" s="29"/>
      <c r="G763" s="2"/>
      <c r="H763" s="2"/>
      <c r="I763" s="2"/>
      <c r="J763" s="29"/>
    </row>
    <row r="764" spans="2:10" x14ac:dyDescent="0.25">
      <c r="B764" s="5"/>
      <c r="C764" s="2"/>
      <c r="D764" s="2"/>
      <c r="E764" s="2"/>
      <c r="F764" s="29"/>
      <c r="G764" s="2"/>
      <c r="H764" s="2"/>
      <c r="I764" s="2"/>
      <c r="J764" s="29"/>
    </row>
    <row r="765" spans="2:10" x14ac:dyDescent="0.25">
      <c r="B765" s="5"/>
      <c r="C765" s="2"/>
      <c r="D765" s="2"/>
      <c r="E765" s="2"/>
      <c r="F765" s="29"/>
      <c r="G765" s="2"/>
      <c r="H765" s="2"/>
      <c r="I765" s="2"/>
      <c r="J765" s="29"/>
    </row>
    <row r="766" spans="2:10" x14ac:dyDescent="0.25">
      <c r="B766" s="5"/>
      <c r="C766" s="2"/>
      <c r="D766" s="2"/>
      <c r="E766" s="2"/>
      <c r="F766" s="29"/>
      <c r="G766" s="2"/>
      <c r="H766" s="2"/>
      <c r="I766" s="2"/>
      <c r="J766" s="29"/>
    </row>
    <row r="767" spans="2:10" x14ac:dyDescent="0.25">
      <c r="B767" s="5"/>
      <c r="C767" s="2"/>
      <c r="D767" s="2"/>
      <c r="E767" s="2"/>
      <c r="F767" s="29"/>
      <c r="G767" s="2"/>
      <c r="H767" s="2"/>
      <c r="I767" s="2"/>
      <c r="J767" s="29"/>
    </row>
    <row r="768" spans="2:10" x14ac:dyDescent="0.25">
      <c r="B768" s="5"/>
      <c r="C768" s="2"/>
      <c r="D768" s="2"/>
      <c r="E768" s="2"/>
      <c r="F768" s="29"/>
      <c r="G768" s="2"/>
      <c r="H768" s="2"/>
      <c r="I768" s="2"/>
      <c r="J768" s="29"/>
    </row>
    <row r="769" spans="2:10" x14ac:dyDescent="0.25">
      <c r="B769" s="5"/>
      <c r="C769" s="2"/>
      <c r="D769" s="2"/>
      <c r="E769" s="2"/>
      <c r="F769" s="29"/>
      <c r="G769" s="2"/>
      <c r="H769" s="2"/>
      <c r="I769" s="2"/>
      <c r="J769" s="29"/>
    </row>
    <row r="770" spans="2:10" x14ac:dyDescent="0.25">
      <c r="B770" s="5"/>
      <c r="C770" s="2"/>
      <c r="D770" s="2"/>
      <c r="E770" s="2"/>
      <c r="F770" s="29"/>
      <c r="G770" s="2"/>
      <c r="H770" s="2"/>
      <c r="I770" s="2"/>
      <c r="J770" s="29"/>
    </row>
    <row r="771" spans="2:10" x14ac:dyDescent="0.25">
      <c r="B771" s="5"/>
      <c r="C771" s="2"/>
      <c r="D771" s="2"/>
      <c r="E771" s="2"/>
      <c r="F771" s="29"/>
      <c r="G771" s="2"/>
      <c r="H771" s="2"/>
      <c r="I771" s="2"/>
      <c r="J771" s="29"/>
    </row>
    <row r="772" spans="2:10" x14ac:dyDescent="0.25">
      <c r="B772" s="5"/>
      <c r="C772" s="2"/>
      <c r="D772" s="2"/>
      <c r="E772" s="2"/>
      <c r="F772" s="29"/>
      <c r="G772" s="2"/>
      <c r="H772" s="2"/>
      <c r="I772" s="2"/>
      <c r="J772" s="29"/>
    </row>
    <row r="773" spans="2:10" x14ac:dyDescent="0.25">
      <c r="B773" s="5"/>
      <c r="C773" s="2"/>
      <c r="D773" s="2"/>
      <c r="E773" s="2"/>
      <c r="F773" s="29"/>
      <c r="G773" s="2"/>
      <c r="H773" s="2"/>
      <c r="I773" s="2"/>
      <c r="J773" s="29"/>
    </row>
    <row r="774" spans="2:10" x14ac:dyDescent="0.25">
      <c r="B774" s="5"/>
      <c r="C774" s="2"/>
      <c r="D774" s="2"/>
      <c r="E774" s="2"/>
      <c r="F774" s="29"/>
      <c r="G774" s="2"/>
      <c r="H774" s="2"/>
      <c r="I774" s="2"/>
      <c r="J774" s="29"/>
    </row>
    <row r="775" spans="2:10" x14ac:dyDescent="0.25">
      <c r="B775" s="5"/>
      <c r="C775" s="2"/>
      <c r="D775" s="2"/>
      <c r="E775" s="2"/>
      <c r="F775" s="29"/>
      <c r="G775" s="2"/>
      <c r="H775" s="2"/>
      <c r="I775" s="2"/>
      <c r="J775" s="29"/>
    </row>
    <row r="776" spans="2:10" x14ac:dyDescent="0.25">
      <c r="B776" s="5"/>
      <c r="C776" s="2"/>
      <c r="D776" s="2"/>
      <c r="E776" s="2"/>
      <c r="F776" s="29"/>
      <c r="G776" s="2"/>
      <c r="H776" s="2"/>
      <c r="I776" s="2"/>
      <c r="J776" s="29"/>
    </row>
    <row r="777" spans="2:10" x14ac:dyDescent="0.25">
      <c r="B777" s="5"/>
      <c r="C777" s="2"/>
      <c r="D777" s="2"/>
      <c r="E777" s="2"/>
      <c r="F777" s="29"/>
      <c r="G777" s="2"/>
      <c r="H777" s="2"/>
      <c r="I777" s="2"/>
      <c r="J777" s="29"/>
    </row>
    <row r="778" spans="2:10" x14ac:dyDescent="0.25">
      <c r="B778" s="5"/>
      <c r="C778" s="2"/>
      <c r="D778" s="2"/>
      <c r="E778" s="2"/>
      <c r="F778" s="29"/>
      <c r="G778" s="2"/>
      <c r="H778" s="2"/>
      <c r="I778" s="2"/>
      <c r="J778" s="29"/>
    </row>
    <row r="779" spans="2:10" x14ac:dyDescent="0.25">
      <c r="B779" s="5"/>
      <c r="C779" s="2"/>
      <c r="D779" s="2"/>
      <c r="E779" s="2"/>
      <c r="F779" s="29"/>
      <c r="G779" s="2"/>
      <c r="H779" s="2"/>
      <c r="I779" s="2"/>
      <c r="J779" s="29"/>
    </row>
    <row r="780" spans="2:10" x14ac:dyDescent="0.25">
      <c r="B780" s="5"/>
      <c r="C780" s="2"/>
      <c r="D780" s="2"/>
      <c r="E780" s="2"/>
      <c r="F780" s="29"/>
      <c r="G780" s="2"/>
      <c r="H780" s="2"/>
      <c r="I780" s="2"/>
      <c r="J780" s="29"/>
    </row>
    <row r="781" spans="2:10" x14ac:dyDescent="0.25">
      <c r="B781" s="5"/>
      <c r="C781" s="2"/>
      <c r="D781" s="2"/>
      <c r="E781" s="2"/>
      <c r="F781" s="29"/>
      <c r="G781" s="2"/>
      <c r="H781" s="2"/>
      <c r="I781" s="2"/>
      <c r="J781" s="29"/>
    </row>
    <row r="782" spans="2:10" x14ac:dyDescent="0.25">
      <c r="B782" s="5"/>
      <c r="C782" s="2"/>
      <c r="D782" s="2"/>
      <c r="E782" s="2"/>
      <c r="F782" s="29"/>
      <c r="G782" s="2"/>
      <c r="H782" s="2"/>
      <c r="I782" s="2"/>
      <c r="J782" s="29"/>
    </row>
    <row r="783" spans="2:10" x14ac:dyDescent="0.25">
      <c r="B783" s="5"/>
      <c r="C783" s="2"/>
      <c r="D783" s="2"/>
      <c r="E783" s="2"/>
      <c r="F783" s="29"/>
      <c r="G783" s="2"/>
      <c r="H783" s="2"/>
      <c r="I783" s="2"/>
      <c r="J783" s="29"/>
    </row>
    <row r="784" spans="2:10" x14ac:dyDescent="0.25">
      <c r="B784" s="5"/>
      <c r="C784" s="2"/>
      <c r="D784" s="2"/>
      <c r="E784" s="2"/>
      <c r="F784" s="29"/>
      <c r="G784" s="2"/>
      <c r="H784" s="2"/>
      <c r="I784" s="2"/>
      <c r="J784" s="29"/>
    </row>
    <row r="785" spans="2:10" x14ac:dyDescent="0.25">
      <c r="B785" s="5"/>
      <c r="C785" s="2"/>
      <c r="D785" s="2"/>
      <c r="E785" s="2"/>
      <c r="F785" s="29"/>
      <c r="G785" s="2"/>
      <c r="H785" s="2"/>
      <c r="I785" s="2"/>
      <c r="J785" s="29"/>
    </row>
    <row r="786" spans="2:10" x14ac:dyDescent="0.25">
      <c r="B786" s="5"/>
      <c r="C786" s="2"/>
      <c r="D786" s="2"/>
      <c r="E786" s="2"/>
      <c r="F786" s="29"/>
      <c r="G786" s="2"/>
      <c r="H786" s="2"/>
      <c r="I786" s="2"/>
      <c r="J786" s="29"/>
    </row>
    <row r="787" spans="2:10" x14ac:dyDescent="0.25">
      <c r="B787" s="5"/>
      <c r="C787" s="2"/>
      <c r="D787" s="2"/>
      <c r="E787" s="2"/>
      <c r="F787" s="29"/>
      <c r="G787" s="2"/>
      <c r="H787" s="2"/>
      <c r="I787" s="2"/>
      <c r="J787" s="29"/>
    </row>
    <row r="788" spans="2:10" x14ac:dyDescent="0.25">
      <c r="B788" s="5"/>
      <c r="C788" s="2"/>
      <c r="D788" s="2"/>
      <c r="E788" s="2"/>
      <c r="F788" s="29"/>
      <c r="G788" s="2"/>
      <c r="H788" s="2"/>
      <c r="I788" s="2"/>
      <c r="J788" s="29"/>
    </row>
    <row r="789" spans="2:10" x14ac:dyDescent="0.25">
      <c r="B789" s="5"/>
      <c r="C789" s="2"/>
      <c r="D789" s="2"/>
      <c r="E789" s="2"/>
      <c r="F789" s="29"/>
      <c r="G789" s="2"/>
      <c r="H789" s="2"/>
      <c r="I789" s="2"/>
      <c r="J789" s="29"/>
    </row>
    <row r="790" spans="2:10" x14ac:dyDescent="0.25">
      <c r="B790" s="5"/>
      <c r="C790" s="2"/>
      <c r="D790" s="2"/>
      <c r="E790" s="2"/>
      <c r="F790" s="29"/>
      <c r="G790" s="2"/>
      <c r="H790" s="2"/>
      <c r="I790" s="2"/>
      <c r="J790" s="29"/>
    </row>
    <row r="791" spans="2:10" x14ac:dyDescent="0.25">
      <c r="B791" s="5"/>
      <c r="C791" s="2"/>
      <c r="D791" s="2"/>
      <c r="E791" s="2"/>
      <c r="F791" s="29"/>
      <c r="G791" s="2"/>
      <c r="H791" s="2"/>
      <c r="I791" s="2"/>
      <c r="J791" s="29"/>
    </row>
    <row r="792" spans="2:10" x14ac:dyDescent="0.25">
      <c r="B792" s="5"/>
      <c r="C792" s="2"/>
      <c r="D792" s="2"/>
      <c r="E792" s="2"/>
      <c r="F792" s="29"/>
      <c r="G792" s="2"/>
      <c r="H792" s="2"/>
      <c r="I792" s="2"/>
      <c r="J792" s="29"/>
    </row>
    <row r="793" spans="2:10" x14ac:dyDescent="0.25">
      <c r="B793" s="5"/>
      <c r="C793" s="2"/>
      <c r="D793" s="2"/>
      <c r="E793" s="2"/>
      <c r="F793" s="29"/>
      <c r="G793" s="2"/>
      <c r="H793" s="2"/>
      <c r="I793" s="2"/>
      <c r="J793" s="29"/>
    </row>
    <row r="794" spans="2:10" x14ac:dyDescent="0.25">
      <c r="B794" s="5"/>
      <c r="C794" s="2"/>
      <c r="D794" s="2"/>
      <c r="E794" s="2"/>
      <c r="F794" s="29"/>
      <c r="G794" s="2"/>
      <c r="H794" s="2"/>
      <c r="I794" s="2"/>
      <c r="J794" s="29"/>
    </row>
    <row r="795" spans="2:10" x14ac:dyDescent="0.25">
      <c r="B795" s="5"/>
      <c r="C795" s="2"/>
      <c r="D795" s="2"/>
      <c r="E795" s="2"/>
      <c r="F795" s="29"/>
      <c r="G795" s="2"/>
      <c r="H795" s="2"/>
      <c r="I795" s="2"/>
      <c r="J795" s="29"/>
    </row>
    <row r="796" spans="2:10" x14ac:dyDescent="0.25">
      <c r="B796" s="5"/>
      <c r="C796" s="2"/>
      <c r="D796" s="2"/>
      <c r="E796" s="2"/>
      <c r="F796" s="29"/>
      <c r="G796" s="2"/>
      <c r="H796" s="2"/>
      <c r="I796" s="2"/>
      <c r="J796" s="29"/>
    </row>
    <row r="797" spans="2:10" x14ac:dyDescent="0.25">
      <c r="B797" s="5"/>
      <c r="C797" s="2"/>
      <c r="D797" s="2"/>
      <c r="E797" s="2"/>
      <c r="F797" s="29"/>
      <c r="G797" s="2"/>
      <c r="H797" s="2"/>
      <c r="I797" s="2"/>
      <c r="J797" s="29"/>
    </row>
    <row r="798" spans="2:10" x14ac:dyDescent="0.25">
      <c r="B798" s="5"/>
      <c r="C798" s="2"/>
      <c r="D798" s="2"/>
      <c r="E798" s="2"/>
      <c r="F798" s="29"/>
      <c r="G798" s="2"/>
      <c r="H798" s="2"/>
      <c r="I798" s="2"/>
      <c r="J798" s="29"/>
    </row>
    <row r="799" spans="2:10" x14ac:dyDescent="0.25">
      <c r="B799" s="5"/>
      <c r="C799" s="2"/>
      <c r="D799" s="2"/>
      <c r="E799" s="2"/>
      <c r="F799" s="29"/>
      <c r="G799" s="2"/>
      <c r="H799" s="2"/>
      <c r="I799" s="2"/>
      <c r="J799" s="29"/>
    </row>
    <row r="800" spans="2:10" x14ac:dyDescent="0.25">
      <c r="B800" s="5"/>
      <c r="C800" s="2"/>
      <c r="D800" s="2"/>
      <c r="E800" s="2"/>
      <c r="F800" s="29"/>
      <c r="G800" s="2"/>
      <c r="H800" s="2"/>
      <c r="I800" s="2"/>
      <c r="J800" s="29"/>
    </row>
    <row r="801" spans="2:10" x14ac:dyDescent="0.25">
      <c r="B801" s="5"/>
      <c r="C801" s="2"/>
      <c r="D801" s="2"/>
      <c r="E801" s="2"/>
      <c r="F801" s="29"/>
      <c r="G801" s="2"/>
      <c r="H801" s="2"/>
      <c r="I801" s="2"/>
      <c r="J801" s="29"/>
    </row>
    <row r="802" spans="2:10" x14ac:dyDescent="0.25">
      <c r="B802" s="5"/>
      <c r="C802" s="2"/>
      <c r="D802" s="2"/>
      <c r="E802" s="2"/>
      <c r="F802" s="29"/>
      <c r="G802" s="2"/>
      <c r="H802" s="2"/>
      <c r="I802" s="2"/>
      <c r="J802" s="29"/>
    </row>
    <row r="803" spans="2:10" x14ac:dyDescent="0.25">
      <c r="B803" s="5"/>
      <c r="C803" s="2"/>
      <c r="D803" s="2"/>
      <c r="E803" s="2"/>
      <c r="F803" s="29"/>
      <c r="G803" s="2"/>
      <c r="H803" s="2"/>
      <c r="I803" s="2"/>
      <c r="J803" s="29"/>
    </row>
    <row r="804" spans="2:10" x14ac:dyDescent="0.25">
      <c r="B804" s="5"/>
      <c r="C804" s="2"/>
      <c r="D804" s="2"/>
      <c r="E804" s="2"/>
      <c r="F804" s="29"/>
      <c r="G804" s="2"/>
      <c r="H804" s="2"/>
      <c r="I804" s="2"/>
      <c r="J804" s="29"/>
    </row>
    <row r="805" spans="2:10" x14ac:dyDescent="0.25">
      <c r="B805" s="5"/>
      <c r="C805" s="2"/>
      <c r="D805" s="2"/>
      <c r="E805" s="2"/>
      <c r="F805" s="29"/>
      <c r="G805" s="2"/>
      <c r="H805" s="2"/>
      <c r="I805" s="2"/>
      <c r="J805" s="29"/>
    </row>
    <row r="806" spans="2:10" x14ac:dyDescent="0.25">
      <c r="B806" s="5"/>
      <c r="C806" s="2"/>
      <c r="D806" s="2"/>
      <c r="E806" s="2"/>
      <c r="F806" s="29"/>
      <c r="G806" s="2"/>
      <c r="H806" s="2"/>
      <c r="I806" s="2"/>
      <c r="J806" s="29"/>
    </row>
    <row r="807" spans="2:10" x14ac:dyDescent="0.25">
      <c r="B807" s="5"/>
      <c r="C807" s="2"/>
      <c r="D807" s="2"/>
      <c r="E807" s="2"/>
      <c r="F807" s="29"/>
      <c r="G807" s="2"/>
      <c r="H807" s="2"/>
      <c r="I807" s="2"/>
      <c r="J807" s="29"/>
    </row>
    <row r="808" spans="2:10" x14ac:dyDescent="0.25">
      <c r="B808" s="5"/>
      <c r="C808" s="2"/>
      <c r="D808" s="2"/>
      <c r="E808" s="2"/>
      <c r="F808" s="29"/>
      <c r="G808" s="2"/>
      <c r="H808" s="2"/>
      <c r="I808" s="2"/>
      <c r="J808" s="29"/>
    </row>
    <row r="809" spans="2:10" x14ac:dyDescent="0.25">
      <c r="B809" s="5"/>
      <c r="C809" s="2"/>
      <c r="D809" s="2"/>
      <c r="E809" s="2"/>
      <c r="F809" s="29"/>
      <c r="G809" s="2"/>
      <c r="H809" s="2"/>
      <c r="I809" s="2"/>
      <c r="J809" s="29"/>
    </row>
    <row r="810" spans="2:10" x14ac:dyDescent="0.25">
      <c r="B810" s="5"/>
      <c r="C810" s="2"/>
      <c r="D810" s="2"/>
      <c r="E810" s="2"/>
      <c r="F810" s="29"/>
      <c r="G810" s="2"/>
      <c r="H810" s="2"/>
      <c r="I810" s="2"/>
      <c r="J810" s="29"/>
    </row>
    <row r="811" spans="2:10" x14ac:dyDescent="0.25">
      <c r="B811" s="5"/>
      <c r="C811" s="2"/>
      <c r="D811" s="2"/>
      <c r="E811" s="2"/>
      <c r="F811" s="29"/>
      <c r="G811" s="2"/>
      <c r="H811" s="2"/>
      <c r="I811" s="2"/>
      <c r="J811" s="29"/>
    </row>
    <row r="812" spans="2:10" x14ac:dyDescent="0.25">
      <c r="B812" s="5"/>
      <c r="C812" s="2"/>
      <c r="D812" s="2"/>
      <c r="E812" s="2"/>
      <c r="F812" s="29"/>
      <c r="G812" s="2"/>
      <c r="H812" s="2"/>
      <c r="I812" s="2"/>
      <c r="J812" s="29"/>
    </row>
    <row r="813" spans="2:10" x14ac:dyDescent="0.25">
      <c r="B813" s="5"/>
      <c r="C813" s="2"/>
      <c r="D813" s="2"/>
      <c r="E813" s="2"/>
      <c r="F813" s="29"/>
      <c r="G813" s="2"/>
      <c r="H813" s="2"/>
      <c r="I813" s="2"/>
      <c r="J813" s="29"/>
    </row>
    <row r="814" spans="2:10" x14ac:dyDescent="0.25">
      <c r="B814" s="5"/>
      <c r="C814" s="2"/>
      <c r="D814" s="2"/>
      <c r="E814" s="2"/>
      <c r="F814" s="29"/>
      <c r="G814" s="2"/>
      <c r="H814" s="2"/>
      <c r="I814" s="2"/>
      <c r="J814" s="29"/>
    </row>
    <row r="815" spans="2:10" x14ac:dyDescent="0.25">
      <c r="B815" s="5"/>
      <c r="C815" s="2"/>
      <c r="D815" s="2"/>
      <c r="E815" s="2"/>
      <c r="F815" s="29"/>
      <c r="G815" s="2"/>
      <c r="H815" s="2"/>
      <c r="I815" s="2"/>
      <c r="J815" s="29"/>
    </row>
    <row r="816" spans="2:10" x14ac:dyDescent="0.25">
      <c r="B816" s="5"/>
      <c r="C816" s="2"/>
      <c r="D816" s="2"/>
      <c r="E816" s="2"/>
      <c r="F816" s="29"/>
      <c r="G816" s="2"/>
      <c r="H816" s="2"/>
      <c r="I816" s="2"/>
      <c r="J816" s="29"/>
    </row>
    <row r="817" spans="2:10" x14ac:dyDescent="0.25">
      <c r="B817" s="5"/>
      <c r="C817" s="2"/>
      <c r="D817" s="2"/>
      <c r="E817" s="2"/>
      <c r="F817" s="29"/>
      <c r="G817" s="2"/>
      <c r="H817" s="2"/>
      <c r="I817" s="2"/>
      <c r="J817" s="29"/>
    </row>
    <row r="818" spans="2:10" x14ac:dyDescent="0.25">
      <c r="B818" s="5"/>
      <c r="C818" s="2"/>
      <c r="D818" s="2"/>
      <c r="E818" s="2"/>
      <c r="F818" s="29"/>
      <c r="G818" s="2"/>
      <c r="H818" s="2"/>
      <c r="I818" s="2"/>
      <c r="J818" s="29"/>
    </row>
    <row r="819" spans="2:10" x14ac:dyDescent="0.25">
      <c r="B819" s="5"/>
      <c r="C819" s="2"/>
      <c r="D819" s="2"/>
      <c r="E819" s="2"/>
      <c r="F819" s="29"/>
      <c r="G819" s="2"/>
      <c r="H819" s="2"/>
      <c r="I819" s="2"/>
      <c r="J819" s="29"/>
    </row>
    <row r="820" spans="2:10" x14ac:dyDescent="0.25">
      <c r="B820" s="5"/>
      <c r="C820" s="2"/>
      <c r="D820" s="2"/>
      <c r="E820" s="2"/>
      <c r="F820" s="29"/>
      <c r="G820" s="2"/>
      <c r="H820" s="2"/>
      <c r="I820" s="2"/>
      <c r="J820" s="29"/>
    </row>
    <row r="821" spans="2:10" x14ac:dyDescent="0.25">
      <c r="B821" s="5"/>
      <c r="C821" s="2"/>
      <c r="D821" s="2"/>
      <c r="E821" s="2"/>
      <c r="F821" s="29"/>
      <c r="G821" s="2"/>
      <c r="H821" s="2"/>
      <c r="I821" s="2"/>
      <c r="J821" s="29"/>
    </row>
    <row r="822" spans="2:10" x14ac:dyDescent="0.25">
      <c r="B822" s="5"/>
      <c r="C822" s="2"/>
      <c r="D822" s="2"/>
      <c r="E822" s="2"/>
      <c r="F822" s="29"/>
      <c r="G822" s="2"/>
      <c r="H822" s="2"/>
      <c r="I822" s="2"/>
      <c r="J822" s="29"/>
    </row>
    <row r="823" spans="2:10" x14ac:dyDescent="0.25">
      <c r="B823" s="5"/>
      <c r="C823" s="2"/>
      <c r="D823" s="2"/>
      <c r="E823" s="2"/>
      <c r="F823" s="29"/>
      <c r="G823" s="2"/>
      <c r="H823" s="2"/>
      <c r="I823" s="2"/>
      <c r="J823" s="29"/>
    </row>
    <row r="824" spans="2:10" x14ac:dyDescent="0.25">
      <c r="B824" s="5"/>
      <c r="C824" s="2"/>
      <c r="D824" s="2"/>
      <c r="E824" s="2"/>
      <c r="F824" s="29"/>
      <c r="G824" s="2"/>
      <c r="H824" s="2"/>
      <c r="I824" s="2"/>
      <c r="J824" s="29"/>
    </row>
    <row r="825" spans="2:10" x14ac:dyDescent="0.25">
      <c r="B825" s="5"/>
      <c r="C825" s="2"/>
      <c r="D825" s="2"/>
      <c r="E825" s="2"/>
      <c r="F825" s="29"/>
      <c r="G825" s="2"/>
      <c r="H825" s="2"/>
      <c r="I825" s="2"/>
      <c r="J825" s="29"/>
    </row>
    <row r="826" spans="2:10" x14ac:dyDescent="0.25">
      <c r="B826" s="5"/>
      <c r="C826" s="2"/>
      <c r="D826" s="2"/>
      <c r="E826" s="2"/>
      <c r="F826" s="29"/>
      <c r="G826" s="2"/>
      <c r="H826" s="2"/>
      <c r="I826" s="2"/>
      <c r="J826" s="29"/>
    </row>
    <row r="827" spans="2:10" x14ac:dyDescent="0.25">
      <c r="B827" s="5"/>
      <c r="C827" s="2"/>
      <c r="D827" s="2"/>
      <c r="E827" s="2"/>
      <c r="F827" s="29"/>
      <c r="G827" s="2"/>
      <c r="H827" s="2"/>
      <c r="I827" s="2"/>
      <c r="J827" s="29"/>
    </row>
    <row r="828" spans="2:10" x14ac:dyDescent="0.25">
      <c r="B828" s="5"/>
      <c r="C828" s="2"/>
      <c r="D828" s="2"/>
      <c r="E828" s="2"/>
      <c r="F828" s="29"/>
      <c r="G828" s="2"/>
      <c r="H828" s="2"/>
      <c r="I828" s="2"/>
      <c r="J828" s="29"/>
    </row>
    <row r="829" spans="2:10" x14ac:dyDescent="0.25">
      <c r="B829" s="5"/>
      <c r="C829" s="2"/>
      <c r="D829" s="2"/>
      <c r="E829" s="2"/>
      <c r="F829" s="29"/>
      <c r="G829" s="2"/>
      <c r="H829" s="2"/>
      <c r="I829" s="2"/>
      <c r="J829" s="29"/>
    </row>
    <row r="830" spans="2:10" x14ac:dyDescent="0.25">
      <c r="B830" s="5"/>
      <c r="C830" s="2"/>
      <c r="D830" s="2"/>
      <c r="E830" s="2"/>
      <c r="F830" s="29"/>
      <c r="G830" s="2"/>
      <c r="H830" s="2"/>
      <c r="I830" s="2"/>
      <c r="J830" s="29"/>
    </row>
    <row r="831" spans="2:10" x14ac:dyDescent="0.25">
      <c r="B831" s="5"/>
      <c r="C831" s="2"/>
      <c r="D831" s="2"/>
      <c r="E831" s="2"/>
      <c r="F831" s="29"/>
      <c r="G831" s="2"/>
      <c r="H831" s="2"/>
      <c r="I831" s="2"/>
      <c r="J831" s="29"/>
    </row>
    <row r="832" spans="2:10" x14ac:dyDescent="0.25">
      <c r="B832" s="5"/>
      <c r="C832" s="2"/>
      <c r="D832" s="2"/>
      <c r="E832" s="2"/>
      <c r="F832" s="29"/>
      <c r="G832" s="2"/>
      <c r="H832" s="2"/>
      <c r="I832" s="2"/>
      <c r="J832" s="29"/>
    </row>
    <row r="833" spans="2:10" x14ac:dyDescent="0.25">
      <c r="B833" s="5"/>
      <c r="C833" s="2"/>
      <c r="D833" s="2"/>
      <c r="E833" s="2"/>
      <c r="F833" s="29"/>
      <c r="G833" s="2"/>
      <c r="H833" s="2"/>
      <c r="I833" s="2"/>
      <c r="J833" s="29"/>
    </row>
    <row r="834" spans="2:10" x14ac:dyDescent="0.25">
      <c r="B834" s="5"/>
      <c r="C834" s="2"/>
      <c r="D834" s="2"/>
      <c r="E834" s="2"/>
      <c r="F834" s="29"/>
      <c r="G834" s="2"/>
      <c r="H834" s="2"/>
      <c r="I834" s="2"/>
      <c r="J834" s="29"/>
    </row>
    <row r="835" spans="2:10" x14ac:dyDescent="0.25">
      <c r="B835" s="5"/>
      <c r="C835" s="2"/>
      <c r="D835" s="2"/>
      <c r="E835" s="2"/>
      <c r="F835" s="29"/>
      <c r="G835" s="2"/>
      <c r="H835" s="2"/>
      <c r="I835" s="2"/>
      <c r="J835" s="29"/>
    </row>
    <row r="836" spans="2:10" x14ac:dyDescent="0.25">
      <c r="B836" s="5"/>
      <c r="C836" s="2"/>
      <c r="D836" s="2"/>
      <c r="E836" s="2"/>
      <c r="F836" s="29"/>
      <c r="G836" s="2"/>
      <c r="H836" s="2"/>
      <c r="I836" s="2"/>
      <c r="J836" s="29"/>
    </row>
    <row r="837" spans="2:10" x14ac:dyDescent="0.25">
      <c r="B837" s="5"/>
      <c r="C837" s="2"/>
      <c r="D837" s="2"/>
      <c r="E837" s="2"/>
      <c r="F837" s="29"/>
      <c r="G837" s="2"/>
      <c r="H837" s="2"/>
      <c r="I837" s="2"/>
      <c r="J837" s="29"/>
    </row>
    <row r="838" spans="2:10" x14ac:dyDescent="0.25">
      <c r="B838" s="5"/>
      <c r="C838" s="2"/>
      <c r="D838" s="2"/>
      <c r="E838" s="2"/>
      <c r="F838" s="29"/>
      <c r="G838" s="2"/>
      <c r="H838" s="2"/>
      <c r="I838" s="2"/>
      <c r="J838" s="29"/>
    </row>
    <row r="839" spans="2:10" x14ac:dyDescent="0.25">
      <c r="B839" s="5"/>
      <c r="C839" s="2"/>
      <c r="D839" s="2"/>
      <c r="E839" s="2"/>
      <c r="F839" s="29"/>
      <c r="G839" s="2"/>
      <c r="H839" s="2"/>
      <c r="I839" s="2"/>
      <c r="J839" s="29"/>
    </row>
    <row r="840" spans="2:10" x14ac:dyDescent="0.25">
      <c r="B840" s="5"/>
      <c r="C840" s="2"/>
      <c r="D840" s="2"/>
      <c r="E840" s="2"/>
      <c r="F840" s="29"/>
      <c r="G840" s="2"/>
      <c r="H840" s="2"/>
      <c r="I840" s="2"/>
      <c r="J840" s="29"/>
    </row>
    <row r="841" spans="2:10" x14ac:dyDescent="0.25">
      <c r="B841" s="5"/>
      <c r="C841" s="2"/>
      <c r="D841" s="2"/>
      <c r="E841" s="2"/>
      <c r="F841" s="29"/>
      <c r="G841" s="2"/>
      <c r="H841" s="2"/>
      <c r="I841" s="2"/>
      <c r="J841" s="29"/>
    </row>
    <row r="842" spans="2:10" x14ac:dyDescent="0.25">
      <c r="B842" s="5"/>
      <c r="C842" s="2"/>
      <c r="D842" s="2"/>
      <c r="E842" s="2"/>
      <c r="F842" s="29"/>
      <c r="G842" s="2"/>
      <c r="H842" s="2"/>
      <c r="I842" s="2"/>
      <c r="J842" s="29"/>
    </row>
    <row r="843" spans="2:10" x14ac:dyDescent="0.25">
      <c r="B843" s="5"/>
      <c r="C843" s="2"/>
      <c r="D843" s="2"/>
      <c r="E843" s="2"/>
      <c r="F843" s="29"/>
      <c r="G843" s="2"/>
      <c r="H843" s="2"/>
      <c r="I843" s="2"/>
      <c r="J843" s="29"/>
    </row>
    <row r="844" spans="2:10" x14ac:dyDescent="0.25">
      <c r="B844" s="5"/>
      <c r="C844" s="2"/>
      <c r="D844" s="2"/>
      <c r="E844" s="2"/>
      <c r="F844" s="29"/>
      <c r="G844" s="2"/>
      <c r="H844" s="2"/>
      <c r="I844" s="2"/>
      <c r="J844" s="29"/>
    </row>
    <row r="845" spans="2:10" x14ac:dyDescent="0.25">
      <c r="B845" s="5"/>
      <c r="C845" s="2"/>
      <c r="D845" s="2"/>
      <c r="E845" s="2"/>
      <c r="F845" s="29"/>
      <c r="G845" s="2"/>
      <c r="H845" s="2"/>
      <c r="I845" s="2"/>
      <c r="J845" s="29"/>
    </row>
    <row r="846" spans="2:10" x14ac:dyDescent="0.25">
      <c r="B846" s="5"/>
      <c r="C846" s="2"/>
      <c r="D846" s="2"/>
      <c r="E846" s="2"/>
      <c r="F846" s="29"/>
      <c r="G846" s="2"/>
      <c r="H846" s="2"/>
      <c r="I846" s="2"/>
      <c r="J846" s="29"/>
    </row>
    <row r="847" spans="2:10" x14ac:dyDescent="0.25">
      <c r="B847" s="5"/>
      <c r="C847" s="2"/>
      <c r="D847" s="2"/>
      <c r="E847" s="2"/>
      <c r="F847" s="29"/>
      <c r="G847" s="2"/>
      <c r="H847" s="2"/>
      <c r="I847" s="2"/>
      <c r="J847" s="29"/>
    </row>
    <row r="848" spans="2:10" x14ac:dyDescent="0.25">
      <c r="B848" s="5"/>
      <c r="C848" s="2"/>
      <c r="D848" s="2"/>
      <c r="E848" s="2"/>
      <c r="F848" s="29"/>
      <c r="G848" s="2"/>
      <c r="H848" s="2"/>
      <c r="I848" s="2"/>
      <c r="J848" s="29"/>
    </row>
    <row r="849" spans="2:10" x14ac:dyDescent="0.25">
      <c r="B849" s="5"/>
      <c r="C849" s="2"/>
      <c r="D849" s="2"/>
      <c r="E849" s="2"/>
      <c r="F849" s="29"/>
      <c r="G849" s="2"/>
      <c r="H849" s="2"/>
      <c r="I849" s="2"/>
      <c r="J849" s="29"/>
    </row>
    <row r="850" spans="2:10" x14ac:dyDescent="0.25">
      <c r="B850" s="5"/>
      <c r="C850" s="2"/>
      <c r="D850" s="2"/>
      <c r="E850" s="2"/>
      <c r="F850" s="29"/>
      <c r="G850" s="2"/>
      <c r="H850" s="2"/>
      <c r="I850" s="2"/>
      <c r="J850" s="29"/>
    </row>
    <row r="851" spans="2:10" x14ac:dyDescent="0.25">
      <c r="B851" s="5"/>
      <c r="C851" s="2"/>
      <c r="D851" s="2"/>
      <c r="E851" s="2"/>
      <c r="F851" s="29"/>
      <c r="G851" s="2"/>
      <c r="H851" s="2"/>
      <c r="I851" s="2"/>
      <c r="J851" s="29"/>
    </row>
    <row r="852" spans="2:10" x14ac:dyDescent="0.25">
      <c r="B852" s="5"/>
      <c r="C852" s="2"/>
      <c r="D852" s="2"/>
      <c r="E852" s="2"/>
      <c r="F852" s="29"/>
      <c r="G852" s="2"/>
      <c r="H852" s="2"/>
      <c r="I852" s="2"/>
      <c r="J852" s="29"/>
    </row>
    <row r="853" spans="2:10" x14ac:dyDescent="0.25">
      <c r="B853" s="5"/>
      <c r="C853" s="2"/>
      <c r="D853" s="2"/>
      <c r="E853" s="2"/>
      <c r="F853" s="29"/>
      <c r="G853" s="2"/>
      <c r="H853" s="2"/>
      <c r="I853" s="2"/>
      <c r="J853" s="29"/>
    </row>
    <row r="854" spans="2:10" x14ac:dyDescent="0.25">
      <c r="B854" s="5"/>
      <c r="C854" s="2"/>
      <c r="D854" s="2"/>
      <c r="E854" s="2"/>
      <c r="F854" s="29"/>
      <c r="G854" s="2"/>
      <c r="H854" s="2"/>
      <c r="I854" s="2"/>
      <c r="J854" s="29"/>
    </row>
    <row r="855" spans="2:10" x14ac:dyDescent="0.25">
      <c r="B855" s="5"/>
      <c r="C855" s="2"/>
      <c r="D855" s="2"/>
      <c r="E855" s="2"/>
      <c r="F855" s="29"/>
      <c r="G855" s="2"/>
      <c r="H855" s="2"/>
      <c r="I855" s="2"/>
      <c r="J855" s="29"/>
    </row>
    <row r="856" spans="2:10" x14ac:dyDescent="0.25">
      <c r="B856" s="5"/>
      <c r="C856" s="2"/>
      <c r="D856" s="2"/>
      <c r="E856" s="2"/>
      <c r="F856" s="29"/>
      <c r="G856" s="2"/>
      <c r="H856" s="2"/>
      <c r="I856" s="2"/>
      <c r="J856" s="29"/>
    </row>
    <row r="857" spans="2:10" x14ac:dyDescent="0.25">
      <c r="B857" s="5"/>
      <c r="C857" s="2"/>
      <c r="D857" s="2"/>
      <c r="E857" s="2"/>
      <c r="F857" s="29"/>
      <c r="G857" s="2"/>
      <c r="H857" s="2"/>
      <c r="I857" s="2"/>
      <c r="J857" s="29"/>
    </row>
    <row r="858" spans="2:10" x14ac:dyDescent="0.25">
      <c r="B858" s="5"/>
      <c r="C858" s="2"/>
      <c r="D858" s="2"/>
      <c r="E858" s="2"/>
      <c r="F858" s="29"/>
      <c r="G858" s="2"/>
      <c r="H858" s="2"/>
      <c r="I858" s="2"/>
      <c r="J858" s="29"/>
    </row>
    <row r="859" spans="2:10" x14ac:dyDescent="0.25">
      <c r="B859" s="5"/>
      <c r="C859" s="2"/>
      <c r="D859" s="2"/>
      <c r="E859" s="2"/>
      <c r="F859" s="29"/>
      <c r="G859" s="2"/>
      <c r="H859" s="2"/>
      <c r="I859" s="2"/>
      <c r="J859" s="29"/>
    </row>
    <row r="860" spans="2:10" x14ac:dyDescent="0.25">
      <c r="B860" s="5"/>
      <c r="C860" s="2"/>
      <c r="D860" s="2"/>
      <c r="E860" s="2"/>
      <c r="F860" s="29"/>
      <c r="G860" s="2"/>
      <c r="H860" s="2"/>
      <c r="I860" s="2"/>
      <c r="J860" s="29"/>
    </row>
    <row r="861" spans="2:10" x14ac:dyDescent="0.25">
      <c r="B861" s="5"/>
      <c r="C861" s="2"/>
      <c r="D861" s="2"/>
      <c r="E861" s="2"/>
      <c r="F861" s="29"/>
      <c r="G861" s="2"/>
      <c r="H861" s="2"/>
      <c r="I861" s="2"/>
      <c r="J861" s="29"/>
    </row>
    <row r="862" spans="2:10" x14ac:dyDescent="0.25">
      <c r="B862" s="5"/>
      <c r="C862" s="2"/>
      <c r="D862" s="2"/>
      <c r="E862" s="2"/>
      <c r="F862" s="29"/>
      <c r="G862" s="2"/>
      <c r="H862" s="2"/>
      <c r="I862" s="2"/>
      <c r="J862" s="29"/>
    </row>
    <row r="863" spans="2:10" x14ac:dyDescent="0.25">
      <c r="B863" s="5"/>
      <c r="C863" s="2"/>
      <c r="D863" s="2"/>
      <c r="E863" s="2"/>
      <c r="F863" s="29"/>
      <c r="G863" s="2"/>
      <c r="H863" s="2"/>
      <c r="I863" s="2"/>
      <c r="J863" s="29"/>
    </row>
    <row r="864" spans="2:10" x14ac:dyDescent="0.25">
      <c r="B864" s="5"/>
      <c r="C864" s="2"/>
      <c r="D864" s="2"/>
      <c r="E864" s="2"/>
      <c r="F864" s="29"/>
      <c r="G864" s="2"/>
      <c r="H864" s="2"/>
      <c r="I864" s="2"/>
      <c r="J864" s="29"/>
    </row>
    <row r="865" spans="2:10" x14ac:dyDescent="0.25">
      <c r="B865" s="5"/>
      <c r="C865" s="2"/>
      <c r="D865" s="2"/>
      <c r="E865" s="2"/>
      <c r="F865" s="29"/>
      <c r="G865" s="2"/>
      <c r="H865" s="2"/>
      <c r="I865" s="2"/>
      <c r="J865" s="29"/>
    </row>
    <row r="866" spans="2:10" x14ac:dyDescent="0.25">
      <c r="B866" s="5"/>
      <c r="C866" s="2"/>
      <c r="D866" s="2"/>
      <c r="E866" s="2"/>
      <c r="F866" s="29"/>
      <c r="G866" s="2"/>
      <c r="H866" s="2"/>
      <c r="I866" s="2"/>
      <c r="J866" s="29"/>
    </row>
    <row r="867" spans="2:10" x14ac:dyDescent="0.25">
      <c r="B867" s="5"/>
      <c r="C867" s="2"/>
      <c r="D867" s="2"/>
      <c r="E867" s="2"/>
      <c r="F867" s="29"/>
      <c r="G867" s="2"/>
      <c r="H867" s="2"/>
      <c r="I867" s="2"/>
      <c r="J867" s="29"/>
    </row>
    <row r="868" spans="2:10" x14ac:dyDescent="0.25">
      <c r="B868" s="5"/>
      <c r="C868" s="2"/>
      <c r="D868" s="2"/>
      <c r="E868" s="2"/>
      <c r="F868" s="29"/>
      <c r="G868" s="2"/>
      <c r="H868" s="2"/>
      <c r="I868" s="2"/>
      <c r="J868" s="29"/>
    </row>
    <row r="869" spans="2:10" x14ac:dyDescent="0.25">
      <c r="B869" s="5"/>
      <c r="C869" s="2"/>
      <c r="D869" s="2"/>
      <c r="E869" s="2"/>
      <c r="F869" s="29"/>
      <c r="G869" s="2"/>
      <c r="H869" s="2"/>
      <c r="I869" s="2"/>
      <c r="J869" s="29"/>
    </row>
    <row r="870" spans="2:10" x14ac:dyDescent="0.25">
      <c r="B870" s="5"/>
      <c r="C870" s="2"/>
      <c r="D870" s="2"/>
      <c r="E870" s="2"/>
      <c r="F870" s="29"/>
      <c r="G870" s="2"/>
      <c r="H870" s="2"/>
      <c r="I870" s="2"/>
      <c r="J870" s="29"/>
    </row>
    <row r="871" spans="2:10" x14ac:dyDescent="0.25">
      <c r="B871" s="5"/>
      <c r="C871" s="2"/>
      <c r="D871" s="2"/>
      <c r="E871" s="2"/>
      <c r="F871" s="29"/>
      <c r="G871" s="2"/>
      <c r="H871" s="2"/>
      <c r="I871" s="2"/>
      <c r="J871" s="29"/>
    </row>
    <row r="872" spans="2:10" x14ac:dyDescent="0.25">
      <c r="B872" s="5"/>
      <c r="C872" s="2"/>
      <c r="D872" s="2"/>
      <c r="E872" s="2"/>
      <c r="F872" s="29"/>
      <c r="G872" s="2"/>
      <c r="H872" s="2"/>
      <c r="I872" s="2"/>
      <c r="J872" s="29"/>
    </row>
    <row r="873" spans="2:10" x14ac:dyDescent="0.25">
      <c r="B873" s="5"/>
      <c r="C873" s="2"/>
      <c r="D873" s="2"/>
      <c r="E873" s="2"/>
      <c r="F873" s="29"/>
      <c r="G873" s="2"/>
      <c r="H873" s="2"/>
      <c r="I873" s="2"/>
      <c r="J873" s="29"/>
    </row>
    <row r="874" spans="2:10" x14ac:dyDescent="0.25">
      <c r="B874" s="5"/>
      <c r="C874" s="2"/>
      <c r="D874" s="2"/>
      <c r="E874" s="2"/>
      <c r="F874" s="29"/>
      <c r="G874" s="2"/>
      <c r="H874" s="2"/>
      <c r="I874" s="2"/>
      <c r="J874" s="29"/>
    </row>
    <row r="875" spans="2:10" x14ac:dyDescent="0.25">
      <c r="B875" s="5"/>
      <c r="C875" s="2"/>
      <c r="D875" s="2"/>
      <c r="E875" s="2"/>
      <c r="F875" s="29"/>
      <c r="G875" s="2"/>
      <c r="H875" s="2"/>
      <c r="I875" s="2"/>
      <c r="J875" s="29"/>
    </row>
    <row r="876" spans="2:10" x14ac:dyDescent="0.25">
      <c r="B876" s="5"/>
      <c r="C876" s="2"/>
      <c r="D876" s="2"/>
      <c r="E876" s="2"/>
      <c r="F876" s="29"/>
      <c r="G876" s="2"/>
      <c r="H876" s="2"/>
      <c r="I876" s="2"/>
      <c r="J876" s="29"/>
    </row>
    <row r="877" spans="2:10" x14ac:dyDescent="0.25">
      <c r="B877" s="5"/>
      <c r="C877" s="2"/>
      <c r="D877" s="2"/>
      <c r="E877" s="2"/>
      <c r="F877" s="29"/>
      <c r="G877" s="2"/>
      <c r="H877" s="2"/>
      <c r="I877" s="2"/>
      <c r="J877" s="29"/>
    </row>
    <row r="878" spans="2:10" x14ac:dyDescent="0.25">
      <c r="B878" s="5"/>
      <c r="C878" s="2"/>
      <c r="D878" s="2"/>
      <c r="E878" s="2"/>
      <c r="F878" s="29"/>
      <c r="G878" s="2"/>
      <c r="H878" s="2"/>
      <c r="I878" s="2"/>
      <c r="J878" s="29"/>
    </row>
    <row r="879" spans="2:10" x14ac:dyDescent="0.25">
      <c r="B879" s="5"/>
      <c r="C879" s="2"/>
      <c r="D879" s="2"/>
      <c r="E879" s="2"/>
      <c r="F879" s="29"/>
      <c r="G879" s="2"/>
      <c r="H879" s="2"/>
      <c r="I879" s="2"/>
      <c r="J879" s="29"/>
    </row>
    <row r="880" spans="2:10" x14ac:dyDescent="0.25">
      <c r="B880" s="5"/>
      <c r="C880" s="2"/>
      <c r="D880" s="2"/>
      <c r="E880" s="2"/>
      <c r="F880" s="29"/>
      <c r="G880" s="2"/>
      <c r="H880" s="2"/>
      <c r="I880" s="2"/>
      <c r="J880" s="29"/>
    </row>
    <row r="881" spans="2:10" x14ac:dyDescent="0.25">
      <c r="B881" s="5"/>
      <c r="C881" s="2"/>
      <c r="D881" s="2"/>
      <c r="E881" s="2"/>
      <c r="F881" s="29"/>
      <c r="G881" s="2"/>
      <c r="H881" s="2"/>
      <c r="I881" s="2"/>
      <c r="J881" s="29"/>
    </row>
    <row r="882" spans="2:10" x14ac:dyDescent="0.25">
      <c r="B882" s="5"/>
      <c r="C882" s="2"/>
      <c r="D882" s="2"/>
      <c r="E882" s="2"/>
      <c r="F882" s="29"/>
      <c r="G882" s="2"/>
      <c r="H882" s="2"/>
      <c r="I882" s="2"/>
      <c r="J882" s="29"/>
    </row>
    <row r="883" spans="2:10" x14ac:dyDescent="0.25">
      <c r="B883" s="5"/>
      <c r="C883" s="2"/>
      <c r="D883" s="2"/>
      <c r="E883" s="2"/>
      <c r="F883" s="29"/>
      <c r="G883" s="2"/>
      <c r="H883" s="2"/>
      <c r="I883" s="2"/>
      <c r="J883" s="29"/>
    </row>
    <row r="884" spans="2:10" x14ac:dyDescent="0.25">
      <c r="B884" s="5"/>
      <c r="C884" s="2"/>
      <c r="D884" s="2"/>
      <c r="E884" s="2"/>
      <c r="F884" s="29"/>
      <c r="G884" s="2"/>
      <c r="H884" s="2"/>
      <c r="I884" s="2"/>
      <c r="J884" s="29"/>
    </row>
    <row r="885" spans="2:10" x14ac:dyDescent="0.25">
      <c r="B885" s="5"/>
      <c r="C885" s="2"/>
      <c r="D885" s="2"/>
      <c r="E885" s="2"/>
      <c r="F885" s="29"/>
      <c r="G885" s="2"/>
      <c r="H885" s="2"/>
      <c r="I885" s="2"/>
      <c r="J885" s="29"/>
    </row>
    <row r="886" spans="2:10" x14ac:dyDescent="0.25">
      <c r="B886" s="5"/>
      <c r="C886" s="2"/>
      <c r="D886" s="2"/>
      <c r="E886" s="2"/>
      <c r="F886" s="29"/>
      <c r="G886" s="2"/>
      <c r="H886" s="2"/>
      <c r="I886" s="2"/>
      <c r="J886" s="29"/>
    </row>
    <row r="887" spans="2:10" x14ac:dyDescent="0.25">
      <c r="B887" s="5"/>
      <c r="C887" s="2"/>
      <c r="D887" s="2"/>
      <c r="E887" s="2"/>
      <c r="F887" s="29"/>
      <c r="G887" s="2"/>
      <c r="H887" s="2"/>
      <c r="I887" s="2"/>
      <c r="J887" s="29"/>
    </row>
    <row r="888" spans="2:10" x14ac:dyDescent="0.25">
      <c r="B888" s="5"/>
      <c r="C888" s="2"/>
      <c r="D888" s="2"/>
      <c r="E888" s="2"/>
      <c r="F888" s="29"/>
      <c r="G888" s="2"/>
      <c r="H888" s="2"/>
      <c r="I888" s="2"/>
      <c r="J888" s="29"/>
    </row>
    <row r="889" spans="2:10" x14ac:dyDescent="0.25">
      <c r="B889" s="5"/>
      <c r="C889" s="2"/>
      <c r="D889" s="2"/>
      <c r="E889" s="2"/>
      <c r="F889" s="29"/>
      <c r="G889" s="2"/>
      <c r="H889" s="2"/>
      <c r="I889" s="2"/>
      <c r="J889" s="29"/>
    </row>
    <row r="890" spans="2:10" x14ac:dyDescent="0.25">
      <c r="B890" s="5"/>
      <c r="C890" s="2"/>
      <c r="D890" s="2"/>
      <c r="E890" s="2"/>
      <c r="F890" s="29"/>
      <c r="G890" s="2"/>
      <c r="H890" s="2"/>
      <c r="I890" s="2"/>
      <c r="J890" s="29"/>
    </row>
    <row r="891" spans="2:10" x14ac:dyDescent="0.25">
      <c r="B891" s="5"/>
      <c r="C891" s="2"/>
      <c r="D891" s="2"/>
      <c r="E891" s="2"/>
      <c r="F891" s="29"/>
      <c r="G891" s="2"/>
      <c r="H891" s="2"/>
      <c r="I891" s="2"/>
      <c r="J891" s="29"/>
    </row>
    <row r="892" spans="2:10" x14ac:dyDescent="0.25">
      <c r="B892" s="5"/>
      <c r="C892" s="2"/>
      <c r="D892" s="2"/>
      <c r="E892" s="2"/>
      <c r="F892" s="29"/>
      <c r="G892" s="2"/>
      <c r="H892" s="2"/>
      <c r="I892" s="2"/>
      <c r="J892" s="29"/>
    </row>
    <row r="893" spans="2:10" x14ac:dyDescent="0.25">
      <c r="B893" s="5"/>
      <c r="C893" s="2"/>
      <c r="D893" s="2"/>
      <c r="E893" s="2"/>
      <c r="F893" s="29"/>
      <c r="G893" s="2"/>
      <c r="H893" s="2"/>
      <c r="I893" s="2"/>
      <c r="J893" s="29"/>
    </row>
    <row r="894" spans="2:10" x14ac:dyDescent="0.25">
      <c r="B894" s="5"/>
      <c r="C894" s="2"/>
      <c r="D894" s="2"/>
      <c r="E894" s="2"/>
      <c r="F894" s="29"/>
      <c r="G894" s="2"/>
      <c r="H894" s="2"/>
      <c r="I894" s="2"/>
      <c r="J894" s="29"/>
    </row>
    <row r="895" spans="2:10" x14ac:dyDescent="0.25">
      <c r="B895" s="5"/>
      <c r="C895" s="2"/>
      <c r="D895" s="2"/>
      <c r="E895" s="2"/>
      <c r="F895" s="29"/>
      <c r="G895" s="2"/>
      <c r="H895" s="2"/>
      <c r="I895" s="2"/>
      <c r="J895" s="29"/>
    </row>
    <row r="896" spans="2:10" x14ac:dyDescent="0.25">
      <c r="B896" s="5"/>
      <c r="C896" s="2"/>
      <c r="D896" s="2"/>
      <c r="E896" s="2"/>
      <c r="F896" s="29"/>
      <c r="G896" s="2"/>
      <c r="H896" s="2"/>
      <c r="I896" s="2"/>
      <c r="J896" s="29"/>
    </row>
    <row r="897" spans="2:10" x14ac:dyDescent="0.25">
      <c r="B897" s="5"/>
      <c r="C897" s="2"/>
      <c r="D897" s="2"/>
      <c r="E897" s="2"/>
      <c r="F897" s="29"/>
      <c r="G897" s="2"/>
      <c r="H897" s="2"/>
      <c r="I897" s="2"/>
      <c r="J897" s="29"/>
    </row>
    <row r="898" spans="2:10" x14ac:dyDescent="0.25">
      <c r="B898" s="5"/>
      <c r="C898" s="2"/>
      <c r="D898" s="2"/>
      <c r="E898" s="2"/>
      <c r="F898" s="29"/>
      <c r="G898" s="2"/>
      <c r="H898" s="2"/>
      <c r="I898" s="2"/>
      <c r="J898" s="29"/>
    </row>
    <row r="899" spans="2:10" x14ac:dyDescent="0.25">
      <c r="B899" s="5"/>
      <c r="C899" s="2"/>
      <c r="D899" s="2"/>
      <c r="E899" s="2"/>
      <c r="F899" s="29"/>
      <c r="G899" s="2"/>
      <c r="H899" s="2"/>
      <c r="I899" s="2"/>
      <c r="J899" s="29"/>
    </row>
    <row r="900" spans="2:10" x14ac:dyDescent="0.25">
      <c r="B900" s="5"/>
      <c r="C900" s="2"/>
      <c r="D900" s="2"/>
      <c r="E900" s="2"/>
      <c r="F900" s="29"/>
      <c r="G900" s="2"/>
      <c r="H900" s="2"/>
      <c r="I900" s="2"/>
      <c r="J900" s="29"/>
    </row>
    <row r="901" spans="2:10" x14ac:dyDescent="0.25">
      <c r="B901" s="5"/>
      <c r="C901" s="2"/>
      <c r="D901" s="2"/>
      <c r="E901" s="2"/>
      <c r="F901" s="29"/>
      <c r="G901" s="2"/>
      <c r="H901" s="2"/>
      <c r="I901" s="2"/>
      <c r="J901" s="29"/>
    </row>
    <row r="902" spans="2:10" x14ac:dyDescent="0.25">
      <c r="B902" s="5"/>
      <c r="C902" s="2"/>
      <c r="D902" s="2"/>
      <c r="E902" s="2"/>
      <c r="F902" s="29"/>
      <c r="G902" s="2"/>
      <c r="H902" s="2"/>
      <c r="I902" s="2"/>
      <c r="J902" s="29"/>
    </row>
    <row r="903" spans="2:10" x14ac:dyDescent="0.25">
      <c r="B903" s="5"/>
      <c r="C903" s="2"/>
      <c r="D903" s="2"/>
      <c r="E903" s="2"/>
      <c r="F903" s="29"/>
      <c r="G903" s="2"/>
      <c r="H903" s="2"/>
      <c r="I903" s="2"/>
      <c r="J903" s="29"/>
    </row>
    <row r="904" spans="2:10" x14ac:dyDescent="0.25">
      <c r="B904" s="5"/>
      <c r="C904" s="2"/>
      <c r="D904" s="2"/>
      <c r="E904" s="2"/>
      <c r="F904" s="29"/>
      <c r="G904" s="2"/>
      <c r="H904" s="2"/>
      <c r="I904" s="2"/>
      <c r="J904" s="29"/>
    </row>
    <row r="905" spans="2:10" x14ac:dyDescent="0.25">
      <c r="B905" s="5"/>
      <c r="C905" s="2"/>
      <c r="D905" s="2"/>
      <c r="E905" s="2"/>
      <c r="F905" s="29"/>
      <c r="G905" s="2"/>
      <c r="H905" s="2"/>
      <c r="I905" s="2"/>
      <c r="J905" s="29"/>
    </row>
    <row r="906" spans="2:10" x14ac:dyDescent="0.25">
      <c r="B906" s="5"/>
      <c r="C906" s="2"/>
      <c r="D906" s="2"/>
      <c r="E906" s="2"/>
      <c r="F906" s="29"/>
      <c r="G906" s="2"/>
      <c r="H906" s="2"/>
      <c r="I906" s="2"/>
      <c r="J906" s="29"/>
    </row>
    <row r="907" spans="2:10" x14ac:dyDescent="0.25">
      <c r="B907" s="5"/>
      <c r="C907" s="2"/>
      <c r="D907" s="2"/>
      <c r="E907" s="2"/>
      <c r="F907" s="29"/>
      <c r="G907" s="2"/>
      <c r="H907" s="2"/>
      <c r="I907" s="2"/>
      <c r="J907" s="29"/>
    </row>
    <row r="908" spans="2:10" x14ac:dyDescent="0.25">
      <c r="B908" s="5"/>
      <c r="C908" s="2"/>
      <c r="D908" s="2"/>
      <c r="E908" s="2"/>
      <c r="F908" s="29"/>
      <c r="G908" s="2"/>
      <c r="H908" s="2"/>
      <c r="I908" s="2"/>
      <c r="J908" s="29"/>
    </row>
    <row r="909" spans="2:10" x14ac:dyDescent="0.25">
      <c r="B909" s="5"/>
      <c r="C909" s="2"/>
      <c r="D909" s="2"/>
      <c r="E909" s="2"/>
      <c r="F909" s="29"/>
      <c r="G909" s="2"/>
      <c r="H909" s="2"/>
      <c r="I909" s="2"/>
      <c r="J909" s="29"/>
    </row>
    <row r="910" spans="2:10" x14ac:dyDescent="0.25">
      <c r="B910" s="5"/>
      <c r="C910" s="2"/>
      <c r="D910" s="2"/>
      <c r="E910" s="2"/>
      <c r="F910" s="29"/>
      <c r="G910" s="2"/>
      <c r="H910" s="2"/>
      <c r="I910" s="2"/>
      <c r="J910" s="29"/>
    </row>
    <row r="911" spans="2:10" x14ac:dyDescent="0.25">
      <c r="B911" s="5"/>
      <c r="C911" s="2"/>
      <c r="D911" s="2"/>
      <c r="E911" s="2"/>
      <c r="F911" s="29"/>
      <c r="G911" s="2"/>
      <c r="H911" s="2"/>
      <c r="I911" s="2"/>
      <c r="J911" s="29"/>
    </row>
    <row r="912" spans="2:10" x14ac:dyDescent="0.25">
      <c r="B912" s="5"/>
      <c r="C912" s="2"/>
      <c r="D912" s="2"/>
      <c r="E912" s="2"/>
      <c r="F912" s="29"/>
      <c r="G912" s="2"/>
      <c r="H912" s="2"/>
      <c r="I912" s="2"/>
      <c r="J912" s="29"/>
    </row>
    <row r="913" spans="2:10" x14ac:dyDescent="0.25">
      <c r="B913" s="5"/>
      <c r="C913" s="2"/>
      <c r="D913" s="2"/>
      <c r="E913" s="2"/>
      <c r="F913" s="29"/>
      <c r="G913" s="2"/>
      <c r="H913" s="2"/>
      <c r="I913" s="2"/>
      <c r="J913" s="29"/>
    </row>
    <row r="914" spans="2:10" x14ac:dyDescent="0.25">
      <c r="B914" s="5"/>
      <c r="C914" s="2"/>
      <c r="D914" s="2"/>
      <c r="E914" s="2"/>
      <c r="F914" s="29"/>
      <c r="G914" s="2"/>
      <c r="H914" s="2"/>
      <c r="I914" s="2"/>
      <c r="J914" s="29"/>
    </row>
    <row r="915" spans="2:10" x14ac:dyDescent="0.25">
      <c r="B915" s="5"/>
      <c r="C915" s="2"/>
      <c r="D915" s="2"/>
      <c r="E915" s="2"/>
      <c r="F915" s="29"/>
      <c r="G915" s="2"/>
      <c r="H915" s="2"/>
      <c r="I915" s="2"/>
      <c r="J915" s="29"/>
    </row>
    <row r="916" spans="2:10" x14ac:dyDescent="0.25">
      <c r="B916" s="5"/>
      <c r="C916" s="2"/>
      <c r="D916" s="2"/>
      <c r="E916" s="2"/>
      <c r="F916" s="29"/>
      <c r="G916" s="2"/>
      <c r="H916" s="2"/>
      <c r="I916" s="2"/>
      <c r="J916" s="29"/>
    </row>
    <row r="917" spans="2:10" x14ac:dyDescent="0.25">
      <c r="B917" s="5"/>
      <c r="C917" s="2"/>
      <c r="D917" s="2"/>
      <c r="E917" s="2"/>
      <c r="F917" s="29"/>
      <c r="G917" s="2"/>
      <c r="H917" s="2"/>
      <c r="I917" s="2"/>
      <c r="J917" s="29"/>
    </row>
    <row r="918" spans="2:10" x14ac:dyDescent="0.25">
      <c r="B918" s="5"/>
      <c r="C918" s="2"/>
      <c r="D918" s="2"/>
      <c r="E918" s="2"/>
      <c r="F918" s="29"/>
      <c r="G918" s="2"/>
      <c r="H918" s="2"/>
      <c r="I918" s="2"/>
      <c r="J918" s="29"/>
    </row>
    <row r="919" spans="2:10" x14ac:dyDescent="0.25">
      <c r="B919" s="5"/>
      <c r="C919" s="2"/>
      <c r="D919" s="2"/>
      <c r="E919" s="2"/>
      <c r="F919" s="29"/>
      <c r="G919" s="2"/>
      <c r="H919" s="2"/>
      <c r="I919" s="2"/>
      <c r="J919" s="29"/>
    </row>
    <row r="920" spans="2:10" x14ac:dyDescent="0.25">
      <c r="B920" s="5"/>
      <c r="C920" s="2"/>
      <c r="D920" s="2"/>
      <c r="E920" s="2"/>
      <c r="F920" s="29"/>
      <c r="G920" s="2"/>
      <c r="H920" s="2"/>
      <c r="I920" s="2"/>
      <c r="J920" s="29"/>
    </row>
    <row r="921" spans="2:10" x14ac:dyDescent="0.25">
      <c r="B921" s="5"/>
      <c r="C921" s="2"/>
      <c r="D921" s="2"/>
      <c r="E921" s="2"/>
      <c r="F921" s="29"/>
      <c r="G921" s="2"/>
      <c r="H921" s="2"/>
      <c r="I921" s="2"/>
      <c r="J921" s="29"/>
    </row>
    <row r="922" spans="2:10" x14ac:dyDescent="0.25">
      <c r="B922" s="5"/>
      <c r="C922" s="2"/>
      <c r="D922" s="2"/>
      <c r="E922" s="2"/>
      <c r="F922" s="29"/>
      <c r="G922" s="2"/>
      <c r="H922" s="2"/>
      <c r="I922" s="2"/>
      <c r="J922" s="29"/>
    </row>
    <row r="923" spans="2:10" x14ac:dyDescent="0.25">
      <c r="B923" s="5"/>
      <c r="C923" s="2"/>
      <c r="D923" s="2"/>
      <c r="E923" s="2"/>
      <c r="F923" s="29"/>
      <c r="G923" s="2"/>
      <c r="H923" s="2"/>
      <c r="I923" s="2"/>
      <c r="J923" s="29"/>
    </row>
    <row r="924" spans="2:10" x14ac:dyDescent="0.25">
      <c r="B924" s="5"/>
      <c r="C924" s="2"/>
      <c r="D924" s="2"/>
      <c r="E924" s="2"/>
      <c r="F924" s="29"/>
      <c r="G924" s="2"/>
      <c r="H924" s="2"/>
      <c r="I924" s="2"/>
      <c r="J924" s="29"/>
    </row>
    <row r="925" spans="2:10" x14ac:dyDescent="0.25">
      <c r="B925" s="5"/>
      <c r="C925" s="2"/>
      <c r="D925" s="2"/>
      <c r="E925" s="2"/>
      <c r="F925" s="29"/>
      <c r="G925" s="2"/>
      <c r="H925" s="2"/>
      <c r="I925" s="2"/>
      <c r="J925" s="29"/>
    </row>
    <row r="926" spans="2:10" x14ac:dyDescent="0.25">
      <c r="B926" s="5"/>
      <c r="C926" s="2"/>
      <c r="D926" s="2"/>
      <c r="E926" s="2"/>
      <c r="F926" s="29"/>
      <c r="G926" s="2"/>
      <c r="H926" s="2"/>
      <c r="I926" s="2"/>
      <c r="J926" s="29"/>
    </row>
    <row r="927" spans="2:10" x14ac:dyDescent="0.25">
      <c r="B927" s="5"/>
      <c r="C927" s="2"/>
      <c r="D927" s="2"/>
      <c r="E927" s="2"/>
      <c r="F927" s="29"/>
      <c r="G927" s="2"/>
      <c r="H927" s="2"/>
      <c r="I927" s="2"/>
      <c r="J927" s="29"/>
    </row>
    <row r="928" spans="2:10" x14ac:dyDescent="0.25">
      <c r="B928" s="5"/>
      <c r="C928" s="2"/>
      <c r="D928" s="2"/>
      <c r="E928" s="2"/>
      <c r="F928" s="29"/>
      <c r="G928" s="2"/>
      <c r="H928" s="2"/>
      <c r="I928" s="2"/>
      <c r="J928" s="29"/>
    </row>
    <row r="929" spans="2:10" x14ac:dyDescent="0.25">
      <c r="B929" s="5"/>
      <c r="C929" s="2"/>
      <c r="D929" s="2"/>
      <c r="E929" s="2"/>
      <c r="F929" s="29"/>
      <c r="G929" s="2"/>
      <c r="H929" s="2"/>
      <c r="I929" s="2"/>
      <c r="J929" s="29"/>
    </row>
    <row r="930" spans="2:10" x14ac:dyDescent="0.25">
      <c r="B930" s="5"/>
      <c r="C930" s="2"/>
      <c r="D930" s="2"/>
      <c r="E930" s="2"/>
      <c r="F930" s="29"/>
      <c r="G930" s="2"/>
      <c r="H930" s="2"/>
      <c r="I930" s="2"/>
      <c r="J930" s="29"/>
    </row>
    <row r="931" spans="2:10" x14ac:dyDescent="0.25">
      <c r="B931" s="5"/>
      <c r="C931" s="2"/>
      <c r="D931" s="2"/>
      <c r="E931" s="2"/>
      <c r="F931" s="29"/>
      <c r="G931" s="2"/>
      <c r="H931" s="2"/>
      <c r="I931" s="2"/>
      <c r="J931" s="29"/>
    </row>
    <row r="932" spans="2:10" x14ac:dyDescent="0.25">
      <c r="B932" s="5"/>
      <c r="C932" s="2"/>
      <c r="D932" s="2"/>
      <c r="E932" s="2"/>
      <c r="F932" s="29"/>
      <c r="G932" s="2"/>
      <c r="H932" s="2"/>
      <c r="I932" s="2"/>
      <c r="J932" s="29"/>
    </row>
    <row r="933" spans="2:10" x14ac:dyDescent="0.25">
      <c r="B933" s="5"/>
      <c r="C933" s="2"/>
      <c r="D933" s="2"/>
      <c r="E933" s="2"/>
      <c r="F933" s="29"/>
      <c r="G933" s="2"/>
      <c r="H933" s="2"/>
      <c r="I933" s="2"/>
      <c r="J933" s="29"/>
    </row>
    <row r="934" spans="2:10" x14ac:dyDescent="0.25">
      <c r="B934" s="5"/>
      <c r="C934" s="2"/>
      <c r="D934" s="2"/>
      <c r="E934" s="2"/>
      <c r="F934" s="29"/>
      <c r="G934" s="2"/>
      <c r="H934" s="2"/>
      <c r="I934" s="2"/>
      <c r="J934" s="29"/>
    </row>
    <row r="935" spans="2:10" x14ac:dyDescent="0.25">
      <c r="B935" s="5"/>
      <c r="C935" s="2"/>
      <c r="D935" s="2"/>
      <c r="E935" s="2"/>
      <c r="F935" s="29"/>
      <c r="G935" s="2"/>
      <c r="H935" s="2"/>
      <c r="I935" s="2"/>
      <c r="J935" s="29"/>
    </row>
    <row r="936" spans="2:10" x14ac:dyDescent="0.25">
      <c r="B936" s="5"/>
      <c r="C936" s="2"/>
      <c r="D936" s="2"/>
      <c r="E936" s="2"/>
      <c r="F936" s="29"/>
      <c r="G936" s="2"/>
      <c r="H936" s="2"/>
      <c r="I936" s="2"/>
      <c r="J936" s="29"/>
    </row>
    <row r="937" spans="2:10" x14ac:dyDescent="0.25">
      <c r="B937" s="5"/>
      <c r="C937" s="2"/>
      <c r="D937" s="2"/>
      <c r="E937" s="2"/>
      <c r="F937" s="29"/>
      <c r="G937" s="2"/>
      <c r="H937" s="2"/>
      <c r="I937" s="2"/>
      <c r="J937" s="29"/>
    </row>
    <row r="938" spans="2:10" x14ac:dyDescent="0.25">
      <c r="B938" s="5"/>
      <c r="C938" s="2"/>
      <c r="D938" s="2"/>
      <c r="E938" s="2"/>
      <c r="F938" s="29"/>
      <c r="G938" s="2"/>
      <c r="H938" s="2"/>
      <c r="I938" s="2"/>
      <c r="J938" s="29"/>
    </row>
    <row r="939" spans="2:10" x14ac:dyDescent="0.25">
      <c r="B939" s="5"/>
      <c r="C939" s="2"/>
      <c r="D939" s="2"/>
      <c r="E939" s="2"/>
      <c r="F939" s="29"/>
      <c r="G939" s="2"/>
      <c r="H939" s="2"/>
      <c r="I939" s="2"/>
      <c r="J939" s="29"/>
    </row>
    <row r="940" spans="2:10" x14ac:dyDescent="0.25">
      <c r="B940" s="5"/>
      <c r="C940" s="2"/>
      <c r="D940" s="2"/>
      <c r="E940" s="2"/>
      <c r="F940" s="29"/>
      <c r="G940" s="2"/>
      <c r="H940" s="2"/>
      <c r="I940" s="2"/>
      <c r="J940" s="29"/>
    </row>
    <row r="941" spans="2:10" x14ac:dyDescent="0.25">
      <c r="B941" s="5"/>
      <c r="C941" s="2"/>
      <c r="D941" s="2"/>
      <c r="E941" s="2"/>
      <c r="F941" s="29"/>
      <c r="G941" s="2"/>
      <c r="H941" s="2"/>
      <c r="I941" s="2"/>
      <c r="J941" s="29"/>
    </row>
    <row r="942" spans="2:10" x14ac:dyDescent="0.25">
      <c r="B942" s="5"/>
      <c r="C942" s="2"/>
      <c r="D942" s="2"/>
      <c r="E942" s="2"/>
      <c r="F942" s="29"/>
      <c r="G942" s="2"/>
      <c r="H942" s="2"/>
      <c r="I942" s="2"/>
      <c r="J942" s="29"/>
    </row>
    <row r="943" spans="2:10" x14ac:dyDescent="0.25">
      <c r="B943" s="5"/>
      <c r="C943" s="2"/>
      <c r="D943" s="2"/>
      <c r="E943" s="2"/>
      <c r="F943" s="29"/>
      <c r="G943" s="2"/>
      <c r="H943" s="2"/>
      <c r="I943" s="2"/>
      <c r="J943" s="29"/>
    </row>
    <row r="944" spans="2:10" x14ac:dyDescent="0.25">
      <c r="B944" s="5"/>
      <c r="C944" s="2"/>
      <c r="D944" s="2"/>
      <c r="E944" s="2"/>
      <c r="F944" s="29"/>
      <c r="G944" s="2"/>
      <c r="H944" s="2"/>
      <c r="I944" s="2"/>
      <c r="J944" s="29"/>
    </row>
    <row r="945" spans="2:10" x14ac:dyDescent="0.25">
      <c r="B945" s="5"/>
      <c r="C945" s="2"/>
      <c r="D945" s="2"/>
      <c r="E945" s="2"/>
      <c r="F945" s="29"/>
      <c r="G945" s="2"/>
      <c r="H945" s="2"/>
      <c r="I945" s="2"/>
      <c r="J945" s="29"/>
    </row>
    <row r="946" spans="2:10" x14ac:dyDescent="0.25">
      <c r="B946" s="5"/>
      <c r="C946" s="2"/>
      <c r="D946" s="2"/>
      <c r="E946" s="2"/>
      <c r="F946" s="29"/>
      <c r="G946" s="2"/>
      <c r="H946" s="2"/>
      <c r="I946" s="2"/>
      <c r="J946" s="29"/>
    </row>
    <row r="947" spans="2:10" x14ac:dyDescent="0.25">
      <c r="B947" s="5"/>
      <c r="C947" s="2"/>
      <c r="D947" s="2"/>
      <c r="E947" s="2"/>
      <c r="F947" s="29"/>
      <c r="G947" s="2"/>
      <c r="H947" s="2"/>
      <c r="I947" s="2"/>
      <c r="J947" s="29"/>
    </row>
    <row r="948" spans="2:10" x14ac:dyDescent="0.25">
      <c r="B948" s="5"/>
      <c r="C948" s="2"/>
      <c r="D948" s="2"/>
      <c r="E948" s="2"/>
      <c r="F948" s="29"/>
      <c r="G948" s="2"/>
      <c r="H948" s="2"/>
      <c r="I948" s="2"/>
      <c r="J948" s="29"/>
    </row>
    <row r="949" spans="2:10" x14ac:dyDescent="0.25">
      <c r="B949" s="5"/>
      <c r="C949" s="2"/>
      <c r="D949" s="2"/>
      <c r="E949" s="2"/>
      <c r="F949" s="29"/>
      <c r="G949" s="2"/>
      <c r="H949" s="2"/>
      <c r="I949" s="2"/>
      <c r="J949" s="29"/>
    </row>
    <row r="950" spans="2:10" x14ac:dyDescent="0.25">
      <c r="B950" s="5"/>
      <c r="C950" s="2"/>
      <c r="D950" s="2"/>
      <c r="E950" s="2"/>
      <c r="F950" s="29"/>
      <c r="G950" s="2"/>
      <c r="H950" s="2"/>
      <c r="I950" s="2"/>
      <c r="J950" s="29"/>
    </row>
    <row r="951" spans="2:10" x14ac:dyDescent="0.25">
      <c r="B951" s="5"/>
      <c r="C951" s="2"/>
      <c r="D951" s="2"/>
      <c r="E951" s="2"/>
      <c r="F951" s="29"/>
      <c r="G951" s="2"/>
      <c r="H951" s="2"/>
      <c r="I951" s="2"/>
      <c r="J951" s="29"/>
    </row>
    <row r="952" spans="2:10" x14ac:dyDescent="0.25">
      <c r="B952" s="5"/>
      <c r="C952" s="2"/>
      <c r="D952" s="2"/>
      <c r="E952" s="2"/>
      <c r="F952" s="29"/>
      <c r="G952" s="2"/>
      <c r="H952" s="2"/>
      <c r="I952" s="2"/>
      <c r="J952" s="29"/>
    </row>
    <row r="953" spans="2:10" x14ac:dyDescent="0.25">
      <c r="B953" s="5"/>
      <c r="C953" s="2"/>
      <c r="D953" s="2"/>
      <c r="E953" s="2"/>
      <c r="F953" s="29"/>
      <c r="G953" s="2"/>
      <c r="H953" s="2"/>
      <c r="I953" s="2"/>
      <c r="J953" s="29"/>
    </row>
    <row r="954" spans="2:10" x14ac:dyDescent="0.25">
      <c r="B954" s="5"/>
      <c r="C954" s="2"/>
      <c r="D954" s="2"/>
      <c r="E954" s="2"/>
      <c r="F954" s="29"/>
      <c r="G954" s="2"/>
      <c r="H954" s="2"/>
      <c r="I954" s="2"/>
      <c r="J954" s="29"/>
    </row>
    <row r="955" spans="2:10" x14ac:dyDescent="0.25">
      <c r="B955" s="5"/>
      <c r="C955" s="2"/>
      <c r="D955" s="2"/>
      <c r="E955" s="2"/>
      <c r="F955" s="29"/>
      <c r="G955" s="2"/>
      <c r="H955" s="2"/>
      <c r="I955" s="2"/>
      <c r="J955" s="29"/>
    </row>
    <row r="956" spans="2:10" x14ac:dyDescent="0.25">
      <c r="B956" s="5"/>
      <c r="C956" s="2"/>
      <c r="D956" s="2"/>
      <c r="E956" s="2"/>
      <c r="F956" s="29"/>
      <c r="G956" s="2"/>
      <c r="H956" s="2"/>
      <c r="I956" s="2"/>
      <c r="J956" s="29"/>
    </row>
    <row r="957" spans="2:10" x14ac:dyDescent="0.25">
      <c r="B957" s="5"/>
      <c r="C957" s="2"/>
      <c r="D957" s="2"/>
      <c r="E957" s="2"/>
      <c r="F957" s="29"/>
      <c r="G957" s="2"/>
      <c r="H957" s="2"/>
      <c r="I957" s="2"/>
      <c r="J957" s="29"/>
    </row>
    <row r="958" spans="2:10" x14ac:dyDescent="0.25">
      <c r="B958" s="5"/>
      <c r="C958" s="2"/>
      <c r="D958" s="2"/>
      <c r="E958" s="2"/>
      <c r="F958" s="29"/>
      <c r="G958" s="2"/>
      <c r="H958" s="2"/>
      <c r="I958" s="2"/>
      <c r="J958" s="29"/>
    </row>
    <row r="959" spans="2:10" x14ac:dyDescent="0.25">
      <c r="B959" s="5"/>
      <c r="C959" s="2"/>
      <c r="D959" s="2"/>
      <c r="E959" s="2"/>
      <c r="F959" s="29"/>
      <c r="G959" s="2"/>
      <c r="H959" s="2"/>
      <c r="I959" s="2"/>
      <c r="J959" s="29"/>
    </row>
    <row r="960" spans="2:10" x14ac:dyDescent="0.25">
      <c r="B960" s="5"/>
      <c r="C960" s="2"/>
      <c r="D960" s="2"/>
      <c r="E960" s="2"/>
      <c r="F960" s="29"/>
      <c r="G960" s="2"/>
      <c r="H960" s="2"/>
      <c r="I960" s="2"/>
      <c r="J960" s="29"/>
    </row>
  </sheetData>
  <mergeCells count="74">
    <mergeCell ref="B2:J2"/>
    <mergeCell ref="B3:J3"/>
    <mergeCell ref="B4:B6"/>
    <mergeCell ref="C4:I4"/>
    <mergeCell ref="C5:H5"/>
    <mergeCell ref="I5:J5"/>
    <mergeCell ref="C6:F6"/>
    <mergeCell ref="G6:I6"/>
    <mergeCell ref="H70:J71"/>
    <mergeCell ref="H72:J72"/>
    <mergeCell ref="H73:H76"/>
    <mergeCell ref="I73:I76"/>
    <mergeCell ref="E13:F13"/>
    <mergeCell ref="H65:J69"/>
    <mergeCell ref="B63:F63"/>
    <mergeCell ref="H63:J63"/>
    <mergeCell ref="C64:F64"/>
    <mergeCell ref="G64:J64"/>
    <mergeCell ref="J73:J76"/>
    <mergeCell ref="C31:C32"/>
    <mergeCell ref="F31:F32"/>
    <mergeCell ref="C41:C44"/>
    <mergeCell ref="B47:J47"/>
    <mergeCell ref="B48:B50"/>
    <mergeCell ref="C48:I48"/>
    <mergeCell ref="C49:H49"/>
    <mergeCell ref="I49:J49"/>
    <mergeCell ref="C50:F50"/>
    <mergeCell ref="G50:I50"/>
    <mergeCell ref="E78:E86"/>
    <mergeCell ref="B93:J93"/>
    <mergeCell ref="G95:G100"/>
    <mergeCell ref="C96:C98"/>
    <mergeCell ref="E96:E100"/>
    <mergeCell ref="F96:F100"/>
    <mergeCell ref="C99:C100"/>
    <mergeCell ref="B87:B90"/>
    <mergeCell ref="C87:F87"/>
    <mergeCell ref="H87:H90"/>
    <mergeCell ref="I87:J89"/>
    <mergeCell ref="C88:F88"/>
    <mergeCell ref="C89:F89"/>
    <mergeCell ref="C90:F90"/>
    <mergeCell ref="I90:J90"/>
    <mergeCell ref="B103:D103"/>
    <mergeCell ref="F103:J107"/>
    <mergeCell ref="B104:D104"/>
    <mergeCell ref="B105:D105"/>
    <mergeCell ref="B106:D106"/>
    <mergeCell ref="B107:D107"/>
    <mergeCell ref="B101:C101"/>
    <mergeCell ref="E101:G101"/>
    <mergeCell ref="H101:J101"/>
    <mergeCell ref="B102:E102"/>
    <mergeCell ref="F102:J102"/>
    <mergeCell ref="B108:D108"/>
    <mergeCell ref="F108:J108"/>
    <mergeCell ref="B109:D109"/>
    <mergeCell ref="F109:H109"/>
    <mergeCell ref="I109:J109"/>
    <mergeCell ref="B110:D110"/>
    <mergeCell ref="F110:H110"/>
    <mergeCell ref="I110:J110"/>
    <mergeCell ref="B111:D111"/>
    <mergeCell ref="F111:H111"/>
    <mergeCell ref="I111:J111"/>
    <mergeCell ref="B129:D129"/>
    <mergeCell ref="F129:J129"/>
    <mergeCell ref="B112:D112"/>
    <mergeCell ref="F112:H112"/>
    <mergeCell ref="I112:J112"/>
    <mergeCell ref="B113:D113"/>
    <mergeCell ref="F113:H113"/>
    <mergeCell ref="I113:J113"/>
  </mergeCells>
  <pageMargins left="0.25" right="0.25" top="0.75" bottom="0.75" header="0.3" footer="0.3"/>
  <pageSetup paperSize="8" orientation="portrait" r:id="rId1"/>
  <rowBreaks count="2" manualBreakCount="2">
    <brk id="45" max="10" man="1"/>
    <brk id="91" max="10" man="1"/>
  </rowBreaks>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C000"/>
  </sheetPr>
  <dimension ref="B1:L960"/>
  <sheetViews>
    <sheetView topLeftCell="A4" zoomScaleNormal="100" zoomScaleSheetLayoutView="158" workbookViewId="0">
      <selection activeCell="D68" sqref="D68"/>
    </sheetView>
  </sheetViews>
  <sheetFormatPr defaultColWidth="10.7109375" defaultRowHeight="15" x14ac:dyDescent="0.25"/>
  <cols>
    <col min="1" max="1" width="1.28515625" style="1" customWidth="1"/>
    <col min="2" max="2" width="31.7109375" style="6" customWidth="1"/>
    <col min="3" max="3" width="9.7109375" style="4" customWidth="1"/>
    <col min="4" max="4" width="12" style="4" customWidth="1"/>
    <col min="5" max="5" width="16.7109375" style="4" customWidth="1"/>
    <col min="6" max="6" width="11.140625" style="30" customWidth="1"/>
    <col min="7" max="7" width="11" style="4" customWidth="1"/>
    <col min="8" max="9" width="11.7109375" style="4" customWidth="1"/>
    <col min="10" max="10" width="12.140625" style="30" customWidth="1"/>
    <col min="11" max="11" width="1.7109375" style="1" customWidth="1"/>
    <col min="12" max="16384" width="10.7109375" style="1"/>
  </cols>
  <sheetData>
    <row r="1" spans="2:12" ht="8.1" customHeight="1" x14ac:dyDescent="0.25"/>
    <row r="2" spans="2:12" ht="14.1" customHeight="1" thickBot="1" x14ac:dyDescent="0.3">
      <c r="B2" s="185" t="s">
        <v>147</v>
      </c>
      <c r="C2" s="185"/>
      <c r="D2" s="185"/>
      <c r="E2" s="185"/>
      <c r="F2" s="185"/>
      <c r="G2" s="185"/>
      <c r="H2" s="185"/>
      <c r="I2" s="185"/>
      <c r="J2" s="185"/>
    </row>
    <row r="3" spans="2:12" ht="18.75" thickBot="1" x14ac:dyDescent="0.3">
      <c r="B3" s="174" t="s">
        <v>177</v>
      </c>
      <c r="C3" s="174"/>
      <c r="D3" s="174"/>
      <c r="E3" s="174"/>
      <c r="F3" s="174"/>
      <c r="G3" s="174"/>
      <c r="H3" s="174"/>
      <c r="I3" s="174"/>
      <c r="J3" s="174"/>
    </row>
    <row r="4" spans="2:12" x14ac:dyDescent="0.25">
      <c r="B4" s="175" t="s">
        <v>153</v>
      </c>
      <c r="C4" s="178" t="s">
        <v>24</v>
      </c>
      <c r="D4" s="178"/>
      <c r="E4" s="178"/>
      <c r="F4" s="178"/>
      <c r="G4" s="178"/>
      <c r="H4" s="178"/>
      <c r="I4" s="178"/>
      <c r="J4" s="24"/>
    </row>
    <row r="5" spans="2:12" x14ac:dyDescent="0.25">
      <c r="B5" s="176"/>
      <c r="C5" s="179"/>
      <c r="D5" s="179"/>
      <c r="E5" s="179"/>
      <c r="F5" s="179"/>
      <c r="G5" s="179"/>
      <c r="H5" s="179"/>
      <c r="I5" s="180" t="s">
        <v>5</v>
      </c>
      <c r="J5" s="180"/>
    </row>
    <row r="6" spans="2:12" ht="15.75" thickBot="1" x14ac:dyDescent="0.3">
      <c r="B6" s="177"/>
      <c r="C6" s="166" t="s">
        <v>7</v>
      </c>
      <c r="D6" s="166"/>
      <c r="E6" s="166"/>
      <c r="F6" s="166"/>
      <c r="G6" s="167" t="s">
        <v>8</v>
      </c>
      <c r="H6" s="167"/>
      <c r="I6" s="167"/>
      <c r="J6" s="25"/>
    </row>
    <row r="7" spans="2:12" ht="45.75" thickBot="1" x14ac:dyDescent="0.3">
      <c r="B7" s="7" t="s">
        <v>2</v>
      </c>
      <c r="C7" s="34" t="s">
        <v>3</v>
      </c>
      <c r="D7" s="34" t="s">
        <v>21</v>
      </c>
      <c r="E7" s="35" t="s">
        <v>22</v>
      </c>
      <c r="F7" s="36" t="s">
        <v>29</v>
      </c>
      <c r="G7" s="18" t="s">
        <v>23</v>
      </c>
      <c r="H7" s="37" t="s">
        <v>4</v>
      </c>
      <c r="I7" s="37" t="s">
        <v>6</v>
      </c>
      <c r="J7" s="78" t="s">
        <v>134</v>
      </c>
    </row>
    <row r="8" spans="2:12" ht="39.75" customHeight="1" thickBot="1" x14ac:dyDescent="0.3">
      <c r="B8" s="8" t="s">
        <v>11</v>
      </c>
      <c r="C8" s="10">
        <f>SUM(C9:C10)</f>
        <v>151888</v>
      </c>
      <c r="D8" s="10">
        <f>SUM(D9:D10)</f>
        <v>37161</v>
      </c>
      <c r="E8" s="14" t="s">
        <v>167</v>
      </c>
      <c r="F8" s="26">
        <f>G8-C8-D8</f>
        <v>204243</v>
      </c>
      <c r="G8" s="56">
        <f t="shared" ref="G8:G19" si="0">H8+I8</f>
        <v>393292</v>
      </c>
      <c r="H8" s="10">
        <f>SUM(H9:H10)</f>
        <v>384857</v>
      </c>
      <c r="I8" s="10">
        <f t="shared" ref="I8:J8" si="1">SUM(I9:I10)</f>
        <v>8435</v>
      </c>
      <c r="J8" s="79">
        <f t="shared" si="1"/>
        <v>0</v>
      </c>
    </row>
    <row r="9" spans="2:12" ht="15.75" thickBot="1" x14ac:dyDescent="0.3">
      <c r="B9" s="9" t="s">
        <v>66</v>
      </c>
      <c r="C9" s="68">
        <f>147463-1+1080+3346</f>
        <v>151888</v>
      </c>
      <c r="D9" s="68">
        <f>7000+1287+2500+3243+1508+236+74+500+467</f>
        <v>16815</v>
      </c>
      <c r="E9" s="15" t="s">
        <v>9</v>
      </c>
      <c r="F9" s="27">
        <f>G9-C9-D9</f>
        <v>144079</v>
      </c>
      <c r="G9" s="77">
        <f t="shared" si="0"/>
        <v>312782</v>
      </c>
      <c r="H9" s="68">
        <f>288448+3243+4000+1508+236+74+500+413+54+1350+175+3346+1000</f>
        <v>304347</v>
      </c>
      <c r="I9" s="68">
        <v>8435</v>
      </c>
      <c r="J9" s="80"/>
      <c r="L9" s="1">
        <v>312782</v>
      </c>
    </row>
    <row r="10" spans="2:12" ht="15.75" thickBot="1" x14ac:dyDescent="0.3">
      <c r="B10" s="9" t="s">
        <v>67</v>
      </c>
      <c r="C10" s="11"/>
      <c r="D10" s="68">
        <f>2500+17689+157</f>
        <v>20346</v>
      </c>
      <c r="E10" s="15" t="s">
        <v>9</v>
      </c>
      <c r="F10" s="27">
        <f>G10-C10-D10</f>
        <v>60164</v>
      </c>
      <c r="G10" s="17">
        <f t="shared" si="0"/>
        <v>80510</v>
      </c>
      <c r="H10" s="68">
        <f>69682+9243+437+200+880+68</f>
        <v>80510</v>
      </c>
      <c r="I10" s="68"/>
      <c r="J10" s="80"/>
    </row>
    <row r="11" spans="2:12" ht="26.25" thickBot="1" x14ac:dyDescent="0.3">
      <c r="B11" s="8" t="s">
        <v>12</v>
      </c>
      <c r="C11" s="10">
        <f>SUM(C12:C14)</f>
        <v>17486</v>
      </c>
      <c r="D11" s="10">
        <f>SUM(D12:D14)</f>
        <v>58990</v>
      </c>
      <c r="E11" s="14" t="s">
        <v>9</v>
      </c>
      <c r="F11" s="26">
        <f>G11-C11-D11</f>
        <v>52220</v>
      </c>
      <c r="G11" s="56">
        <f t="shared" si="0"/>
        <v>128696</v>
      </c>
      <c r="H11" s="10">
        <f>SUM(H12:H14)</f>
        <v>128696</v>
      </c>
      <c r="I11" s="10">
        <f t="shared" ref="I11:J11" si="2">SUM(I12:I14)</f>
        <v>0</v>
      </c>
      <c r="J11" s="79">
        <f t="shared" si="2"/>
        <v>0</v>
      </c>
    </row>
    <row r="12" spans="2:12" ht="26.25" thickBot="1" x14ac:dyDescent="0.3">
      <c r="B12" s="9" t="s">
        <v>101</v>
      </c>
      <c r="C12" s="68">
        <f>16456+1030</f>
        <v>17486</v>
      </c>
      <c r="D12" s="68">
        <f>42</f>
        <v>42</v>
      </c>
      <c r="E12" s="15" t="s">
        <v>9</v>
      </c>
      <c r="F12" s="27">
        <f>G12-C12-D12-(D13-H13)</f>
        <v>11953</v>
      </c>
      <c r="G12" s="17">
        <f t="shared" si="0"/>
        <v>44809</v>
      </c>
      <c r="H12" s="11">
        <f>12983+(588+782+548+120)+(23242-675)+(4334-43)+2794+25+111</f>
        <v>44809</v>
      </c>
      <c r="I12" s="11"/>
      <c r="J12" s="80"/>
    </row>
    <row r="13" spans="2:12" ht="43.5" customHeight="1" thickBot="1" x14ac:dyDescent="0.3">
      <c r="B13" s="9" t="s">
        <v>102</v>
      </c>
      <c r="C13" s="11"/>
      <c r="D13" s="68">
        <f>18298+18569-700-896-86-6037+2407</f>
        <v>31555</v>
      </c>
      <c r="E13" s="183" t="s">
        <v>138</v>
      </c>
      <c r="F13" s="184"/>
      <c r="G13" s="17">
        <f t="shared" si="0"/>
        <v>16227</v>
      </c>
      <c r="H13" s="68">
        <f>6123+10104</f>
        <v>16227</v>
      </c>
      <c r="I13" s="11"/>
      <c r="J13" s="80"/>
    </row>
    <row r="14" spans="2:12" ht="26.25" thickBot="1" x14ac:dyDescent="0.3">
      <c r="B14" s="9" t="s">
        <v>166</v>
      </c>
      <c r="C14" s="11"/>
      <c r="D14" s="11">
        <f>27393</f>
        <v>27393</v>
      </c>
      <c r="E14" s="15" t="s">
        <v>9</v>
      </c>
      <c r="F14" s="27">
        <f>G14-C14-D14</f>
        <v>40267</v>
      </c>
      <c r="G14" s="17">
        <f t="shared" si="0"/>
        <v>67660</v>
      </c>
      <c r="H14" s="68">
        <f>40267+27393</f>
        <v>67660</v>
      </c>
      <c r="I14" s="11"/>
      <c r="J14" s="80"/>
    </row>
    <row r="15" spans="2:12" ht="26.25" thickBot="1" x14ac:dyDescent="0.3">
      <c r="B15" s="8" t="s">
        <v>13</v>
      </c>
      <c r="C15" s="10">
        <f>SUM(C16:C19)</f>
        <v>409690</v>
      </c>
      <c r="D15" s="10">
        <f>SUM(D16:D19)</f>
        <v>51836</v>
      </c>
      <c r="E15" s="14" t="s">
        <v>35</v>
      </c>
      <c r="F15" s="26">
        <f>G15-C15-D15</f>
        <v>40725</v>
      </c>
      <c r="G15" s="56">
        <f t="shared" si="0"/>
        <v>502251</v>
      </c>
      <c r="H15" s="10">
        <f>SUM(H16:H19)</f>
        <v>491115</v>
      </c>
      <c r="I15" s="10">
        <f>SUM(I16:I19)</f>
        <v>11136</v>
      </c>
      <c r="J15" s="79">
        <f>SUM(J16:J19)</f>
        <v>54033</v>
      </c>
    </row>
    <row r="16" spans="2:12" ht="15.75" thickBot="1" x14ac:dyDescent="0.3">
      <c r="B16" s="9" t="s">
        <v>69</v>
      </c>
      <c r="C16" s="68">
        <v>306298</v>
      </c>
      <c r="D16" s="11">
        <f>5000+392</f>
        <v>5392</v>
      </c>
      <c r="E16" s="15" t="s">
        <v>10</v>
      </c>
      <c r="F16" s="27">
        <f>G16-C16-D16</f>
        <v>659</v>
      </c>
      <c r="G16" s="17">
        <f t="shared" si="0"/>
        <v>312349</v>
      </c>
      <c r="H16" s="68">
        <f>293266+2205+5000+392+350</f>
        <v>301213</v>
      </c>
      <c r="I16" s="68">
        <v>11136</v>
      </c>
      <c r="J16" s="80"/>
      <c r="L16" s="1">
        <v>368200</v>
      </c>
    </row>
    <row r="17" spans="2:10" ht="32.1" customHeight="1" thickBot="1" x14ac:dyDescent="0.3">
      <c r="B17" s="9" t="s">
        <v>70</v>
      </c>
      <c r="C17" s="68">
        <v>33770</v>
      </c>
      <c r="D17" s="68">
        <v>8916</v>
      </c>
      <c r="E17" s="15" t="s">
        <v>10</v>
      </c>
      <c r="F17" s="27">
        <f>G17-C17-D17</f>
        <v>13165</v>
      </c>
      <c r="G17" s="17">
        <f t="shared" si="0"/>
        <v>55851</v>
      </c>
      <c r="H17" s="68">
        <f>55851</f>
        <v>55851</v>
      </c>
      <c r="I17" s="68"/>
      <c r="J17" s="80"/>
    </row>
    <row r="18" spans="2:10" ht="26.25" thickBot="1" x14ac:dyDescent="0.3">
      <c r="B18" s="9" t="s">
        <v>71</v>
      </c>
      <c r="C18" s="68">
        <f>52158+17464</f>
        <v>69622</v>
      </c>
      <c r="D18" s="68">
        <f>33750+3778</f>
        <v>37528</v>
      </c>
      <c r="E18" s="15" t="s">
        <v>10</v>
      </c>
      <c r="F18" s="69">
        <f t="shared" ref="F18:F19" si="3">G18-C18-D18</f>
        <v>26511</v>
      </c>
      <c r="G18" s="17">
        <f t="shared" si="0"/>
        <v>133661</v>
      </c>
      <c r="H18" s="68">
        <f>83600+22572+21645+5844</f>
        <v>133661</v>
      </c>
      <c r="I18" s="68"/>
      <c r="J18" s="80"/>
    </row>
    <row r="19" spans="2:10" ht="39" thickBot="1" x14ac:dyDescent="0.3">
      <c r="B19" s="9" t="s">
        <v>130</v>
      </c>
      <c r="C19" s="11"/>
      <c r="D19" s="11"/>
      <c r="E19" s="15" t="s">
        <v>10</v>
      </c>
      <c r="F19" s="27">
        <f t="shared" si="3"/>
        <v>390</v>
      </c>
      <c r="G19" s="17">
        <f t="shared" si="0"/>
        <v>390</v>
      </c>
      <c r="H19" s="68">
        <v>390</v>
      </c>
      <c r="I19" s="68"/>
      <c r="J19" s="81">
        <f>41329+8598+4106</f>
        <v>54033</v>
      </c>
    </row>
    <row r="20" spans="2:10" ht="26.25" thickBot="1" x14ac:dyDescent="0.3">
      <c r="B20" s="8" t="s">
        <v>38</v>
      </c>
      <c r="C20" s="10">
        <f>SUM(C21:C25)</f>
        <v>11748</v>
      </c>
      <c r="D20" s="10">
        <f>SUM(D21:D25)</f>
        <v>0</v>
      </c>
      <c r="E20" s="14" t="s">
        <v>28</v>
      </c>
      <c r="F20" s="26">
        <f>G20-C20-D20</f>
        <v>131339</v>
      </c>
      <c r="G20" s="56">
        <f>H20+I20</f>
        <v>143087</v>
      </c>
      <c r="H20" s="10">
        <f>SUM(H21:H25)</f>
        <v>0</v>
      </c>
      <c r="I20" s="10">
        <f>SUM(I21:I25)</f>
        <v>143087</v>
      </c>
      <c r="J20" s="79">
        <f>SUM(J21:J25)</f>
        <v>19157</v>
      </c>
    </row>
    <row r="21" spans="2:10" ht="15.75" thickBot="1" x14ac:dyDescent="0.3">
      <c r="B21" s="41" t="s">
        <v>72</v>
      </c>
      <c r="C21" s="68">
        <v>2302</v>
      </c>
      <c r="D21" s="11"/>
      <c r="E21" s="15" t="s">
        <v>10</v>
      </c>
      <c r="F21" s="27">
        <f>G21-C21-D21</f>
        <v>5054</v>
      </c>
      <c r="G21" s="17">
        <f>H21+I21</f>
        <v>7356</v>
      </c>
      <c r="H21" s="68"/>
      <c r="I21" s="68">
        <v>7356</v>
      </c>
      <c r="J21" s="81">
        <v>3160</v>
      </c>
    </row>
    <row r="22" spans="2:10" ht="26.25" thickBot="1" x14ac:dyDescent="0.3">
      <c r="B22" s="41" t="s">
        <v>73</v>
      </c>
      <c r="C22" s="68">
        <v>9446</v>
      </c>
      <c r="D22" s="11"/>
      <c r="E22" s="15" t="s">
        <v>10</v>
      </c>
      <c r="F22" s="27">
        <f>G22-C22-D22</f>
        <v>27812</v>
      </c>
      <c r="G22" s="17">
        <f>H22+I22</f>
        <v>37258</v>
      </c>
      <c r="H22" s="68"/>
      <c r="I22" s="68">
        <v>37258</v>
      </c>
      <c r="J22" s="81">
        <v>1077</v>
      </c>
    </row>
    <row r="23" spans="2:10" ht="15.75" thickBot="1" x14ac:dyDescent="0.3">
      <c r="B23" s="41" t="s">
        <v>74</v>
      </c>
      <c r="C23" s="11"/>
      <c r="D23" s="11"/>
      <c r="E23" s="15" t="s">
        <v>9</v>
      </c>
      <c r="F23" s="27">
        <f>G23-C23-D23</f>
        <v>6744</v>
      </c>
      <c r="G23" s="17">
        <f>H23+I23</f>
        <v>6744</v>
      </c>
      <c r="H23" s="68"/>
      <c r="I23" s="68">
        <v>6744</v>
      </c>
      <c r="J23" s="81"/>
    </row>
    <row r="24" spans="2:10" ht="39" thickBot="1" x14ac:dyDescent="0.3">
      <c r="B24" s="41" t="s">
        <v>127</v>
      </c>
      <c r="C24" s="11"/>
      <c r="D24" s="11"/>
      <c r="E24" s="15" t="s">
        <v>9</v>
      </c>
      <c r="F24" s="27">
        <f t="shared" ref="F24:F25" si="4">G24-C24-D24</f>
        <v>91729</v>
      </c>
      <c r="G24" s="17">
        <f>H24+I24</f>
        <v>91729</v>
      </c>
      <c r="H24" s="68"/>
      <c r="I24" s="68">
        <v>91729</v>
      </c>
      <c r="J24" s="92">
        <f>6432+440+3538</f>
        <v>10410</v>
      </c>
    </row>
    <row r="25" spans="2:10" ht="26.25" thickBot="1" x14ac:dyDescent="0.3">
      <c r="B25" s="41" t="s">
        <v>75</v>
      </c>
      <c r="C25" s="11"/>
      <c r="D25" s="11"/>
      <c r="E25" s="15" t="s">
        <v>9</v>
      </c>
      <c r="F25" s="27">
        <f t="shared" si="4"/>
        <v>0</v>
      </c>
      <c r="G25" s="17">
        <f t="shared" ref="G25" si="5">H25+I25</f>
        <v>0</v>
      </c>
      <c r="H25" s="11"/>
      <c r="I25" s="11"/>
      <c r="J25" s="81">
        <v>4510</v>
      </c>
    </row>
    <row r="26" spans="2:10" ht="24.75" thickBot="1" x14ac:dyDescent="0.3">
      <c r="B26" s="8" t="s">
        <v>14</v>
      </c>
      <c r="C26" s="10">
        <f>SUM(C27:C29)</f>
        <v>24928</v>
      </c>
      <c r="D26" s="10">
        <f>SUM(D27:D29)</f>
        <v>0</v>
      </c>
      <c r="E26" s="14" t="s">
        <v>172</v>
      </c>
      <c r="F26" s="26">
        <f>G26-C26-D26</f>
        <v>17688</v>
      </c>
      <c r="G26" s="56">
        <f>H26+I26</f>
        <v>42616</v>
      </c>
      <c r="H26" s="10">
        <f>SUM(H27:H29)</f>
        <v>24290</v>
      </c>
      <c r="I26" s="10">
        <f t="shared" ref="I26:J26" si="6">SUM(I27:I29)</f>
        <v>18326</v>
      </c>
      <c r="J26" s="79">
        <f t="shared" si="6"/>
        <v>621</v>
      </c>
    </row>
    <row r="27" spans="2:10" ht="24.75" thickBot="1" x14ac:dyDescent="0.3">
      <c r="B27" s="9" t="s">
        <v>76</v>
      </c>
      <c r="C27" s="11"/>
      <c r="D27" s="11"/>
      <c r="E27" s="15" t="s">
        <v>41</v>
      </c>
      <c r="F27" s="27">
        <f>G27-C27-D27</f>
        <v>11789</v>
      </c>
      <c r="G27" s="17">
        <f>H27+I27</f>
        <v>11789</v>
      </c>
      <c r="H27" s="61"/>
      <c r="I27" s="68">
        <v>11789</v>
      </c>
      <c r="J27" s="81">
        <v>621</v>
      </c>
    </row>
    <row r="28" spans="2:10" ht="39" thickBot="1" x14ac:dyDescent="0.3">
      <c r="B28" s="9" t="s">
        <v>77</v>
      </c>
      <c r="C28" s="68">
        <v>5304</v>
      </c>
      <c r="D28" s="11"/>
      <c r="E28" s="15" t="s">
        <v>10</v>
      </c>
      <c r="F28" s="27">
        <f>G28-C28-D28</f>
        <v>1233</v>
      </c>
      <c r="G28" s="17">
        <f>H28+I28</f>
        <v>6537</v>
      </c>
      <c r="H28" s="61"/>
      <c r="I28" s="68">
        <v>6537</v>
      </c>
      <c r="J28" s="80"/>
    </row>
    <row r="29" spans="2:10" ht="15.75" thickBot="1" x14ac:dyDescent="0.3">
      <c r="B29" s="9" t="s">
        <v>78</v>
      </c>
      <c r="C29" s="68">
        <f>11524+8100</f>
        <v>19624</v>
      </c>
      <c r="D29" s="11"/>
      <c r="E29" s="15" t="s">
        <v>10</v>
      </c>
      <c r="F29" s="69">
        <f t="shared" ref="F29" si="7">G29-C29-D29</f>
        <v>4666</v>
      </c>
      <c r="G29" s="17">
        <f t="shared" ref="G29" si="8">H29+I29</f>
        <v>24290</v>
      </c>
      <c r="H29" s="68">
        <v>24290</v>
      </c>
      <c r="I29" s="68">
        <v>0</v>
      </c>
      <c r="J29" s="80"/>
    </row>
    <row r="30" spans="2:10" ht="34.35" customHeight="1" thickBot="1" x14ac:dyDescent="0.3">
      <c r="B30" s="8" t="s">
        <v>15</v>
      </c>
      <c r="C30" s="10">
        <f>SUM(C31:C34)</f>
        <v>194738</v>
      </c>
      <c r="D30" s="10">
        <f>SUM(D31:D34)</f>
        <v>0</v>
      </c>
      <c r="E30" s="14" t="s">
        <v>9</v>
      </c>
      <c r="F30" s="26">
        <f>G30-C30-D30</f>
        <v>19069</v>
      </c>
      <c r="G30" s="56">
        <f>H30+I30</f>
        <v>213807</v>
      </c>
      <c r="H30" s="10">
        <f>SUM(H31:H34)</f>
        <v>213807</v>
      </c>
      <c r="I30" s="10">
        <f>SUM(I31:I34)</f>
        <v>0</v>
      </c>
      <c r="J30" s="79">
        <f>SUM(J31:J34)</f>
        <v>11490</v>
      </c>
    </row>
    <row r="31" spans="2:10" ht="26.25" thickBot="1" x14ac:dyDescent="0.3">
      <c r="B31" s="9" t="s">
        <v>133</v>
      </c>
      <c r="C31" s="152"/>
      <c r="D31" s="11"/>
      <c r="E31" s="15" t="s">
        <v>9</v>
      </c>
      <c r="F31" s="168">
        <f>(G31+G32)-C31</f>
        <v>4300</v>
      </c>
      <c r="G31" s="17">
        <f>H31+I31</f>
        <v>4300</v>
      </c>
      <c r="H31" s="68">
        <v>4300</v>
      </c>
      <c r="I31" s="11"/>
      <c r="J31" s="80"/>
    </row>
    <row r="32" spans="2:10" ht="39" thickBot="1" x14ac:dyDescent="0.3">
      <c r="B32" s="9" t="s">
        <v>79</v>
      </c>
      <c r="C32" s="153"/>
      <c r="D32" s="11"/>
      <c r="E32" s="15" t="s">
        <v>9</v>
      </c>
      <c r="F32" s="169"/>
      <c r="G32" s="17">
        <f t="shared" ref="G32" si="9">H32+I32</f>
        <v>0</v>
      </c>
      <c r="H32" s="87"/>
      <c r="I32" s="11"/>
      <c r="J32" s="80"/>
    </row>
    <row r="33" spans="2:10" ht="56.25" customHeight="1" thickBot="1" x14ac:dyDescent="0.3">
      <c r="B33" s="9" t="s">
        <v>128</v>
      </c>
      <c r="C33" s="68">
        <f>176151+12034+6513</f>
        <v>194698</v>
      </c>
      <c r="D33" s="11"/>
      <c r="E33" s="15" t="s">
        <v>9</v>
      </c>
      <c r="F33" s="27">
        <f>G33-C33-D33</f>
        <v>14769</v>
      </c>
      <c r="G33" s="17">
        <f>H33+I33</f>
        <v>209467</v>
      </c>
      <c r="H33" s="68">
        <f>176151+14769+12034+6513</f>
        <v>209467</v>
      </c>
      <c r="I33" s="11"/>
      <c r="J33" s="80">
        <v>11490</v>
      </c>
    </row>
    <row r="34" spans="2:10" ht="26.25" thickBot="1" x14ac:dyDescent="0.3">
      <c r="B34" s="9" t="s">
        <v>80</v>
      </c>
      <c r="C34" s="68">
        <v>40</v>
      </c>
      <c r="D34" s="11"/>
      <c r="E34" s="15" t="s">
        <v>9</v>
      </c>
      <c r="F34" s="27">
        <f t="shared" ref="F34" si="10">G34-C34-D34</f>
        <v>0</v>
      </c>
      <c r="G34" s="17">
        <f t="shared" ref="G34" si="11">H34+I34</f>
        <v>40</v>
      </c>
      <c r="H34" s="68">
        <v>40</v>
      </c>
      <c r="I34" s="11"/>
      <c r="J34" s="80"/>
    </row>
    <row r="35" spans="2:10" ht="26.25" thickBot="1" x14ac:dyDescent="0.3">
      <c r="B35" s="8" t="s">
        <v>16</v>
      </c>
      <c r="C35" s="10">
        <f>SUM(C36:C39)</f>
        <v>0</v>
      </c>
      <c r="D35" s="10">
        <f>SUM(D36:D39)</f>
        <v>17436</v>
      </c>
      <c r="E35" s="14" t="s">
        <v>173</v>
      </c>
      <c r="F35" s="26">
        <f>G35-C35-D35</f>
        <v>14112</v>
      </c>
      <c r="G35" s="56">
        <f>H35+I35</f>
        <v>31548</v>
      </c>
      <c r="H35" s="10">
        <f>SUM(H36:H39)</f>
        <v>22836</v>
      </c>
      <c r="I35" s="10">
        <f t="shared" ref="I35:J35" si="12">SUM(I36:I39)</f>
        <v>8712</v>
      </c>
      <c r="J35" s="79">
        <f t="shared" si="12"/>
        <v>5868</v>
      </c>
    </row>
    <row r="36" spans="2:10" ht="15.75" thickBot="1" x14ac:dyDescent="0.3">
      <c r="B36" s="9" t="s">
        <v>164</v>
      </c>
      <c r="C36" s="68"/>
      <c r="D36" s="11">
        <f>9204+1016</f>
        <v>10220</v>
      </c>
      <c r="E36" s="67" t="s">
        <v>10</v>
      </c>
      <c r="F36" s="27">
        <f>G36-C36-D36</f>
        <v>173</v>
      </c>
      <c r="G36" s="17">
        <f>H36+I36</f>
        <v>10393</v>
      </c>
      <c r="H36" s="68">
        <f>7368+968+994+47+1016</f>
        <v>10393</v>
      </c>
      <c r="I36" s="68"/>
      <c r="J36" s="80"/>
    </row>
    <row r="37" spans="2:10" ht="26.25" thickBot="1" x14ac:dyDescent="0.3">
      <c r="B37" s="9" t="s">
        <v>82</v>
      </c>
      <c r="C37" s="11"/>
      <c r="D37" s="11">
        <f>2300+700+3320+896</f>
        <v>7216</v>
      </c>
      <c r="E37" s="67" t="s">
        <v>10</v>
      </c>
      <c r="F37" s="27">
        <f>G37-C37-D37</f>
        <v>8712</v>
      </c>
      <c r="G37" s="17">
        <f>H37+I37</f>
        <v>15928</v>
      </c>
      <c r="H37" s="68">
        <f>3000+3320+896</f>
        <v>7216</v>
      </c>
      <c r="I37" s="68">
        <v>8712</v>
      </c>
      <c r="J37" s="81">
        <v>5868</v>
      </c>
    </row>
    <row r="38" spans="2:10" ht="15.75" thickBot="1" x14ac:dyDescent="0.3">
      <c r="B38" s="9" t="s">
        <v>83</v>
      </c>
      <c r="C38" s="11"/>
      <c r="D38" s="11"/>
      <c r="E38" s="67" t="s">
        <v>10</v>
      </c>
      <c r="F38" s="27">
        <f t="shared" ref="F38:F39" si="13">G38-C38-D38</f>
        <v>2564</v>
      </c>
      <c r="G38" s="17">
        <f t="shared" ref="G38:G39" si="14">H38+I38</f>
        <v>2564</v>
      </c>
      <c r="H38" s="68">
        <f>2274+116+174</f>
        <v>2564</v>
      </c>
      <c r="I38" s="68"/>
      <c r="J38" s="80"/>
    </row>
    <row r="39" spans="2:10" ht="15.75" thickBot="1" x14ac:dyDescent="0.3">
      <c r="B39" s="9" t="s">
        <v>84</v>
      </c>
      <c r="C39" s="11"/>
      <c r="D39" s="11"/>
      <c r="E39" s="67" t="s">
        <v>10</v>
      </c>
      <c r="F39" s="27">
        <f t="shared" si="13"/>
        <v>2663</v>
      </c>
      <c r="G39" s="17">
        <f t="shared" si="14"/>
        <v>2663</v>
      </c>
      <c r="H39" s="68">
        <f>1188+1475</f>
        <v>2663</v>
      </c>
      <c r="I39" s="68"/>
      <c r="J39" s="80"/>
    </row>
    <row r="40" spans="2:10" ht="15.75" thickBot="1" x14ac:dyDescent="0.3">
      <c r="B40" s="8" t="s">
        <v>17</v>
      </c>
      <c r="C40" s="10">
        <f>SUM(C41:C44)</f>
        <v>13006</v>
      </c>
      <c r="D40" s="10">
        <f>SUM(D41:D44)</f>
        <v>0</v>
      </c>
      <c r="E40" s="14" t="s">
        <v>9</v>
      </c>
      <c r="F40" s="26">
        <f>G40-C40-D40</f>
        <v>106042</v>
      </c>
      <c r="G40" s="56">
        <f>H40+I40</f>
        <v>119048</v>
      </c>
      <c r="H40" s="10">
        <f>SUM(H41:H44)</f>
        <v>1301</v>
      </c>
      <c r="I40" s="10">
        <f>SUM(I41:I44)</f>
        <v>117747</v>
      </c>
      <c r="J40" s="79">
        <f>SUM(J41:J44)</f>
        <v>6480</v>
      </c>
    </row>
    <row r="41" spans="2:10" ht="39" thickBot="1" x14ac:dyDescent="0.3">
      <c r="B41" s="9" t="s">
        <v>129</v>
      </c>
      <c r="C41" s="152">
        <v>13006</v>
      </c>
      <c r="D41" s="11"/>
      <c r="E41" s="15" t="s">
        <v>9</v>
      </c>
      <c r="F41" s="27">
        <f>G41-C41-D41</f>
        <v>62069</v>
      </c>
      <c r="G41" s="17">
        <f>H41+I41</f>
        <v>75075</v>
      </c>
      <c r="H41" s="68"/>
      <c r="I41" s="68">
        <f>69075+6000</f>
        <v>75075</v>
      </c>
      <c r="J41" s="81">
        <v>3684</v>
      </c>
    </row>
    <row r="42" spans="2:10" ht="15.75" thickBot="1" x14ac:dyDescent="0.3">
      <c r="B42" s="9" t="s">
        <v>85</v>
      </c>
      <c r="C42" s="154"/>
      <c r="D42" s="11"/>
      <c r="E42" s="15" t="s">
        <v>9</v>
      </c>
      <c r="F42" s="27">
        <f>G42-C42-D42</f>
        <v>12500</v>
      </c>
      <c r="G42" s="17">
        <f>H42+I42</f>
        <v>12500</v>
      </c>
      <c r="H42" s="68"/>
      <c r="I42" s="68">
        <f>12500</f>
        <v>12500</v>
      </c>
      <c r="J42" s="81"/>
    </row>
    <row r="43" spans="2:10" ht="26.25" thickBot="1" x14ac:dyDescent="0.3">
      <c r="B43" s="9" t="s">
        <v>86</v>
      </c>
      <c r="C43" s="154"/>
      <c r="D43" s="11"/>
      <c r="E43" s="15" t="s">
        <v>9</v>
      </c>
      <c r="F43" s="27">
        <f t="shared" ref="F43:F44" si="15">G43-C43-D43</f>
        <v>12674</v>
      </c>
      <c r="G43" s="17">
        <f t="shared" ref="G43:G44" si="16">H43+I43</f>
        <v>12674</v>
      </c>
      <c r="H43" s="68">
        <v>1301</v>
      </c>
      <c r="I43" s="68">
        <v>11373</v>
      </c>
      <c r="J43" s="81">
        <v>396</v>
      </c>
    </row>
    <row r="44" spans="2:10" ht="15.75" thickBot="1" x14ac:dyDescent="0.3">
      <c r="B44" s="53" t="s">
        <v>87</v>
      </c>
      <c r="C44" s="153"/>
      <c r="D44" s="47"/>
      <c r="E44" s="15" t="s">
        <v>9</v>
      </c>
      <c r="F44" s="54">
        <f t="shared" si="15"/>
        <v>18799</v>
      </c>
      <c r="G44" s="55">
        <f t="shared" si="16"/>
        <v>18799</v>
      </c>
      <c r="H44" s="88"/>
      <c r="I44" s="88">
        <v>18799</v>
      </c>
      <c r="J44" s="93">
        <v>2400</v>
      </c>
    </row>
    <row r="45" spans="2:10" ht="9" customHeight="1" thickBot="1" x14ac:dyDescent="0.3">
      <c r="B45" s="48"/>
      <c r="C45" s="13"/>
      <c r="D45" s="49"/>
      <c r="E45" s="50"/>
      <c r="F45" s="51"/>
      <c r="G45" s="52"/>
      <c r="H45" s="49"/>
      <c r="I45" s="49"/>
      <c r="J45" s="51"/>
    </row>
    <row r="46" spans="2:10" ht="10.35" customHeight="1" thickBot="1" x14ac:dyDescent="0.3">
      <c r="B46" s="48"/>
      <c r="C46" s="13"/>
      <c r="D46" s="49"/>
      <c r="E46" s="50"/>
      <c r="F46" s="51"/>
      <c r="G46" s="52"/>
      <c r="H46" s="49"/>
      <c r="I46" s="49"/>
      <c r="J46" s="51"/>
    </row>
    <row r="47" spans="2:10" ht="19.350000000000001" customHeight="1" thickBot="1" x14ac:dyDescent="0.3">
      <c r="B47" s="174" t="s">
        <v>177</v>
      </c>
      <c r="C47" s="174"/>
      <c r="D47" s="174"/>
      <c r="E47" s="174"/>
      <c r="F47" s="174"/>
      <c r="G47" s="174"/>
      <c r="H47" s="174"/>
      <c r="I47" s="174"/>
      <c r="J47" s="174"/>
    </row>
    <row r="48" spans="2:10" ht="15" customHeight="1" x14ac:dyDescent="0.25">
      <c r="B48" s="175" t="s">
        <v>153</v>
      </c>
      <c r="C48" s="178" t="s">
        <v>24</v>
      </c>
      <c r="D48" s="178"/>
      <c r="E48" s="178"/>
      <c r="F48" s="178"/>
      <c r="G48" s="178"/>
      <c r="H48" s="178"/>
      <c r="I48" s="178"/>
      <c r="J48" s="24"/>
    </row>
    <row r="49" spans="2:10" x14ac:dyDescent="0.25">
      <c r="B49" s="176"/>
      <c r="C49" s="179"/>
      <c r="D49" s="179"/>
      <c r="E49" s="179"/>
      <c r="F49" s="179"/>
      <c r="G49" s="179"/>
      <c r="H49" s="179"/>
      <c r="I49" s="180" t="s">
        <v>5</v>
      </c>
      <c r="J49" s="180"/>
    </row>
    <row r="50" spans="2:10" ht="15.75" thickBot="1" x14ac:dyDescent="0.3">
      <c r="B50" s="177"/>
      <c r="C50" s="166" t="s">
        <v>7</v>
      </c>
      <c r="D50" s="166"/>
      <c r="E50" s="166"/>
      <c r="F50" s="166"/>
      <c r="G50" s="167" t="s">
        <v>8</v>
      </c>
      <c r="H50" s="167"/>
      <c r="I50" s="167"/>
      <c r="J50" s="25"/>
    </row>
    <row r="51" spans="2:10" ht="45.75" thickBot="1" x14ac:dyDescent="0.3">
      <c r="B51" s="7" t="s">
        <v>2</v>
      </c>
      <c r="C51" s="34" t="s">
        <v>3</v>
      </c>
      <c r="D51" s="34" t="s">
        <v>21</v>
      </c>
      <c r="E51" s="35" t="s">
        <v>22</v>
      </c>
      <c r="F51" s="36" t="s">
        <v>29</v>
      </c>
      <c r="G51" s="18" t="s">
        <v>23</v>
      </c>
      <c r="H51" s="37" t="s">
        <v>4</v>
      </c>
      <c r="I51" s="37" t="s">
        <v>6</v>
      </c>
      <c r="J51" s="78" t="s">
        <v>134</v>
      </c>
    </row>
    <row r="52" spans="2:10" ht="26.25" thickBot="1" x14ac:dyDescent="0.3">
      <c r="B52" s="8" t="s">
        <v>18</v>
      </c>
      <c r="C52" s="10">
        <f>SUM(C53:C56)</f>
        <v>0</v>
      </c>
      <c r="D52" s="10">
        <f>SUM(D53:D56)</f>
        <v>0</v>
      </c>
      <c r="E52" s="14" t="s">
        <v>36</v>
      </c>
      <c r="F52" s="26">
        <f>G52-C52-D52</f>
        <v>28680</v>
      </c>
      <c r="G52" s="56">
        <f>H52+I52</f>
        <v>28680</v>
      </c>
      <c r="H52" s="10">
        <f>SUM(H53:H56)</f>
        <v>23680</v>
      </c>
      <c r="I52" s="10">
        <f>SUM(I53:I56)</f>
        <v>5000</v>
      </c>
      <c r="J52" s="79">
        <f>SUM(J53:J56)</f>
        <v>0</v>
      </c>
    </row>
    <row r="53" spans="2:10" ht="26.25" thickBot="1" x14ac:dyDescent="0.3">
      <c r="B53" s="9" t="s">
        <v>88</v>
      </c>
      <c r="C53" s="11"/>
      <c r="D53" s="11"/>
      <c r="E53" s="15" t="s">
        <v>9</v>
      </c>
      <c r="F53" s="27">
        <f>G53-C53-D53</f>
        <v>9980</v>
      </c>
      <c r="G53" s="17">
        <f>H53+I53</f>
        <v>9980</v>
      </c>
      <c r="H53" s="68">
        <f>4000+4000+1980</f>
        <v>9980</v>
      </c>
      <c r="I53" s="11"/>
      <c r="J53" s="80"/>
    </row>
    <row r="54" spans="2:10" ht="21" customHeight="1" thickBot="1" x14ac:dyDescent="0.3">
      <c r="B54" s="9" t="s">
        <v>89</v>
      </c>
      <c r="C54" s="11"/>
      <c r="D54" s="11"/>
      <c r="E54" s="15" t="s">
        <v>9</v>
      </c>
      <c r="F54" s="27">
        <f t="shared" ref="F54" si="17">G54-C54-D54</f>
        <v>2000</v>
      </c>
      <c r="G54" s="17">
        <f t="shared" ref="G54" si="18">H54+I54</f>
        <v>2000</v>
      </c>
      <c r="H54" s="68">
        <f>1000+1000</f>
        <v>2000</v>
      </c>
      <c r="I54" s="11"/>
      <c r="J54" s="80"/>
    </row>
    <row r="55" spans="2:10" ht="26.25" thickBot="1" x14ac:dyDescent="0.3">
      <c r="B55" s="9" t="s">
        <v>90</v>
      </c>
      <c r="C55" s="11"/>
      <c r="D55" s="11"/>
      <c r="E55" s="15" t="s">
        <v>9</v>
      </c>
      <c r="F55" s="27">
        <f>G55-C55-D55</f>
        <v>15000</v>
      </c>
      <c r="G55" s="17">
        <f>H55+I55</f>
        <v>15000</v>
      </c>
      <c r="H55" s="68">
        <v>10000</v>
      </c>
      <c r="I55" s="11">
        <v>5000</v>
      </c>
      <c r="J55" s="80"/>
    </row>
    <row r="56" spans="2:10" ht="26.25" thickBot="1" x14ac:dyDescent="0.3">
      <c r="B56" s="9" t="s">
        <v>91</v>
      </c>
      <c r="C56" s="11"/>
      <c r="D56" s="11"/>
      <c r="E56" s="15" t="s">
        <v>9</v>
      </c>
      <c r="F56" s="27">
        <f t="shared" ref="F56" si="19">G56-C56-D56</f>
        <v>1700</v>
      </c>
      <c r="G56" s="17">
        <f t="shared" ref="G56" si="20">H56+I56</f>
        <v>1700</v>
      </c>
      <c r="H56" s="68">
        <f>100+500+300+800</f>
        <v>1700</v>
      </c>
      <c r="I56" s="11"/>
      <c r="J56" s="80"/>
    </row>
    <row r="57" spans="2:10" ht="26.25" thickBot="1" x14ac:dyDescent="0.3">
      <c r="B57" s="8" t="s">
        <v>140</v>
      </c>
      <c r="C57" s="10">
        <f>SUM(C58:C61)</f>
        <v>0</v>
      </c>
      <c r="D57" s="10">
        <f>SUM(D58:D61)</f>
        <v>0</v>
      </c>
      <c r="E57" s="14" t="s">
        <v>9</v>
      </c>
      <c r="F57" s="26">
        <f>G57-C57-D57</f>
        <v>10000</v>
      </c>
      <c r="G57" s="56">
        <f>H57+I57</f>
        <v>10000</v>
      </c>
      <c r="H57" s="89">
        <f>SUM(H58:H61)</f>
        <v>10000</v>
      </c>
      <c r="I57" s="10">
        <f t="shared" ref="I57:J57" si="21">SUM(I58:I61)</f>
        <v>0</v>
      </c>
      <c r="J57" s="79">
        <f t="shared" si="21"/>
        <v>139260</v>
      </c>
    </row>
    <row r="58" spans="2:10" ht="26.25" thickBot="1" x14ac:dyDescent="0.3">
      <c r="B58" s="9" t="s">
        <v>139</v>
      </c>
      <c r="C58" s="11"/>
      <c r="D58" s="11"/>
      <c r="E58" s="15" t="s">
        <v>9</v>
      </c>
      <c r="F58" s="27">
        <f>G58-C58-D58</f>
        <v>0</v>
      </c>
      <c r="G58" s="17">
        <f>H58+I58</f>
        <v>0</v>
      </c>
      <c r="H58" s="11">
        <v>0</v>
      </c>
      <c r="I58" s="11"/>
      <c r="J58" s="81">
        <v>54375</v>
      </c>
    </row>
    <row r="59" spans="2:10" ht="15.75" thickBot="1" x14ac:dyDescent="0.3">
      <c r="B59" s="9" t="s">
        <v>92</v>
      </c>
      <c r="C59" s="11"/>
      <c r="D59" s="11"/>
      <c r="E59" s="15" t="s">
        <v>9</v>
      </c>
      <c r="F59" s="27">
        <f>G59-C59-D59</f>
        <v>0</v>
      </c>
      <c r="G59" s="17">
        <f>H59+I59</f>
        <v>0</v>
      </c>
      <c r="H59" s="11">
        <v>0</v>
      </c>
      <c r="I59" s="11"/>
      <c r="J59" s="81">
        <v>29426</v>
      </c>
    </row>
    <row r="60" spans="2:10" ht="32.1" customHeight="1" thickBot="1" x14ac:dyDescent="0.3">
      <c r="B60" s="9" t="s">
        <v>93</v>
      </c>
      <c r="C60" s="11"/>
      <c r="D60" s="11"/>
      <c r="E60" s="15" t="s">
        <v>9</v>
      </c>
      <c r="F60" s="27">
        <f t="shared" ref="F60:F62" si="22">G60-C60-D60</f>
        <v>0</v>
      </c>
      <c r="G60" s="17">
        <f t="shared" ref="G60:G61" si="23">H60+I60</f>
        <v>0</v>
      </c>
      <c r="H60" s="11">
        <v>0</v>
      </c>
      <c r="I60" s="11"/>
      <c r="J60" s="81">
        <v>55459</v>
      </c>
    </row>
    <row r="61" spans="2:10" ht="29.25" customHeight="1" thickBot="1" x14ac:dyDescent="0.3">
      <c r="B61" s="9" t="s">
        <v>94</v>
      </c>
      <c r="C61" s="11"/>
      <c r="D61" s="11"/>
      <c r="E61" s="15" t="s">
        <v>9</v>
      </c>
      <c r="F61" s="27">
        <f>G61-C61-D61</f>
        <v>10000</v>
      </c>
      <c r="G61" s="17">
        <f t="shared" si="23"/>
        <v>10000</v>
      </c>
      <c r="H61" s="68">
        <v>10000</v>
      </c>
      <c r="I61" s="11"/>
      <c r="J61" s="82"/>
    </row>
    <row r="62" spans="2:10" ht="29.1" customHeight="1" thickBot="1" x14ac:dyDescent="0.3">
      <c r="B62" s="60" t="s">
        <v>30</v>
      </c>
      <c r="C62" s="21">
        <f>C57+C52+C40+C35+C30+C26+C20+C15+C11+C8</f>
        <v>823484</v>
      </c>
      <c r="D62" s="21">
        <f>D57+D52+D40+D35+D30+D26+D20+D15+D11+D8</f>
        <v>165423</v>
      </c>
      <c r="E62" s="43"/>
      <c r="F62" s="31">
        <f t="shared" si="22"/>
        <v>624118</v>
      </c>
      <c r="G62" s="44">
        <f>G57+G52+G40+G35+G30+G26+G20+G15+G11+G8</f>
        <v>1613025</v>
      </c>
      <c r="H62" s="21">
        <f>H57+H52+H40+H35+H30+H26+H20+H15+H11+H8</f>
        <v>1300582</v>
      </c>
      <c r="I62" s="45">
        <f>I57+I52+I40+I35+I30+I26+I20+I15+I11+I8</f>
        <v>312443</v>
      </c>
      <c r="J62" s="46">
        <f>J57+J52+J40+J35+J30+J26+J20+J15+J11+J8</f>
        <v>236909</v>
      </c>
    </row>
    <row r="63" spans="2:10" ht="26.1" customHeight="1" thickBot="1" x14ac:dyDescent="0.3">
      <c r="B63" s="139" t="s">
        <v>136</v>
      </c>
      <c r="C63" s="139"/>
      <c r="D63" s="139"/>
      <c r="E63" s="139"/>
      <c r="F63" s="163"/>
      <c r="G63" s="74">
        <f>G62-C62-D62-F62</f>
        <v>0</v>
      </c>
      <c r="H63" s="164"/>
      <c r="I63" s="165"/>
      <c r="J63" s="165"/>
    </row>
    <row r="64" spans="2:10" ht="16.350000000000001" customHeight="1" thickBot="1" x14ac:dyDescent="0.3">
      <c r="B64" s="20" t="s">
        <v>34</v>
      </c>
      <c r="C64" s="181" t="s">
        <v>1</v>
      </c>
      <c r="D64" s="181"/>
      <c r="E64" s="181"/>
      <c r="F64" s="182"/>
      <c r="G64" s="144" t="s">
        <v>45</v>
      </c>
      <c r="H64" s="144"/>
      <c r="I64" s="144"/>
      <c r="J64" s="144"/>
    </row>
    <row r="65" spans="2:12" ht="36" customHeight="1" thickBot="1" x14ac:dyDescent="0.3">
      <c r="B65" s="7" t="s">
        <v>2</v>
      </c>
      <c r="C65" s="76" t="s">
        <v>105</v>
      </c>
      <c r="D65" s="34" t="s">
        <v>0</v>
      </c>
      <c r="E65" s="35" t="s">
        <v>48</v>
      </c>
      <c r="F65" s="36" t="s">
        <v>49</v>
      </c>
      <c r="G65" s="18" t="s">
        <v>59</v>
      </c>
      <c r="H65" s="157" t="s">
        <v>46</v>
      </c>
      <c r="I65" s="158"/>
      <c r="J65" s="158"/>
    </row>
    <row r="66" spans="2:12" ht="15.75" thickBot="1" x14ac:dyDescent="0.3">
      <c r="B66" s="8" t="s">
        <v>42</v>
      </c>
      <c r="C66" s="10">
        <f>SUM(C67:C70)</f>
        <v>662008</v>
      </c>
      <c r="D66" s="10">
        <f>SUM(D67:D70)</f>
        <v>42146</v>
      </c>
      <c r="E66" s="14"/>
      <c r="F66" s="10">
        <f>SUM(F67:F70)</f>
        <v>3382</v>
      </c>
      <c r="G66" s="86">
        <f>SUM(G67:G70)</f>
        <v>316744</v>
      </c>
      <c r="H66" s="159"/>
      <c r="I66" s="160"/>
      <c r="J66" s="160"/>
      <c r="L66" s="1">
        <v>316744</v>
      </c>
    </row>
    <row r="67" spans="2:12" ht="48.75" customHeight="1" thickBot="1" x14ac:dyDescent="0.3">
      <c r="B67" s="9" t="s">
        <v>95</v>
      </c>
      <c r="C67" s="11">
        <v>6462</v>
      </c>
      <c r="D67" s="11"/>
      <c r="E67" s="66" t="s">
        <v>50</v>
      </c>
      <c r="F67" s="27">
        <f>10000-390-1980-437-350-200-880-1000-1525-68</f>
        <v>3170</v>
      </c>
      <c r="G67" s="77">
        <f>C67+D67+F67</f>
        <v>9632</v>
      </c>
      <c r="H67" s="159"/>
      <c r="I67" s="160"/>
      <c r="J67" s="160"/>
      <c r="L67" s="1">
        <v>9632</v>
      </c>
    </row>
    <row r="68" spans="2:12" ht="53.25" customHeight="1" thickBot="1" x14ac:dyDescent="0.3">
      <c r="B68" s="9" t="s">
        <v>96</v>
      </c>
      <c r="C68" s="11">
        <v>54949</v>
      </c>
      <c r="D68" s="68">
        <f>315+22358+86+6037</f>
        <v>28796</v>
      </c>
      <c r="E68" s="66" t="s">
        <v>47</v>
      </c>
      <c r="F68" s="27"/>
      <c r="G68" s="77">
        <f>C68+D68+F68-F75</f>
        <v>76686</v>
      </c>
      <c r="H68" s="159"/>
      <c r="I68" s="160"/>
      <c r="J68" s="160"/>
      <c r="L68" s="1">
        <v>76686</v>
      </c>
    </row>
    <row r="69" spans="2:12" ht="51.75" customHeight="1" thickBot="1" x14ac:dyDescent="0.3">
      <c r="B69" s="9" t="s">
        <v>97</v>
      </c>
      <c r="C69" s="11">
        <f>(10000-648)</f>
        <v>9352</v>
      </c>
      <c r="D69" s="11"/>
      <c r="E69" s="66" t="s">
        <v>150</v>
      </c>
      <c r="F69" s="27"/>
      <c r="G69" s="77">
        <f>C69+D69+F69</f>
        <v>9352</v>
      </c>
      <c r="H69" s="161"/>
      <c r="I69" s="162"/>
      <c r="J69" s="162"/>
      <c r="L69" s="1">
        <v>9352</v>
      </c>
    </row>
    <row r="70" spans="2:12" ht="49.5" customHeight="1" thickBot="1" x14ac:dyDescent="0.3">
      <c r="B70" s="9" t="s">
        <v>107</v>
      </c>
      <c r="C70" s="11">
        <f>9464+25+47+116+174+111+250000+12000+1750+6627+4470+6433+1143+2601+1000+285092+153+4972+4045+1022</f>
        <v>591245</v>
      </c>
      <c r="D70" s="68">
        <f>13350</f>
        <v>13350</v>
      </c>
      <c r="E70" s="66" t="s">
        <v>148</v>
      </c>
      <c r="F70" s="83">
        <f>G95</f>
        <v>212</v>
      </c>
      <c r="G70" s="77">
        <f>C70+D70+F70-F73-F74-F78-F79-F80-F81-F82-F83-F84-F85-F86</f>
        <v>221074</v>
      </c>
      <c r="H70" s="170" t="s">
        <v>149</v>
      </c>
      <c r="I70" s="171"/>
      <c r="J70" s="171"/>
      <c r="L70" s="1">
        <v>221074</v>
      </c>
    </row>
    <row r="71" spans="2:12" ht="51.75" customHeight="1" thickBot="1" x14ac:dyDescent="0.3">
      <c r="B71" s="70" t="s">
        <v>2</v>
      </c>
      <c r="C71" s="71" t="s">
        <v>3</v>
      </c>
      <c r="D71" s="71" t="s">
        <v>21</v>
      </c>
      <c r="E71" s="72" t="s">
        <v>22</v>
      </c>
      <c r="F71" s="73" t="s">
        <v>29</v>
      </c>
      <c r="G71" s="18" t="s">
        <v>23</v>
      </c>
      <c r="H71" s="172"/>
      <c r="I71" s="173"/>
      <c r="J71" s="173"/>
    </row>
    <row r="72" spans="2:12" ht="26.25" thickBot="1" x14ac:dyDescent="0.3">
      <c r="B72" s="8" t="s">
        <v>44</v>
      </c>
      <c r="C72" s="10">
        <f>SUM(C73:C76)</f>
        <v>0</v>
      </c>
      <c r="D72" s="10">
        <f>SUM(D73:D76)</f>
        <v>25000</v>
      </c>
      <c r="E72" s="14"/>
      <c r="F72" s="26">
        <f>SUM(F73:F76)</f>
        <v>366586</v>
      </c>
      <c r="G72" s="56">
        <f>SUM(C72+D72+F72)</f>
        <v>391586</v>
      </c>
      <c r="H72" s="155" t="s">
        <v>131</v>
      </c>
      <c r="I72" s="156"/>
      <c r="J72" s="156"/>
    </row>
    <row r="73" spans="2:12" ht="27" customHeight="1" thickBot="1" x14ac:dyDescent="0.3">
      <c r="B73" s="9" t="s">
        <v>98</v>
      </c>
      <c r="C73" s="11"/>
      <c r="D73" s="11"/>
      <c r="E73" s="66" t="s">
        <v>51</v>
      </c>
      <c r="F73" s="69">
        <f>250000+12000+1750+6627+4470+6433+1143+2601+1000+8000+313+172+114+129+500+914+1905+36+74+407+1536+400+300+91-20000+4045+15819+229+133+200-64+38250</f>
        <v>339527</v>
      </c>
      <c r="G73" s="17">
        <f t="shared" ref="G73:G75" si="24">SUM(C73+D73+F73)</f>
        <v>339527</v>
      </c>
      <c r="H73" s="126" t="s">
        <v>53</v>
      </c>
      <c r="I73" s="126" t="s">
        <v>64</v>
      </c>
      <c r="J73" s="126" t="s">
        <v>132</v>
      </c>
    </row>
    <row r="74" spans="2:12" ht="26.25" thickBot="1" x14ac:dyDescent="0.3">
      <c r="B74" s="9" t="s">
        <v>106</v>
      </c>
      <c r="C74" s="11"/>
      <c r="D74" s="11"/>
      <c r="E74" s="66" t="s">
        <v>51</v>
      </c>
      <c r="F74" s="69">
        <v>20000</v>
      </c>
      <c r="G74" s="77">
        <f t="shared" si="24"/>
        <v>20000</v>
      </c>
      <c r="H74" s="127"/>
      <c r="I74" s="127"/>
      <c r="J74" s="127"/>
    </row>
    <row r="75" spans="2:12" ht="38.25" customHeight="1" thickBot="1" x14ac:dyDescent="0.3">
      <c r="B75" s="9" t="s">
        <v>99</v>
      </c>
      <c r="C75" s="11"/>
      <c r="D75" s="11"/>
      <c r="E75" s="66" t="s">
        <v>152</v>
      </c>
      <c r="F75" s="69">
        <f>328+5992+739</f>
        <v>7059</v>
      </c>
      <c r="G75" s="77">
        <f t="shared" si="24"/>
        <v>7059</v>
      </c>
      <c r="H75" s="127"/>
      <c r="I75" s="127"/>
      <c r="J75" s="127"/>
    </row>
    <row r="76" spans="2:12" ht="26.25" thickBot="1" x14ac:dyDescent="0.3">
      <c r="B76" s="9" t="s">
        <v>100</v>
      </c>
      <c r="C76" s="11"/>
      <c r="D76" s="11">
        <v>25000</v>
      </c>
      <c r="E76" s="66" t="s">
        <v>176</v>
      </c>
      <c r="F76" s="69"/>
      <c r="G76" s="77">
        <f>SUM(C76+D76+F76)</f>
        <v>25000</v>
      </c>
      <c r="H76" s="128"/>
      <c r="I76" s="128"/>
      <c r="J76" s="128"/>
    </row>
    <row r="77" spans="2:12" ht="26.25" thickBot="1" x14ac:dyDescent="0.3">
      <c r="B77" s="8" t="s">
        <v>57</v>
      </c>
      <c r="C77" s="10">
        <f>SUM(C79:C86)</f>
        <v>0</v>
      </c>
      <c r="D77" s="10">
        <f>SUM(D79:D86)</f>
        <v>1519969</v>
      </c>
      <c r="E77" s="14"/>
      <c r="F77" s="10">
        <f>SUM(F78:F86)</f>
        <v>24206</v>
      </c>
      <c r="G77" s="56">
        <f>SUM(C77+D77+F77)</f>
        <v>1544175</v>
      </c>
      <c r="H77" s="62">
        <f>SUM(H79:H86)</f>
        <v>3390660</v>
      </c>
      <c r="I77" s="65">
        <f>SUM(I79:I86)</f>
        <v>417496</v>
      </c>
      <c r="J77" s="65">
        <f>SUM(J79:J86)</f>
        <v>5328523</v>
      </c>
    </row>
    <row r="78" spans="2:12" ht="46.35" customHeight="1" thickBot="1" x14ac:dyDescent="0.3">
      <c r="B78" s="9" t="s">
        <v>52</v>
      </c>
      <c r="C78" s="11"/>
      <c r="D78" s="11"/>
      <c r="E78" s="123" t="s">
        <v>151</v>
      </c>
      <c r="F78" s="27">
        <f>12474+281+9856+1197</f>
        <v>23808</v>
      </c>
      <c r="G78" s="17">
        <f t="shared" ref="G78:G86" si="25">C78+D78+F78</f>
        <v>23808</v>
      </c>
      <c r="H78" s="63"/>
      <c r="I78" s="63"/>
      <c r="J78" s="64">
        <f>SUM(G78:I78)</f>
        <v>23808</v>
      </c>
    </row>
    <row r="79" spans="2:12" ht="15" customHeight="1" thickBot="1" x14ac:dyDescent="0.3">
      <c r="B79" s="9" t="s">
        <v>157</v>
      </c>
      <c r="C79" s="11"/>
      <c r="D79" s="11"/>
      <c r="E79" s="124"/>
      <c r="F79" s="27"/>
      <c r="G79" s="17">
        <f t="shared" si="25"/>
        <v>0</v>
      </c>
      <c r="H79" s="63"/>
      <c r="I79" s="63"/>
      <c r="J79" s="64">
        <f>SUM(G79:I79)</f>
        <v>0</v>
      </c>
    </row>
    <row r="80" spans="2:12" ht="15.75" thickBot="1" x14ac:dyDescent="0.3">
      <c r="B80" s="9" t="s">
        <v>26</v>
      </c>
      <c r="C80" s="68"/>
      <c r="D80" s="11">
        <v>43295</v>
      </c>
      <c r="E80" s="124"/>
      <c r="F80" s="27">
        <v>210</v>
      </c>
      <c r="G80" s="77">
        <f t="shared" si="25"/>
        <v>43505</v>
      </c>
      <c r="H80" s="63"/>
      <c r="I80" s="63">
        <v>206705</v>
      </c>
      <c r="J80" s="64">
        <f t="shared" ref="J80:J86" si="26">SUM(G80:I80)</f>
        <v>250210</v>
      </c>
    </row>
    <row r="81" spans="2:12" ht="15.75" thickBot="1" x14ac:dyDescent="0.3">
      <c r="B81" s="9" t="s">
        <v>25</v>
      </c>
      <c r="C81" s="68"/>
      <c r="D81" s="11">
        <v>14074</v>
      </c>
      <c r="E81" s="124"/>
      <c r="F81" s="27"/>
      <c r="G81" s="77">
        <f t="shared" si="25"/>
        <v>14074</v>
      </c>
      <c r="H81" s="63">
        <v>789765</v>
      </c>
      <c r="I81" s="63">
        <v>35961</v>
      </c>
      <c r="J81" s="64">
        <f t="shared" si="26"/>
        <v>839800</v>
      </c>
    </row>
    <row r="82" spans="2:12" ht="15.75" thickBot="1" x14ac:dyDescent="0.3">
      <c r="B82" s="9" t="s">
        <v>62</v>
      </c>
      <c r="C82" s="11"/>
      <c r="D82" s="11"/>
      <c r="E82" s="124"/>
      <c r="F82" s="27"/>
      <c r="G82" s="77">
        <f t="shared" si="25"/>
        <v>0</v>
      </c>
      <c r="H82" s="63"/>
      <c r="I82" s="63"/>
      <c r="J82" s="64">
        <f t="shared" si="26"/>
        <v>0</v>
      </c>
    </row>
    <row r="83" spans="2:12" ht="26.25" thickBot="1" x14ac:dyDescent="0.3">
      <c r="B83" s="9" t="s">
        <v>165</v>
      </c>
      <c r="C83" s="11"/>
      <c r="D83" s="11">
        <v>78662</v>
      </c>
      <c r="E83" s="124"/>
      <c r="F83" s="27"/>
      <c r="G83" s="77">
        <f t="shared" si="25"/>
        <v>78662</v>
      </c>
      <c r="H83" s="63"/>
      <c r="I83" s="63"/>
      <c r="J83" s="64">
        <f t="shared" si="26"/>
        <v>78662</v>
      </c>
    </row>
    <row r="84" spans="2:12" ht="15.75" thickBot="1" x14ac:dyDescent="0.3">
      <c r="B84" s="9" t="s">
        <v>61</v>
      </c>
      <c r="C84" s="11"/>
      <c r="D84" s="11"/>
      <c r="E84" s="124"/>
      <c r="F84" s="27"/>
      <c r="G84" s="77">
        <f t="shared" si="25"/>
        <v>0</v>
      </c>
      <c r="H84" s="63"/>
      <c r="I84" s="63"/>
      <c r="J84" s="64">
        <f t="shared" si="26"/>
        <v>0</v>
      </c>
    </row>
    <row r="85" spans="2:12" ht="15.75" thickBot="1" x14ac:dyDescent="0.3">
      <c r="B85" s="9" t="s">
        <v>27</v>
      </c>
      <c r="C85" s="11"/>
      <c r="D85" s="11">
        <v>1383938</v>
      </c>
      <c r="E85" s="124"/>
      <c r="F85" s="27">
        <v>188</v>
      </c>
      <c r="G85" s="17">
        <f t="shared" si="25"/>
        <v>1384126</v>
      </c>
      <c r="H85" s="63">
        <v>2600895</v>
      </c>
      <c r="I85" s="63">
        <v>174830</v>
      </c>
      <c r="J85" s="64">
        <f t="shared" si="26"/>
        <v>4159851</v>
      </c>
    </row>
    <row r="86" spans="2:12" ht="15.75" thickBot="1" x14ac:dyDescent="0.3">
      <c r="B86" s="9" t="s">
        <v>135</v>
      </c>
      <c r="C86" s="11"/>
      <c r="D86" s="11"/>
      <c r="E86" s="125"/>
      <c r="F86" s="27"/>
      <c r="G86" s="17">
        <f t="shared" si="25"/>
        <v>0</v>
      </c>
      <c r="H86" s="63"/>
      <c r="I86" s="63"/>
      <c r="J86" s="64">
        <f t="shared" si="26"/>
        <v>0</v>
      </c>
    </row>
    <row r="87" spans="2:12" ht="30.75" customHeight="1" thickBot="1" x14ac:dyDescent="0.3">
      <c r="B87" s="178" t="s">
        <v>43</v>
      </c>
      <c r="C87" s="136" t="s">
        <v>56</v>
      </c>
      <c r="D87" s="136"/>
      <c r="E87" s="136"/>
      <c r="F87" s="136"/>
      <c r="G87" s="40">
        <f>G62</f>
        <v>1613025</v>
      </c>
      <c r="H87" s="190">
        <f>SUM(G87:G90)</f>
        <v>3865530</v>
      </c>
      <c r="I87" s="192" t="s">
        <v>141</v>
      </c>
      <c r="J87" s="192"/>
    </row>
    <row r="88" spans="2:12" ht="42.75" customHeight="1" thickBot="1" x14ac:dyDescent="0.3">
      <c r="B88" s="189"/>
      <c r="C88" s="136" t="s">
        <v>104</v>
      </c>
      <c r="D88" s="136"/>
      <c r="E88" s="136"/>
      <c r="F88" s="149"/>
      <c r="G88" s="40">
        <f>G66</f>
        <v>316744</v>
      </c>
      <c r="H88" s="191"/>
      <c r="I88" s="193"/>
      <c r="J88" s="193"/>
      <c r="L88" s="1">
        <v>3865530</v>
      </c>
    </row>
    <row r="89" spans="2:12" ht="30" customHeight="1" thickBot="1" x14ac:dyDescent="0.3">
      <c r="B89" s="189"/>
      <c r="C89" s="136" t="s">
        <v>55</v>
      </c>
      <c r="D89" s="136"/>
      <c r="E89" s="136"/>
      <c r="F89" s="149"/>
      <c r="G89" s="40">
        <f>G72</f>
        <v>391586</v>
      </c>
      <c r="H89" s="191"/>
      <c r="I89" s="194"/>
      <c r="J89" s="194"/>
    </row>
    <row r="90" spans="2:12" ht="19.350000000000001" customHeight="1" thickBot="1" x14ac:dyDescent="0.3">
      <c r="B90" s="166"/>
      <c r="C90" s="136" t="s">
        <v>60</v>
      </c>
      <c r="D90" s="136"/>
      <c r="E90" s="136"/>
      <c r="F90" s="136"/>
      <c r="G90" s="42">
        <f>G77</f>
        <v>1544175</v>
      </c>
      <c r="H90" s="191"/>
      <c r="I90" s="195">
        <f>G95</f>
        <v>212</v>
      </c>
      <c r="J90" s="195"/>
    </row>
    <row r="91" spans="2:12" ht="10.35" customHeight="1" x14ac:dyDescent="0.25">
      <c r="B91" s="5"/>
      <c r="C91" s="13"/>
      <c r="D91" s="13"/>
      <c r="E91" s="13"/>
      <c r="F91" s="28"/>
      <c r="G91" s="16"/>
      <c r="H91" s="13"/>
      <c r="I91" s="13"/>
      <c r="J91" s="28"/>
    </row>
    <row r="92" spans="2:12" ht="9" customHeight="1" thickBot="1" x14ac:dyDescent="0.3">
      <c r="B92" s="5"/>
      <c r="C92" s="13"/>
      <c r="D92" s="13"/>
      <c r="E92" s="13"/>
      <c r="F92" s="28"/>
      <c r="G92" s="16"/>
      <c r="H92" s="13"/>
      <c r="I92" s="13"/>
      <c r="J92" s="28"/>
    </row>
    <row r="93" spans="2:12" ht="25.35" customHeight="1" thickBot="1" x14ac:dyDescent="0.3">
      <c r="B93" s="174" t="s">
        <v>178</v>
      </c>
      <c r="C93" s="174"/>
      <c r="D93" s="174"/>
      <c r="E93" s="174"/>
      <c r="F93" s="174"/>
      <c r="G93" s="174"/>
      <c r="H93" s="174"/>
      <c r="I93" s="174"/>
      <c r="J93" s="174"/>
    </row>
    <row r="94" spans="2:12" ht="45.75" thickBot="1" x14ac:dyDescent="0.3">
      <c r="B94" s="7" t="s">
        <v>32</v>
      </c>
      <c r="C94" s="38" t="s">
        <v>20</v>
      </c>
      <c r="D94" s="37" t="s">
        <v>58</v>
      </c>
      <c r="E94" s="37" t="s">
        <v>39</v>
      </c>
      <c r="F94" s="39" t="s">
        <v>37</v>
      </c>
      <c r="G94" s="39" t="s">
        <v>103</v>
      </c>
      <c r="H94" s="32"/>
      <c r="I94" s="32"/>
      <c r="J94" s="32"/>
    </row>
    <row r="95" spans="2:12" ht="48.75" thickBot="1" x14ac:dyDescent="0.3">
      <c r="B95" s="59" t="s">
        <v>108</v>
      </c>
      <c r="C95" s="12" t="s">
        <v>10</v>
      </c>
      <c r="D95" s="75">
        <f>85000</f>
        <v>85000</v>
      </c>
      <c r="E95" s="23">
        <f>F16+F17+F18+F19+F21+F22+F28+F29+F36+F37+F38+F39</f>
        <v>93602</v>
      </c>
      <c r="F95" s="19">
        <f>D95-E95</f>
        <v>-8602</v>
      </c>
      <c r="G95" s="137">
        <f>F95+F96+F99</f>
        <v>212</v>
      </c>
      <c r="H95" s="33"/>
      <c r="I95" s="33"/>
      <c r="J95" s="33"/>
    </row>
    <row r="96" spans="2:12" ht="25.5" customHeight="1" thickBot="1" x14ac:dyDescent="0.3">
      <c r="B96" s="22" t="s">
        <v>109</v>
      </c>
      <c r="C96" s="187" t="s">
        <v>170</v>
      </c>
      <c r="D96" s="68">
        <v>60000</v>
      </c>
      <c r="E96" s="187">
        <f>F9+F10+F12+F14+F23+F24+F25+F27+F31+F33+F34+F41+F42+F43+F44+F53+F54+F55+F56+F58+F59+F60+F61+F67+F69</f>
        <v>533686</v>
      </c>
      <c r="F96" s="187">
        <f>D96+D97+D98+D99+D100-E96</f>
        <v>8814</v>
      </c>
      <c r="G96" s="138"/>
      <c r="H96" s="33"/>
      <c r="I96" s="33"/>
      <c r="J96" s="33"/>
    </row>
    <row r="97" spans="2:10" ht="15.75" thickBot="1" x14ac:dyDescent="0.3">
      <c r="B97" s="22" t="s">
        <v>126</v>
      </c>
      <c r="C97" s="188"/>
      <c r="D97" s="68">
        <f>210000</f>
        <v>210000</v>
      </c>
      <c r="E97" s="188"/>
      <c r="F97" s="188"/>
      <c r="G97" s="138"/>
      <c r="H97" s="33"/>
      <c r="I97" s="33"/>
      <c r="J97" s="33"/>
    </row>
    <row r="98" spans="2:10" ht="15.75" thickBot="1" x14ac:dyDescent="0.3">
      <c r="B98" s="22" t="s">
        <v>125</v>
      </c>
      <c r="C98" s="188"/>
      <c r="D98" s="68">
        <f>267000</f>
        <v>267000</v>
      </c>
      <c r="E98" s="188"/>
      <c r="F98" s="188"/>
      <c r="G98" s="138"/>
      <c r="H98" s="33"/>
      <c r="I98" s="33"/>
      <c r="J98" s="33"/>
    </row>
    <row r="99" spans="2:10" ht="15.75" thickBot="1" x14ac:dyDescent="0.3">
      <c r="B99" s="22" t="s">
        <v>110</v>
      </c>
      <c r="C99" s="187" t="s">
        <v>19</v>
      </c>
      <c r="D99" s="11">
        <v>1500</v>
      </c>
      <c r="E99" s="188"/>
      <c r="F99" s="188"/>
      <c r="G99" s="138"/>
      <c r="H99" s="33"/>
      <c r="I99" s="33"/>
      <c r="J99" s="33"/>
    </row>
    <row r="100" spans="2:10" ht="15.75" thickBot="1" x14ac:dyDescent="0.3">
      <c r="B100" s="22" t="s">
        <v>31</v>
      </c>
      <c r="C100" s="188"/>
      <c r="D100" s="11">
        <v>4000</v>
      </c>
      <c r="E100" s="202"/>
      <c r="F100" s="202"/>
      <c r="G100" s="138"/>
      <c r="H100" s="33"/>
      <c r="I100" s="33"/>
      <c r="J100" s="33"/>
    </row>
    <row r="101" spans="2:10" ht="33.75" customHeight="1" thickBot="1" x14ac:dyDescent="0.3">
      <c r="B101" s="186" t="s">
        <v>63</v>
      </c>
      <c r="C101" s="186"/>
      <c r="D101" s="85">
        <f>SUM(D95:D100)</f>
        <v>627500</v>
      </c>
      <c r="E101" s="187"/>
      <c r="F101" s="187"/>
      <c r="G101" s="187"/>
      <c r="H101" s="150" t="s">
        <v>144</v>
      </c>
      <c r="I101" s="151"/>
      <c r="J101" s="151"/>
    </row>
    <row r="102" spans="2:10" ht="15.75" thickBot="1" x14ac:dyDescent="0.3">
      <c r="B102" s="142" t="s">
        <v>33</v>
      </c>
      <c r="C102" s="142"/>
      <c r="D102" s="142"/>
      <c r="E102" s="143"/>
      <c r="F102" s="144" t="s">
        <v>65</v>
      </c>
      <c r="G102" s="144"/>
      <c r="H102" s="144"/>
      <c r="I102" s="144"/>
      <c r="J102" s="144"/>
    </row>
    <row r="103" spans="2:10" ht="18" customHeight="1" thickBot="1" x14ac:dyDescent="0.3">
      <c r="B103" s="145" t="s">
        <v>111</v>
      </c>
      <c r="C103" s="145"/>
      <c r="D103" s="145"/>
      <c r="E103" s="57">
        <f>G8</f>
        <v>393292</v>
      </c>
      <c r="F103" s="196" t="s">
        <v>171</v>
      </c>
      <c r="G103" s="197"/>
      <c r="H103" s="197"/>
      <c r="I103" s="197"/>
      <c r="J103" s="197"/>
    </row>
    <row r="104" spans="2:10" ht="19.5" customHeight="1" thickBot="1" x14ac:dyDescent="0.3">
      <c r="B104" s="145" t="s">
        <v>112</v>
      </c>
      <c r="C104" s="145"/>
      <c r="D104" s="145"/>
      <c r="E104" s="57">
        <f>G11</f>
        <v>128696</v>
      </c>
      <c r="F104" s="198"/>
      <c r="G104" s="199"/>
      <c r="H104" s="199"/>
      <c r="I104" s="199"/>
      <c r="J104" s="199"/>
    </row>
    <row r="105" spans="2:10" ht="18.75" customHeight="1" thickBot="1" x14ac:dyDescent="0.3">
      <c r="B105" s="145" t="s">
        <v>113</v>
      </c>
      <c r="C105" s="145"/>
      <c r="D105" s="145"/>
      <c r="E105" s="57">
        <f>G15</f>
        <v>502251</v>
      </c>
      <c r="F105" s="198"/>
      <c r="G105" s="199"/>
      <c r="H105" s="199"/>
      <c r="I105" s="199"/>
      <c r="J105" s="199"/>
    </row>
    <row r="106" spans="2:10" ht="30" customHeight="1" thickBot="1" x14ac:dyDescent="0.3">
      <c r="B106" s="145" t="s">
        <v>114</v>
      </c>
      <c r="C106" s="145"/>
      <c r="D106" s="145"/>
      <c r="E106" s="57">
        <f>G20</f>
        <v>143087</v>
      </c>
      <c r="F106" s="198"/>
      <c r="G106" s="199"/>
      <c r="H106" s="199"/>
      <c r="I106" s="199"/>
      <c r="J106" s="199"/>
    </row>
    <row r="107" spans="2:10" ht="19.5" customHeight="1" thickBot="1" x14ac:dyDescent="0.3">
      <c r="B107" s="145" t="s">
        <v>115</v>
      </c>
      <c r="C107" s="145"/>
      <c r="D107" s="145"/>
      <c r="E107" s="57">
        <f>G26</f>
        <v>42616</v>
      </c>
      <c r="F107" s="200"/>
      <c r="G107" s="201"/>
      <c r="H107" s="201"/>
      <c r="I107" s="201"/>
      <c r="J107" s="201"/>
    </row>
    <row r="108" spans="2:10" ht="18" customHeight="1" thickBot="1" x14ac:dyDescent="0.3">
      <c r="B108" s="145" t="s">
        <v>116</v>
      </c>
      <c r="C108" s="145"/>
      <c r="D108" s="145"/>
      <c r="E108" s="57">
        <f>G30</f>
        <v>213807</v>
      </c>
      <c r="F108" s="129" t="s">
        <v>169</v>
      </c>
      <c r="G108" s="129"/>
      <c r="H108" s="129"/>
      <c r="I108" s="129"/>
      <c r="J108" s="129"/>
    </row>
    <row r="109" spans="2:10" ht="31.5" customHeight="1" thickBot="1" x14ac:dyDescent="0.3">
      <c r="B109" s="145" t="s">
        <v>117</v>
      </c>
      <c r="C109" s="145"/>
      <c r="D109" s="145"/>
      <c r="E109" s="57">
        <f>G35</f>
        <v>31548</v>
      </c>
      <c r="F109" s="148" t="s">
        <v>121</v>
      </c>
      <c r="G109" s="146"/>
      <c r="H109" s="146"/>
      <c r="I109" s="147">
        <f>E113</f>
        <v>1613025</v>
      </c>
      <c r="J109" s="147"/>
    </row>
    <row r="110" spans="2:10" ht="21" customHeight="1" thickBot="1" x14ac:dyDescent="0.3">
      <c r="B110" s="145" t="s">
        <v>118</v>
      </c>
      <c r="C110" s="145"/>
      <c r="D110" s="145"/>
      <c r="E110" s="57">
        <f>G40</f>
        <v>119048</v>
      </c>
      <c r="F110" s="146" t="s">
        <v>122</v>
      </c>
      <c r="G110" s="146"/>
      <c r="H110" s="146"/>
      <c r="I110" s="147">
        <f>G66</f>
        <v>316744</v>
      </c>
      <c r="J110" s="147"/>
    </row>
    <row r="111" spans="2:10" ht="30" customHeight="1" thickBot="1" x14ac:dyDescent="0.3">
      <c r="B111" s="145" t="s">
        <v>119</v>
      </c>
      <c r="C111" s="145"/>
      <c r="D111" s="145"/>
      <c r="E111" s="57">
        <f>G52</f>
        <v>28680</v>
      </c>
      <c r="F111" s="146" t="s">
        <v>123</v>
      </c>
      <c r="G111" s="146"/>
      <c r="H111" s="146"/>
      <c r="I111" s="147">
        <f>G72</f>
        <v>391586</v>
      </c>
      <c r="J111" s="147"/>
    </row>
    <row r="112" spans="2:10" ht="31.5" customHeight="1" thickBot="1" x14ac:dyDescent="0.3">
      <c r="B112" s="145" t="s">
        <v>120</v>
      </c>
      <c r="C112" s="145"/>
      <c r="D112" s="145"/>
      <c r="E112" s="57">
        <f>G57</f>
        <v>10000</v>
      </c>
      <c r="F112" s="146" t="s">
        <v>124</v>
      </c>
      <c r="G112" s="146"/>
      <c r="H112" s="146"/>
      <c r="I112" s="147">
        <f>G77</f>
        <v>1544175</v>
      </c>
      <c r="J112" s="147"/>
    </row>
    <row r="113" spans="2:10" ht="23.25" customHeight="1" thickBot="1" x14ac:dyDescent="0.3">
      <c r="B113" s="139" t="s">
        <v>30</v>
      </c>
      <c r="C113" s="139"/>
      <c r="D113" s="139"/>
      <c r="E113" s="58">
        <f>SUM(E103:E112)</f>
        <v>1613025</v>
      </c>
      <c r="F113" s="140" t="s">
        <v>54</v>
      </c>
      <c r="G113" s="140"/>
      <c r="H113" s="140"/>
      <c r="I113" s="141">
        <f>SUM(I109:J112)</f>
        <v>3865530</v>
      </c>
      <c r="J113" s="141"/>
    </row>
    <row r="114" spans="2:10" x14ac:dyDescent="0.25">
      <c r="B114" s="5"/>
      <c r="C114" s="13"/>
      <c r="D114" s="13"/>
      <c r="E114" s="13"/>
      <c r="F114" s="28"/>
      <c r="G114" s="16"/>
      <c r="H114" s="13"/>
      <c r="I114" s="13"/>
      <c r="J114" s="28"/>
    </row>
    <row r="115" spans="2:10" x14ac:dyDescent="0.25">
      <c r="B115" s="5"/>
      <c r="C115" s="13"/>
      <c r="D115" s="13"/>
      <c r="E115" s="13"/>
      <c r="F115" s="28"/>
      <c r="G115" s="16"/>
      <c r="H115" s="13"/>
      <c r="I115" s="13"/>
      <c r="J115" s="28"/>
    </row>
    <row r="116" spans="2:10" x14ac:dyDescent="0.25">
      <c r="B116" s="5"/>
      <c r="C116" s="13"/>
      <c r="D116" s="13"/>
      <c r="E116" s="13"/>
      <c r="F116" s="28"/>
      <c r="G116" s="16"/>
      <c r="H116" s="13"/>
      <c r="I116" s="13"/>
      <c r="J116" s="28"/>
    </row>
    <row r="117" spans="2:10" x14ac:dyDescent="0.25">
      <c r="B117" s="5"/>
      <c r="C117" s="13"/>
      <c r="D117" s="13"/>
      <c r="E117" s="13"/>
      <c r="F117" s="28"/>
      <c r="G117" s="16"/>
      <c r="H117" s="13"/>
      <c r="I117" s="13"/>
    </row>
    <row r="118" spans="2:10" x14ac:dyDescent="0.25">
      <c r="B118" s="5"/>
      <c r="C118" s="13"/>
      <c r="D118" s="13"/>
      <c r="E118" s="13"/>
      <c r="F118" s="28"/>
      <c r="G118" s="16"/>
      <c r="H118" s="13"/>
      <c r="I118" s="13"/>
      <c r="J118" s="28"/>
    </row>
    <row r="119" spans="2:10" x14ac:dyDescent="0.25">
      <c r="B119" s="5"/>
      <c r="C119" s="13"/>
      <c r="D119" s="13"/>
      <c r="F119" s="28"/>
      <c r="G119" s="16"/>
      <c r="H119" s="13"/>
      <c r="I119" s="13"/>
      <c r="J119" s="28"/>
    </row>
    <row r="120" spans="2:10" x14ac:dyDescent="0.25">
      <c r="B120" s="5"/>
      <c r="C120" s="13"/>
      <c r="D120" s="13"/>
      <c r="E120" s="13"/>
      <c r="F120" s="28"/>
      <c r="G120" s="16"/>
      <c r="H120" s="13"/>
      <c r="I120" s="13"/>
      <c r="J120" s="28"/>
    </row>
    <row r="121" spans="2:10" x14ac:dyDescent="0.25">
      <c r="B121" s="5"/>
      <c r="C121" s="13"/>
      <c r="D121" s="13"/>
      <c r="E121" s="13"/>
      <c r="F121" s="28"/>
      <c r="G121" s="16"/>
      <c r="H121" s="13"/>
      <c r="I121" s="13"/>
      <c r="J121" s="28"/>
    </row>
    <row r="122" spans="2:10" x14ac:dyDescent="0.25">
      <c r="B122" s="5"/>
      <c r="C122" s="13"/>
      <c r="D122" s="13"/>
      <c r="E122" s="13"/>
      <c r="F122" s="28"/>
      <c r="G122" s="16"/>
      <c r="H122" s="13"/>
      <c r="I122" s="13"/>
      <c r="J122" s="28"/>
    </row>
    <row r="123" spans="2:10" x14ac:dyDescent="0.25">
      <c r="B123" s="5"/>
      <c r="C123" s="13"/>
      <c r="D123" s="13"/>
      <c r="E123" s="13"/>
      <c r="F123" s="28"/>
      <c r="G123" s="16"/>
      <c r="H123" s="13"/>
      <c r="I123" s="13"/>
      <c r="J123" s="28"/>
    </row>
    <row r="124" spans="2:10" x14ac:dyDescent="0.25">
      <c r="B124" s="5"/>
      <c r="C124" s="13"/>
      <c r="D124" s="13"/>
      <c r="E124" s="13"/>
      <c r="F124" s="28"/>
      <c r="G124" s="16"/>
      <c r="H124" s="13"/>
      <c r="I124" s="13"/>
      <c r="J124" s="28"/>
    </row>
    <row r="125" spans="2:10" x14ac:dyDescent="0.25">
      <c r="B125" s="5"/>
      <c r="C125" s="13"/>
      <c r="D125" s="13"/>
      <c r="E125" s="13"/>
      <c r="F125" s="28"/>
      <c r="G125" s="16"/>
      <c r="H125" s="13"/>
      <c r="I125" s="13"/>
      <c r="J125" s="28"/>
    </row>
    <row r="126" spans="2:10" x14ac:dyDescent="0.25">
      <c r="B126" s="5"/>
      <c r="C126" s="13"/>
      <c r="D126" s="13"/>
      <c r="E126" s="13"/>
      <c r="F126" s="28"/>
      <c r="G126" s="16"/>
      <c r="H126" s="13"/>
      <c r="I126" s="13"/>
      <c r="J126" s="28"/>
    </row>
    <row r="127" spans="2:10" x14ac:dyDescent="0.25">
      <c r="B127" s="5"/>
      <c r="C127" s="13"/>
      <c r="D127" s="13"/>
      <c r="E127" s="2"/>
      <c r="F127" s="29"/>
      <c r="G127" s="3"/>
      <c r="H127" s="2"/>
      <c r="I127" s="2"/>
      <c r="J127" s="29"/>
    </row>
    <row r="128" spans="2:10" ht="15.75" thickBot="1" x14ac:dyDescent="0.3">
      <c r="B128" s="5"/>
      <c r="C128" s="13"/>
      <c r="D128" s="13"/>
      <c r="E128" s="2"/>
      <c r="F128" s="29"/>
      <c r="G128" s="3"/>
      <c r="H128" s="2"/>
      <c r="I128" s="2"/>
      <c r="J128" s="29"/>
    </row>
    <row r="129" spans="2:10" ht="15.75" thickBot="1" x14ac:dyDescent="0.3">
      <c r="B129" s="121" t="s">
        <v>145</v>
      </c>
      <c r="C129" s="122"/>
      <c r="D129" s="122"/>
      <c r="E129" s="70"/>
      <c r="F129" s="121" t="s">
        <v>146</v>
      </c>
      <c r="G129" s="122"/>
      <c r="H129" s="122"/>
      <c r="I129" s="122"/>
      <c r="J129" s="122"/>
    </row>
    <row r="130" spans="2:10" x14ac:dyDescent="0.25">
      <c r="B130" s="5"/>
      <c r="C130" s="13"/>
      <c r="D130" s="13"/>
      <c r="E130" s="2"/>
      <c r="F130" s="29"/>
      <c r="G130" s="3"/>
      <c r="H130" s="2"/>
      <c r="I130" s="2"/>
      <c r="J130" s="29"/>
    </row>
    <row r="131" spans="2:10" x14ac:dyDescent="0.25">
      <c r="B131" s="5"/>
      <c r="C131" s="13"/>
      <c r="D131" s="13"/>
      <c r="E131" s="2"/>
      <c r="F131" s="29"/>
      <c r="G131" s="3"/>
      <c r="H131" s="2"/>
      <c r="I131" s="2"/>
      <c r="J131" s="29"/>
    </row>
    <row r="132" spans="2:10" x14ac:dyDescent="0.25">
      <c r="B132" s="5"/>
      <c r="C132" s="13"/>
      <c r="D132" s="13"/>
      <c r="E132" s="2"/>
      <c r="F132" s="29"/>
      <c r="G132" s="3"/>
      <c r="H132" s="2"/>
      <c r="I132" s="2"/>
      <c r="J132" s="29"/>
    </row>
    <row r="133" spans="2:10" x14ac:dyDescent="0.25">
      <c r="B133" s="5"/>
      <c r="C133" s="13"/>
      <c r="D133" s="13"/>
      <c r="E133" s="2"/>
      <c r="F133" s="29"/>
      <c r="G133" s="3"/>
      <c r="H133" s="2"/>
      <c r="I133" s="2"/>
      <c r="J133" s="29"/>
    </row>
    <row r="134" spans="2:10" x14ac:dyDescent="0.25">
      <c r="B134" s="5"/>
      <c r="C134" s="13"/>
      <c r="D134" s="13"/>
      <c r="E134" s="2"/>
      <c r="F134" s="29"/>
      <c r="G134" s="3"/>
      <c r="H134" s="2"/>
      <c r="I134" s="2"/>
      <c r="J134" s="29"/>
    </row>
    <row r="135" spans="2:10" x14ac:dyDescent="0.25">
      <c r="B135" s="5"/>
      <c r="C135" s="13"/>
      <c r="D135" s="13"/>
      <c r="E135" s="2"/>
      <c r="F135" s="29"/>
      <c r="G135" s="3"/>
      <c r="H135" s="2"/>
      <c r="I135" s="2"/>
      <c r="J135" s="29"/>
    </row>
    <row r="136" spans="2:10" x14ac:dyDescent="0.25">
      <c r="B136" s="5"/>
      <c r="C136" s="13"/>
      <c r="D136" s="13"/>
      <c r="E136" s="2"/>
      <c r="F136" s="29"/>
      <c r="G136" s="3"/>
      <c r="H136" s="2"/>
      <c r="I136" s="2"/>
      <c r="J136" s="29"/>
    </row>
    <row r="137" spans="2:10" x14ac:dyDescent="0.25">
      <c r="B137" s="5"/>
      <c r="C137" s="13"/>
      <c r="D137" s="13"/>
      <c r="E137" s="2"/>
      <c r="F137" s="29"/>
      <c r="G137" s="3"/>
      <c r="H137" s="2"/>
      <c r="I137" s="2"/>
      <c r="J137" s="29"/>
    </row>
    <row r="138" spans="2:10" x14ac:dyDescent="0.25">
      <c r="B138" s="5"/>
      <c r="C138" s="13"/>
      <c r="D138" s="13"/>
      <c r="E138" s="2"/>
      <c r="F138" s="29"/>
      <c r="G138" s="3"/>
      <c r="H138" s="2"/>
      <c r="I138" s="2"/>
      <c r="J138" s="29"/>
    </row>
    <row r="139" spans="2:10" x14ac:dyDescent="0.25">
      <c r="B139" s="5"/>
      <c r="C139" s="13"/>
      <c r="D139" s="13"/>
      <c r="E139" s="2"/>
      <c r="F139" s="29"/>
      <c r="G139" s="3"/>
      <c r="H139" s="2"/>
      <c r="I139" s="2"/>
      <c r="J139" s="29"/>
    </row>
    <row r="140" spans="2:10" x14ac:dyDescent="0.25">
      <c r="B140" s="5"/>
      <c r="C140" s="13"/>
      <c r="D140" s="13"/>
      <c r="E140" s="2"/>
      <c r="F140" s="29"/>
      <c r="G140" s="3"/>
      <c r="H140" s="2"/>
      <c r="I140" s="2"/>
      <c r="J140" s="29"/>
    </row>
    <row r="141" spans="2:10" x14ac:dyDescent="0.25">
      <c r="B141" s="5"/>
      <c r="C141" s="13"/>
      <c r="D141" s="13"/>
      <c r="E141" s="2"/>
      <c r="F141" s="29"/>
      <c r="G141" s="3"/>
      <c r="H141" s="2"/>
      <c r="I141" s="2"/>
      <c r="J141" s="29"/>
    </row>
    <row r="142" spans="2:10" x14ac:dyDescent="0.25">
      <c r="B142" s="5"/>
      <c r="C142" s="13"/>
      <c r="D142" s="13"/>
      <c r="E142" s="2"/>
      <c r="F142" s="29"/>
      <c r="G142" s="3"/>
      <c r="H142" s="2"/>
      <c r="I142" s="2"/>
      <c r="J142" s="29"/>
    </row>
    <row r="143" spans="2:10" x14ac:dyDescent="0.25">
      <c r="B143" s="5"/>
      <c r="C143" s="13"/>
      <c r="D143" s="13"/>
      <c r="E143" s="2"/>
      <c r="F143" s="29"/>
      <c r="G143" s="3"/>
      <c r="H143" s="2"/>
      <c r="I143" s="2"/>
      <c r="J143" s="29"/>
    </row>
    <row r="144" spans="2:10" x14ac:dyDescent="0.25">
      <c r="B144" s="5"/>
      <c r="C144" s="13"/>
      <c r="D144" s="13"/>
      <c r="E144" s="2"/>
      <c r="F144" s="29"/>
      <c r="G144" s="3"/>
      <c r="H144" s="2"/>
      <c r="I144" s="2"/>
      <c r="J144" s="29"/>
    </row>
    <row r="145" spans="2:10" x14ac:dyDescent="0.25">
      <c r="B145" s="5"/>
      <c r="C145" s="13"/>
      <c r="D145" s="13"/>
      <c r="E145" s="2"/>
      <c r="F145" s="29"/>
      <c r="G145" s="3"/>
      <c r="H145" s="2"/>
      <c r="I145" s="2"/>
      <c r="J145" s="29"/>
    </row>
    <row r="146" spans="2:10" x14ac:dyDescent="0.25">
      <c r="B146" s="5"/>
      <c r="C146" s="13"/>
      <c r="D146" s="13"/>
      <c r="E146" s="2"/>
      <c r="F146" s="29"/>
      <c r="G146" s="3"/>
      <c r="H146" s="2"/>
      <c r="I146" s="2"/>
      <c r="J146" s="29"/>
    </row>
    <row r="147" spans="2:10" x14ac:dyDescent="0.25">
      <c r="B147" s="5"/>
      <c r="C147" s="13"/>
      <c r="D147" s="13"/>
      <c r="E147" s="2"/>
      <c r="F147" s="29"/>
      <c r="G147" s="3"/>
      <c r="H147" s="2"/>
      <c r="I147" s="2"/>
      <c r="J147" s="29"/>
    </row>
    <row r="148" spans="2:10" x14ac:dyDescent="0.25">
      <c r="B148" s="5"/>
      <c r="C148" s="13"/>
      <c r="D148" s="13"/>
      <c r="E148" s="2"/>
      <c r="F148" s="29"/>
      <c r="G148" s="3"/>
      <c r="H148" s="2"/>
      <c r="I148" s="2"/>
      <c r="J148" s="29"/>
    </row>
    <row r="149" spans="2:10" x14ac:dyDescent="0.25">
      <c r="B149" s="5"/>
      <c r="C149" s="13"/>
      <c r="D149" s="13"/>
      <c r="E149" s="2"/>
      <c r="F149" s="29"/>
      <c r="G149" s="3"/>
      <c r="H149" s="2"/>
      <c r="I149" s="2"/>
      <c r="J149" s="29"/>
    </row>
    <row r="150" spans="2:10" x14ac:dyDescent="0.25">
      <c r="B150" s="5"/>
      <c r="C150" s="13"/>
      <c r="D150" s="13"/>
      <c r="E150" s="2"/>
      <c r="F150" s="29"/>
      <c r="G150" s="3"/>
      <c r="H150" s="2"/>
      <c r="I150" s="2"/>
      <c r="J150" s="29"/>
    </row>
    <row r="151" spans="2:10" x14ac:dyDescent="0.25">
      <c r="B151" s="5"/>
      <c r="C151" s="13"/>
      <c r="D151" s="13"/>
      <c r="E151" s="2"/>
      <c r="F151" s="29"/>
      <c r="G151" s="3"/>
      <c r="H151" s="2"/>
      <c r="I151" s="2"/>
      <c r="J151" s="29"/>
    </row>
    <row r="152" spans="2:10" x14ac:dyDescent="0.25">
      <c r="B152" s="5"/>
      <c r="C152" s="13"/>
      <c r="D152" s="13"/>
      <c r="E152" s="2"/>
      <c r="F152" s="29"/>
      <c r="G152" s="3"/>
      <c r="H152" s="2"/>
      <c r="I152" s="2"/>
      <c r="J152" s="29"/>
    </row>
    <row r="153" spans="2:10" x14ac:dyDescent="0.25">
      <c r="B153" s="5"/>
      <c r="C153" s="13"/>
      <c r="D153" s="13"/>
      <c r="E153" s="2"/>
      <c r="F153" s="29"/>
      <c r="G153" s="3"/>
      <c r="H153" s="2"/>
      <c r="I153" s="2"/>
      <c r="J153" s="29"/>
    </row>
    <row r="154" spans="2:10" x14ac:dyDescent="0.25">
      <c r="B154" s="5"/>
      <c r="C154" s="13"/>
      <c r="D154" s="13"/>
      <c r="E154" s="2"/>
      <c r="F154" s="29"/>
      <c r="G154" s="3"/>
      <c r="H154" s="2"/>
      <c r="I154" s="2"/>
      <c r="J154" s="29"/>
    </row>
    <row r="155" spans="2:10" x14ac:dyDescent="0.25">
      <c r="B155" s="5"/>
      <c r="C155" s="13"/>
      <c r="D155" s="13"/>
      <c r="E155" s="2"/>
      <c r="F155" s="29"/>
      <c r="G155" s="3"/>
      <c r="H155" s="2"/>
      <c r="I155" s="2"/>
      <c r="J155" s="29"/>
    </row>
    <row r="156" spans="2:10" x14ac:dyDescent="0.25">
      <c r="B156" s="5"/>
      <c r="C156" s="13"/>
      <c r="D156" s="13"/>
      <c r="E156" s="2"/>
      <c r="F156" s="29"/>
      <c r="G156" s="3"/>
      <c r="H156" s="2"/>
      <c r="I156" s="2"/>
      <c r="J156" s="29"/>
    </row>
    <row r="157" spans="2:10" x14ac:dyDescent="0.25">
      <c r="B157" s="5"/>
      <c r="C157" s="13"/>
      <c r="D157" s="13"/>
      <c r="E157" s="2"/>
      <c r="F157" s="29"/>
      <c r="G157" s="3"/>
      <c r="H157" s="2"/>
      <c r="I157" s="2"/>
      <c r="J157" s="29"/>
    </row>
    <row r="158" spans="2:10" x14ac:dyDescent="0.25">
      <c r="B158" s="5"/>
      <c r="C158" s="13"/>
      <c r="D158" s="13"/>
      <c r="E158" s="2"/>
      <c r="F158" s="29"/>
      <c r="G158" s="3"/>
      <c r="H158" s="2"/>
      <c r="I158" s="2"/>
      <c r="J158" s="29"/>
    </row>
    <row r="159" spans="2:10" x14ac:dyDescent="0.25">
      <c r="B159" s="5"/>
      <c r="C159" s="13"/>
      <c r="D159" s="13"/>
      <c r="E159" s="2"/>
      <c r="F159" s="29"/>
      <c r="G159" s="3"/>
      <c r="H159" s="2"/>
      <c r="I159" s="2"/>
      <c r="J159" s="29"/>
    </row>
    <row r="160" spans="2:10" x14ac:dyDescent="0.25">
      <c r="B160" s="5"/>
      <c r="C160" s="13"/>
      <c r="D160" s="13"/>
      <c r="E160" s="2"/>
      <c r="F160" s="29"/>
      <c r="G160" s="3"/>
      <c r="H160" s="2"/>
      <c r="I160" s="2"/>
      <c r="J160" s="29"/>
    </row>
    <row r="161" spans="2:10" x14ac:dyDescent="0.25">
      <c r="B161" s="5"/>
      <c r="C161" s="13"/>
      <c r="D161" s="13"/>
      <c r="E161" s="2"/>
      <c r="F161" s="29"/>
      <c r="G161" s="3"/>
      <c r="H161" s="2"/>
      <c r="I161" s="2"/>
      <c r="J161" s="29"/>
    </row>
    <row r="162" spans="2:10" x14ac:dyDescent="0.25">
      <c r="B162" s="5"/>
      <c r="C162" s="13"/>
      <c r="D162" s="13"/>
      <c r="E162" s="2"/>
      <c r="F162" s="29"/>
      <c r="G162" s="3"/>
      <c r="H162" s="2"/>
      <c r="I162" s="2"/>
      <c r="J162" s="29"/>
    </row>
    <row r="163" spans="2:10" x14ac:dyDescent="0.25">
      <c r="B163" s="5"/>
      <c r="C163" s="13"/>
      <c r="D163" s="13"/>
      <c r="E163" s="2"/>
      <c r="F163" s="29"/>
      <c r="G163" s="3"/>
      <c r="H163" s="2"/>
      <c r="I163" s="2"/>
      <c r="J163" s="29"/>
    </row>
    <row r="164" spans="2:10" x14ac:dyDescent="0.25">
      <c r="B164" s="5"/>
      <c r="C164" s="13"/>
      <c r="D164" s="13"/>
      <c r="E164" s="2"/>
      <c r="F164" s="29"/>
      <c r="G164" s="3"/>
      <c r="H164" s="2"/>
      <c r="I164" s="2"/>
      <c r="J164" s="29"/>
    </row>
    <row r="165" spans="2:10" x14ac:dyDescent="0.25">
      <c r="B165" s="5"/>
      <c r="C165" s="13"/>
      <c r="D165" s="13"/>
      <c r="E165" s="2"/>
      <c r="F165" s="29"/>
      <c r="G165" s="3"/>
      <c r="H165" s="2"/>
      <c r="I165" s="2"/>
      <c r="J165" s="29"/>
    </row>
    <row r="166" spans="2:10" x14ac:dyDescent="0.25">
      <c r="B166" s="5"/>
      <c r="C166" s="13"/>
      <c r="D166" s="13"/>
      <c r="E166" s="2"/>
      <c r="F166" s="29"/>
      <c r="G166" s="3"/>
      <c r="H166" s="2"/>
      <c r="I166" s="2"/>
      <c r="J166" s="29"/>
    </row>
    <row r="167" spans="2:10" x14ac:dyDescent="0.25">
      <c r="B167" s="5"/>
      <c r="C167" s="13"/>
      <c r="D167" s="13"/>
      <c r="E167" s="2"/>
      <c r="F167" s="29"/>
      <c r="G167" s="3"/>
      <c r="H167" s="2"/>
      <c r="I167" s="2"/>
      <c r="J167" s="29"/>
    </row>
    <row r="168" spans="2:10" x14ac:dyDescent="0.25">
      <c r="B168" s="5"/>
      <c r="C168" s="13"/>
      <c r="D168" s="13"/>
      <c r="E168" s="2"/>
      <c r="F168" s="29"/>
      <c r="G168" s="3"/>
      <c r="H168" s="2"/>
      <c r="I168" s="2"/>
      <c r="J168" s="29"/>
    </row>
    <row r="169" spans="2:10" x14ac:dyDescent="0.25">
      <c r="B169" s="5"/>
      <c r="C169" s="13"/>
      <c r="D169" s="13"/>
      <c r="E169" s="2"/>
      <c r="F169" s="29"/>
      <c r="G169" s="3"/>
      <c r="H169" s="2"/>
      <c r="I169" s="2"/>
      <c r="J169" s="29"/>
    </row>
    <row r="170" spans="2:10" x14ac:dyDescent="0.25">
      <c r="B170" s="5"/>
      <c r="C170" s="13"/>
      <c r="D170" s="13"/>
      <c r="E170" s="2"/>
      <c r="F170" s="29"/>
      <c r="G170" s="3"/>
      <c r="H170" s="2"/>
      <c r="I170" s="2"/>
      <c r="J170" s="29"/>
    </row>
    <row r="171" spans="2:10" x14ac:dyDescent="0.25">
      <c r="B171" s="5"/>
      <c r="C171" s="13"/>
      <c r="D171" s="13"/>
      <c r="E171" s="2"/>
      <c r="F171" s="29"/>
      <c r="G171" s="3"/>
      <c r="H171" s="2"/>
      <c r="I171" s="2"/>
      <c r="J171" s="29"/>
    </row>
    <row r="172" spans="2:10" x14ac:dyDescent="0.25">
      <c r="B172" s="5"/>
      <c r="C172" s="13"/>
      <c r="D172" s="13"/>
      <c r="E172" s="2"/>
      <c r="F172" s="29"/>
      <c r="G172" s="3"/>
      <c r="H172" s="2"/>
      <c r="I172" s="2"/>
      <c r="J172" s="29"/>
    </row>
    <row r="173" spans="2:10" x14ac:dyDescent="0.25">
      <c r="B173" s="5"/>
      <c r="C173" s="13"/>
      <c r="D173" s="13"/>
      <c r="E173" s="2"/>
      <c r="F173" s="29"/>
      <c r="G173" s="3"/>
      <c r="H173" s="2"/>
      <c r="I173" s="2"/>
      <c r="J173" s="29"/>
    </row>
    <row r="174" spans="2:10" x14ac:dyDescent="0.25">
      <c r="B174" s="5"/>
      <c r="C174" s="13"/>
      <c r="D174" s="13"/>
      <c r="E174" s="2"/>
      <c r="F174" s="29"/>
      <c r="G174" s="3"/>
      <c r="H174" s="2"/>
      <c r="I174" s="2"/>
      <c r="J174" s="29"/>
    </row>
    <row r="175" spans="2:10" x14ac:dyDescent="0.25">
      <c r="B175" s="5"/>
      <c r="C175" s="13"/>
      <c r="D175" s="13"/>
      <c r="E175" s="2"/>
      <c r="F175" s="29"/>
      <c r="G175" s="3"/>
      <c r="H175" s="2"/>
      <c r="I175" s="2"/>
      <c r="J175" s="29"/>
    </row>
    <row r="176" spans="2:10" x14ac:dyDescent="0.25">
      <c r="B176" s="5"/>
      <c r="C176" s="13"/>
      <c r="D176" s="13"/>
      <c r="E176" s="2"/>
      <c r="F176" s="29"/>
      <c r="G176" s="3"/>
      <c r="H176" s="2"/>
      <c r="I176" s="2"/>
      <c r="J176" s="29"/>
    </row>
    <row r="177" spans="2:10" x14ac:dyDescent="0.25">
      <c r="B177" s="5"/>
      <c r="C177" s="13"/>
      <c r="D177" s="13"/>
      <c r="E177" s="2"/>
      <c r="F177" s="29"/>
      <c r="G177" s="3"/>
      <c r="H177" s="2"/>
      <c r="I177" s="2"/>
      <c r="J177" s="29"/>
    </row>
    <row r="178" spans="2:10" x14ac:dyDescent="0.25">
      <c r="B178" s="5"/>
      <c r="C178" s="13"/>
      <c r="D178" s="13"/>
      <c r="E178" s="2"/>
      <c r="F178" s="29"/>
      <c r="G178" s="3"/>
      <c r="H178" s="2"/>
      <c r="I178" s="2"/>
      <c r="J178" s="29"/>
    </row>
    <row r="179" spans="2:10" x14ac:dyDescent="0.25">
      <c r="B179" s="5"/>
      <c r="C179" s="13"/>
      <c r="D179" s="13"/>
      <c r="E179" s="2"/>
      <c r="F179" s="29"/>
      <c r="G179" s="3"/>
      <c r="H179" s="2"/>
      <c r="I179" s="2"/>
      <c r="J179" s="29"/>
    </row>
    <row r="180" spans="2:10" x14ac:dyDescent="0.25">
      <c r="B180" s="5"/>
      <c r="C180" s="13"/>
      <c r="D180" s="13"/>
      <c r="E180" s="2"/>
      <c r="F180" s="29"/>
      <c r="G180" s="3"/>
      <c r="H180" s="2"/>
      <c r="I180" s="2"/>
      <c r="J180" s="29"/>
    </row>
    <row r="181" spans="2:10" x14ac:dyDescent="0.25">
      <c r="B181" s="5"/>
      <c r="C181" s="13"/>
      <c r="D181" s="13"/>
      <c r="E181" s="2"/>
      <c r="F181" s="29"/>
      <c r="G181" s="3"/>
      <c r="H181" s="2"/>
      <c r="I181" s="2"/>
      <c r="J181" s="29"/>
    </row>
    <row r="182" spans="2:10" x14ac:dyDescent="0.25">
      <c r="B182" s="5"/>
      <c r="C182" s="13"/>
      <c r="D182" s="13"/>
      <c r="E182" s="2"/>
      <c r="F182" s="29"/>
      <c r="G182" s="3"/>
      <c r="H182" s="2"/>
      <c r="I182" s="2"/>
      <c r="J182" s="29"/>
    </row>
    <row r="183" spans="2:10" x14ac:dyDescent="0.25">
      <c r="B183" s="5"/>
      <c r="C183" s="13"/>
      <c r="D183" s="13"/>
      <c r="E183" s="2"/>
      <c r="F183" s="29"/>
      <c r="G183" s="3"/>
      <c r="H183" s="2"/>
      <c r="I183" s="2"/>
      <c r="J183" s="29"/>
    </row>
    <row r="184" spans="2:10" x14ac:dyDescent="0.25">
      <c r="B184" s="5"/>
      <c r="C184" s="13"/>
      <c r="D184" s="13"/>
      <c r="E184" s="2"/>
      <c r="F184" s="29"/>
      <c r="G184" s="3"/>
      <c r="H184" s="2"/>
      <c r="I184" s="2"/>
      <c r="J184" s="29"/>
    </row>
    <row r="185" spans="2:10" x14ac:dyDescent="0.25">
      <c r="B185" s="5"/>
      <c r="C185" s="13"/>
      <c r="D185" s="13"/>
      <c r="E185" s="2"/>
      <c r="F185" s="29"/>
      <c r="G185" s="3"/>
      <c r="H185" s="2"/>
      <c r="I185" s="2"/>
      <c r="J185" s="29"/>
    </row>
    <row r="186" spans="2:10" x14ac:dyDescent="0.25">
      <c r="B186" s="5"/>
      <c r="C186" s="13"/>
      <c r="D186" s="13"/>
      <c r="E186" s="2"/>
      <c r="F186" s="29"/>
      <c r="G186" s="3"/>
      <c r="H186" s="2"/>
      <c r="I186" s="2"/>
      <c r="J186" s="29"/>
    </row>
    <row r="187" spans="2:10" x14ac:dyDescent="0.25">
      <c r="B187" s="5"/>
      <c r="C187" s="13"/>
      <c r="D187" s="13"/>
      <c r="E187" s="2"/>
      <c r="F187" s="29"/>
      <c r="G187" s="3"/>
      <c r="H187" s="2"/>
      <c r="I187" s="2"/>
      <c r="J187" s="29"/>
    </row>
    <row r="188" spans="2:10" x14ac:dyDescent="0.25">
      <c r="B188" s="5"/>
      <c r="C188" s="13"/>
      <c r="D188" s="13"/>
      <c r="E188" s="2"/>
      <c r="F188" s="29"/>
      <c r="G188" s="3"/>
      <c r="H188" s="2"/>
      <c r="I188" s="2"/>
      <c r="J188" s="29"/>
    </row>
    <row r="189" spans="2:10" x14ac:dyDescent="0.25">
      <c r="B189" s="5"/>
      <c r="C189" s="13"/>
      <c r="D189" s="13"/>
      <c r="E189" s="2"/>
      <c r="F189" s="29"/>
      <c r="G189" s="3"/>
      <c r="H189" s="2"/>
      <c r="I189" s="2"/>
      <c r="J189" s="29"/>
    </row>
    <row r="190" spans="2:10" x14ac:dyDescent="0.25">
      <c r="B190" s="5"/>
      <c r="C190" s="13"/>
      <c r="D190" s="13"/>
      <c r="E190" s="2"/>
      <c r="F190" s="29"/>
      <c r="G190" s="3"/>
      <c r="H190" s="2"/>
      <c r="I190" s="2"/>
      <c r="J190" s="29"/>
    </row>
    <row r="191" spans="2:10" x14ac:dyDescent="0.25">
      <c r="B191" s="5"/>
      <c r="C191" s="13"/>
      <c r="D191" s="13"/>
      <c r="E191" s="2"/>
      <c r="F191" s="29"/>
      <c r="G191" s="3"/>
      <c r="H191" s="2"/>
      <c r="I191" s="2"/>
      <c r="J191" s="29"/>
    </row>
    <row r="192" spans="2:10" x14ac:dyDescent="0.25">
      <c r="B192" s="5"/>
      <c r="C192" s="13"/>
      <c r="D192" s="13"/>
      <c r="E192" s="2"/>
      <c r="F192" s="29"/>
      <c r="G192" s="3"/>
      <c r="H192" s="2"/>
      <c r="I192" s="2"/>
      <c r="J192" s="29"/>
    </row>
    <row r="193" spans="2:10" x14ac:dyDescent="0.25">
      <c r="B193" s="5"/>
      <c r="C193" s="13"/>
      <c r="D193" s="13"/>
      <c r="E193" s="2"/>
      <c r="F193" s="29"/>
      <c r="G193" s="3"/>
      <c r="H193" s="2"/>
      <c r="I193" s="2"/>
      <c r="J193" s="29"/>
    </row>
    <row r="194" spans="2:10" x14ac:dyDescent="0.25">
      <c r="B194" s="5"/>
      <c r="C194" s="13"/>
      <c r="D194" s="13"/>
      <c r="E194" s="2"/>
      <c r="F194" s="29"/>
      <c r="G194" s="3"/>
      <c r="H194" s="2"/>
      <c r="I194" s="2"/>
      <c r="J194" s="29"/>
    </row>
    <row r="195" spans="2:10" x14ac:dyDescent="0.25">
      <c r="B195" s="5"/>
      <c r="C195" s="13"/>
      <c r="D195" s="13"/>
      <c r="E195" s="2"/>
      <c r="F195" s="29"/>
      <c r="G195" s="2"/>
      <c r="H195" s="2"/>
      <c r="I195" s="2"/>
      <c r="J195" s="29"/>
    </row>
    <row r="196" spans="2:10" x14ac:dyDescent="0.25">
      <c r="B196" s="5"/>
      <c r="C196" s="13"/>
      <c r="D196" s="13"/>
      <c r="E196" s="2"/>
      <c r="F196" s="29"/>
      <c r="G196" s="2"/>
      <c r="H196" s="2"/>
      <c r="I196" s="2"/>
      <c r="J196" s="29"/>
    </row>
    <row r="197" spans="2:10" x14ac:dyDescent="0.25">
      <c r="B197" s="5"/>
      <c r="C197" s="13"/>
      <c r="D197" s="13"/>
      <c r="E197" s="2"/>
      <c r="F197" s="29"/>
      <c r="G197" s="2"/>
      <c r="H197" s="2"/>
      <c r="I197" s="2"/>
      <c r="J197" s="29"/>
    </row>
    <row r="198" spans="2:10" x14ac:dyDescent="0.25">
      <c r="B198" s="5"/>
      <c r="C198" s="13"/>
      <c r="D198" s="13"/>
      <c r="E198" s="2"/>
      <c r="F198" s="29"/>
      <c r="G198" s="2"/>
      <c r="H198" s="2"/>
      <c r="I198" s="2"/>
      <c r="J198" s="29"/>
    </row>
    <row r="199" spans="2:10" x14ac:dyDescent="0.25">
      <c r="B199" s="5"/>
      <c r="C199" s="13"/>
      <c r="D199" s="13"/>
      <c r="E199" s="2"/>
      <c r="F199" s="29"/>
      <c r="G199" s="2"/>
      <c r="H199" s="2"/>
      <c r="I199" s="2"/>
      <c r="J199" s="29"/>
    </row>
    <row r="200" spans="2:10" x14ac:dyDescent="0.25">
      <c r="B200" s="5"/>
      <c r="C200" s="13"/>
      <c r="D200" s="13"/>
      <c r="E200" s="2"/>
      <c r="F200" s="29"/>
      <c r="G200" s="2"/>
      <c r="H200" s="2"/>
      <c r="I200" s="2"/>
      <c r="J200" s="29"/>
    </row>
    <row r="201" spans="2:10" x14ac:dyDescent="0.25">
      <c r="B201" s="5"/>
      <c r="C201" s="13"/>
      <c r="D201" s="13"/>
      <c r="E201" s="2"/>
      <c r="F201" s="29"/>
      <c r="G201" s="2"/>
      <c r="H201" s="2"/>
      <c r="I201" s="2"/>
      <c r="J201" s="29"/>
    </row>
    <row r="202" spans="2:10" x14ac:dyDescent="0.25">
      <c r="B202" s="5"/>
      <c r="C202" s="13"/>
      <c r="D202" s="13"/>
      <c r="E202" s="2"/>
      <c r="F202" s="29"/>
      <c r="G202" s="2"/>
      <c r="H202" s="2"/>
      <c r="I202" s="2"/>
      <c r="J202" s="29"/>
    </row>
    <row r="203" spans="2:10" x14ac:dyDescent="0.25">
      <c r="B203" s="5"/>
      <c r="C203" s="13"/>
      <c r="D203" s="13"/>
      <c r="E203" s="2"/>
      <c r="F203" s="29"/>
      <c r="G203" s="2"/>
      <c r="H203" s="2"/>
      <c r="I203" s="2"/>
      <c r="J203" s="29"/>
    </row>
    <row r="204" spans="2:10" x14ac:dyDescent="0.25">
      <c r="B204" s="5"/>
      <c r="C204" s="13"/>
      <c r="D204" s="13"/>
      <c r="E204" s="2"/>
      <c r="F204" s="29"/>
      <c r="G204" s="2"/>
      <c r="H204" s="2"/>
      <c r="I204" s="2"/>
      <c r="J204" s="29"/>
    </row>
    <row r="205" spans="2:10" x14ac:dyDescent="0.25">
      <c r="B205" s="5"/>
      <c r="C205" s="13"/>
      <c r="D205" s="13"/>
      <c r="E205" s="2"/>
      <c r="F205" s="29"/>
      <c r="G205" s="2"/>
      <c r="H205" s="2"/>
      <c r="I205" s="2"/>
      <c r="J205" s="29"/>
    </row>
    <row r="206" spans="2:10" x14ac:dyDescent="0.25">
      <c r="B206" s="5"/>
      <c r="C206" s="13"/>
      <c r="D206" s="13"/>
      <c r="E206" s="2"/>
      <c r="F206" s="29"/>
      <c r="G206" s="2"/>
      <c r="H206" s="2"/>
      <c r="I206" s="2"/>
      <c r="J206" s="29"/>
    </row>
    <row r="207" spans="2:10" x14ac:dyDescent="0.25">
      <c r="B207" s="5"/>
      <c r="C207" s="13"/>
      <c r="D207" s="13"/>
      <c r="E207" s="2"/>
      <c r="F207" s="29"/>
      <c r="G207" s="2"/>
      <c r="H207" s="2"/>
      <c r="I207" s="2"/>
      <c r="J207" s="29"/>
    </row>
    <row r="208" spans="2:10" x14ac:dyDescent="0.25">
      <c r="B208" s="5"/>
      <c r="C208" s="13"/>
      <c r="D208" s="13"/>
      <c r="E208" s="2"/>
      <c r="F208" s="29"/>
      <c r="G208" s="2"/>
      <c r="H208" s="2"/>
      <c r="I208" s="2"/>
      <c r="J208" s="29"/>
    </row>
    <row r="209" spans="2:10" x14ac:dyDescent="0.25">
      <c r="B209" s="5"/>
      <c r="C209" s="13"/>
      <c r="D209" s="13"/>
      <c r="E209" s="2"/>
      <c r="F209" s="29"/>
      <c r="G209" s="2"/>
      <c r="H209" s="2"/>
      <c r="I209" s="2"/>
      <c r="J209" s="29"/>
    </row>
    <row r="210" spans="2:10" x14ac:dyDescent="0.25">
      <c r="B210" s="5"/>
      <c r="C210" s="13"/>
      <c r="D210" s="13"/>
      <c r="E210" s="2"/>
      <c r="F210" s="29"/>
      <c r="G210" s="2"/>
      <c r="H210" s="2"/>
      <c r="I210" s="2"/>
      <c r="J210" s="29"/>
    </row>
    <row r="211" spans="2:10" x14ac:dyDescent="0.25">
      <c r="B211" s="5"/>
      <c r="C211" s="13"/>
      <c r="D211" s="13"/>
      <c r="E211" s="2"/>
      <c r="F211" s="29"/>
      <c r="G211" s="2"/>
      <c r="H211" s="2"/>
      <c r="I211" s="2"/>
      <c r="J211" s="29"/>
    </row>
    <row r="212" spans="2:10" x14ac:dyDescent="0.25">
      <c r="B212" s="5"/>
      <c r="C212" s="13"/>
      <c r="D212" s="13"/>
      <c r="E212" s="2"/>
      <c r="F212" s="29"/>
      <c r="G212" s="2"/>
      <c r="H212" s="2"/>
      <c r="I212" s="2"/>
      <c r="J212" s="29"/>
    </row>
    <row r="213" spans="2:10" x14ac:dyDescent="0.25">
      <c r="B213" s="5"/>
      <c r="C213" s="13"/>
      <c r="D213" s="13"/>
      <c r="E213" s="2"/>
      <c r="F213" s="29"/>
      <c r="G213" s="2"/>
      <c r="H213" s="2"/>
      <c r="I213" s="2"/>
      <c r="J213" s="29"/>
    </row>
    <row r="214" spans="2:10" x14ac:dyDescent="0.25">
      <c r="B214" s="5"/>
      <c r="C214" s="13"/>
      <c r="D214" s="13"/>
      <c r="E214" s="2"/>
      <c r="F214" s="29"/>
      <c r="G214" s="2"/>
      <c r="H214" s="2"/>
      <c r="I214" s="2"/>
      <c r="J214" s="29"/>
    </row>
    <row r="215" spans="2:10" x14ac:dyDescent="0.25">
      <c r="B215" s="5"/>
      <c r="C215" s="13"/>
      <c r="D215" s="13"/>
      <c r="E215" s="2"/>
      <c r="F215" s="29"/>
      <c r="G215" s="2"/>
      <c r="H215" s="2"/>
      <c r="I215" s="2"/>
      <c r="J215" s="29"/>
    </row>
    <row r="216" spans="2:10" x14ac:dyDescent="0.25">
      <c r="B216" s="5"/>
      <c r="C216" s="13"/>
      <c r="D216" s="13"/>
      <c r="E216" s="2"/>
      <c r="F216" s="29"/>
      <c r="G216" s="2"/>
      <c r="H216" s="2"/>
      <c r="I216" s="2"/>
      <c r="J216" s="29"/>
    </row>
    <row r="217" spans="2:10" x14ac:dyDescent="0.25">
      <c r="B217" s="5"/>
      <c r="C217" s="13"/>
      <c r="D217" s="13"/>
      <c r="E217" s="2"/>
      <c r="F217" s="29"/>
      <c r="G217" s="2"/>
      <c r="H217" s="2"/>
      <c r="I217" s="2"/>
      <c r="J217" s="29"/>
    </row>
    <row r="218" spans="2:10" x14ac:dyDescent="0.25">
      <c r="B218" s="5"/>
      <c r="C218" s="13"/>
      <c r="D218" s="13"/>
      <c r="E218" s="2"/>
      <c r="F218" s="29"/>
      <c r="G218" s="2"/>
      <c r="H218" s="2"/>
      <c r="I218" s="2"/>
      <c r="J218" s="29"/>
    </row>
    <row r="219" spans="2:10" x14ac:dyDescent="0.25">
      <c r="B219" s="5"/>
      <c r="C219" s="13"/>
      <c r="D219" s="13"/>
      <c r="E219" s="2"/>
      <c r="F219" s="29"/>
      <c r="G219" s="2"/>
      <c r="H219" s="2"/>
      <c r="I219" s="2"/>
      <c r="J219" s="29"/>
    </row>
    <row r="220" spans="2:10" x14ac:dyDescent="0.25">
      <c r="B220" s="5"/>
      <c r="C220" s="13"/>
      <c r="D220" s="13"/>
      <c r="E220" s="2"/>
      <c r="F220" s="29"/>
      <c r="G220" s="2"/>
      <c r="H220" s="2"/>
      <c r="I220" s="2"/>
      <c r="J220" s="29"/>
    </row>
    <row r="221" spans="2:10" x14ac:dyDescent="0.25">
      <c r="B221" s="5"/>
      <c r="C221" s="13"/>
      <c r="D221" s="13"/>
      <c r="E221" s="2"/>
      <c r="F221" s="29"/>
      <c r="G221" s="2"/>
      <c r="H221" s="2"/>
      <c r="I221" s="2"/>
      <c r="J221" s="29"/>
    </row>
    <row r="222" spans="2:10" x14ac:dyDescent="0.25">
      <c r="B222" s="5"/>
      <c r="C222" s="13"/>
      <c r="D222" s="13"/>
      <c r="E222" s="2"/>
      <c r="F222" s="29"/>
      <c r="G222" s="2"/>
      <c r="H222" s="2"/>
      <c r="I222" s="2"/>
      <c r="J222" s="29"/>
    </row>
    <row r="223" spans="2:10" x14ac:dyDescent="0.25">
      <c r="B223" s="5"/>
      <c r="C223" s="13"/>
      <c r="D223" s="13"/>
      <c r="E223" s="2"/>
      <c r="F223" s="29"/>
      <c r="G223" s="2"/>
      <c r="H223" s="2"/>
      <c r="I223" s="2"/>
      <c r="J223" s="29"/>
    </row>
    <row r="224" spans="2:10" x14ac:dyDescent="0.25">
      <c r="B224" s="5"/>
      <c r="C224" s="2"/>
      <c r="D224" s="2"/>
      <c r="E224" s="2"/>
      <c r="F224" s="29"/>
      <c r="G224" s="2"/>
      <c r="H224" s="2"/>
      <c r="I224" s="2"/>
      <c r="J224" s="29"/>
    </row>
    <row r="225" spans="2:10" x14ac:dyDescent="0.25">
      <c r="B225" s="5"/>
      <c r="C225" s="2"/>
      <c r="D225" s="2"/>
      <c r="E225" s="2"/>
      <c r="F225" s="29"/>
      <c r="G225" s="2"/>
      <c r="H225" s="2"/>
      <c r="I225" s="2"/>
      <c r="J225" s="29"/>
    </row>
    <row r="226" spans="2:10" x14ac:dyDescent="0.25">
      <c r="B226" s="5"/>
      <c r="C226" s="2"/>
      <c r="D226" s="2"/>
      <c r="E226" s="2"/>
      <c r="F226" s="29"/>
      <c r="G226" s="2"/>
      <c r="H226" s="2"/>
      <c r="I226" s="2"/>
      <c r="J226" s="29"/>
    </row>
    <row r="227" spans="2:10" x14ac:dyDescent="0.25">
      <c r="B227" s="5"/>
      <c r="C227" s="2"/>
      <c r="D227" s="2"/>
      <c r="E227" s="2"/>
      <c r="F227" s="29"/>
      <c r="G227" s="2"/>
      <c r="H227" s="2"/>
      <c r="I227" s="2"/>
      <c r="J227" s="29"/>
    </row>
    <row r="228" spans="2:10" x14ac:dyDescent="0.25">
      <c r="B228" s="5"/>
      <c r="C228" s="2"/>
      <c r="D228" s="2"/>
      <c r="E228" s="2"/>
      <c r="F228" s="29"/>
      <c r="G228" s="2"/>
      <c r="H228" s="2"/>
      <c r="I228" s="2"/>
      <c r="J228" s="29"/>
    </row>
    <row r="229" spans="2:10" x14ac:dyDescent="0.25">
      <c r="B229" s="5"/>
      <c r="C229" s="2"/>
      <c r="D229" s="2"/>
      <c r="E229" s="2"/>
      <c r="F229" s="29"/>
      <c r="G229" s="2"/>
      <c r="H229" s="2"/>
      <c r="I229" s="2"/>
      <c r="J229" s="29"/>
    </row>
    <row r="230" spans="2:10" x14ac:dyDescent="0.25">
      <c r="B230" s="5"/>
      <c r="C230" s="2"/>
      <c r="D230" s="2"/>
      <c r="E230" s="2"/>
      <c r="F230" s="29"/>
      <c r="G230" s="2"/>
      <c r="H230" s="2"/>
      <c r="I230" s="2"/>
      <c r="J230" s="29"/>
    </row>
    <row r="231" spans="2:10" x14ac:dyDescent="0.25">
      <c r="B231" s="5"/>
      <c r="C231" s="2"/>
      <c r="D231" s="2"/>
      <c r="E231" s="2"/>
      <c r="F231" s="29"/>
      <c r="G231" s="2"/>
      <c r="H231" s="2"/>
      <c r="I231" s="2"/>
      <c r="J231" s="29"/>
    </row>
    <row r="232" spans="2:10" x14ac:dyDescent="0.25">
      <c r="B232" s="5"/>
      <c r="C232" s="2"/>
      <c r="D232" s="2"/>
      <c r="E232" s="2"/>
      <c r="F232" s="29"/>
      <c r="G232" s="2"/>
      <c r="H232" s="2"/>
      <c r="I232" s="2"/>
      <c r="J232" s="29"/>
    </row>
    <row r="233" spans="2:10" x14ac:dyDescent="0.25">
      <c r="B233" s="5"/>
      <c r="C233" s="2"/>
      <c r="D233" s="2"/>
      <c r="E233" s="2"/>
      <c r="F233" s="29"/>
      <c r="G233" s="2"/>
      <c r="H233" s="2"/>
      <c r="I233" s="2"/>
      <c r="J233" s="29"/>
    </row>
    <row r="234" spans="2:10" x14ac:dyDescent="0.25">
      <c r="B234" s="5"/>
      <c r="C234" s="2"/>
      <c r="D234" s="2"/>
      <c r="E234" s="2"/>
      <c r="F234" s="29"/>
      <c r="G234" s="2"/>
      <c r="H234" s="2"/>
      <c r="I234" s="2"/>
      <c r="J234" s="29"/>
    </row>
    <row r="235" spans="2:10" x14ac:dyDescent="0.25">
      <c r="B235" s="5"/>
      <c r="C235" s="2"/>
      <c r="D235" s="2"/>
      <c r="E235" s="2"/>
      <c r="F235" s="29"/>
      <c r="G235" s="2"/>
      <c r="H235" s="2"/>
      <c r="I235" s="2"/>
      <c r="J235" s="29"/>
    </row>
    <row r="236" spans="2:10" x14ac:dyDescent="0.25">
      <c r="B236" s="5"/>
      <c r="C236" s="2"/>
      <c r="D236" s="2"/>
      <c r="E236" s="2"/>
      <c r="F236" s="29"/>
      <c r="G236" s="2"/>
      <c r="H236" s="2"/>
      <c r="I236" s="2"/>
      <c r="J236" s="29"/>
    </row>
    <row r="237" spans="2:10" x14ac:dyDescent="0.25">
      <c r="B237" s="5"/>
      <c r="C237" s="2"/>
      <c r="D237" s="2"/>
      <c r="E237" s="2"/>
      <c r="F237" s="29"/>
      <c r="G237" s="2"/>
      <c r="H237" s="2"/>
      <c r="I237" s="2"/>
      <c r="J237" s="29"/>
    </row>
    <row r="238" spans="2:10" x14ac:dyDescent="0.25">
      <c r="B238" s="5"/>
      <c r="C238" s="2"/>
      <c r="D238" s="2"/>
      <c r="E238" s="2"/>
      <c r="F238" s="29"/>
      <c r="G238" s="2"/>
      <c r="H238" s="2"/>
      <c r="I238" s="2"/>
      <c r="J238" s="29"/>
    </row>
    <row r="239" spans="2:10" x14ac:dyDescent="0.25">
      <c r="B239" s="5"/>
      <c r="C239" s="2"/>
      <c r="D239" s="2"/>
      <c r="E239" s="2"/>
      <c r="F239" s="29"/>
      <c r="G239" s="2"/>
      <c r="H239" s="2"/>
      <c r="I239" s="2"/>
      <c r="J239" s="29"/>
    </row>
    <row r="240" spans="2:10" x14ac:dyDescent="0.25">
      <c r="B240" s="5"/>
      <c r="C240" s="2"/>
      <c r="D240" s="2"/>
      <c r="E240" s="2"/>
      <c r="F240" s="29"/>
      <c r="G240" s="2"/>
      <c r="H240" s="2"/>
      <c r="I240" s="2"/>
      <c r="J240" s="29"/>
    </row>
    <row r="241" spans="2:10" x14ac:dyDescent="0.25">
      <c r="B241" s="5"/>
      <c r="C241" s="2"/>
      <c r="D241" s="2"/>
      <c r="E241" s="2"/>
      <c r="F241" s="29"/>
      <c r="G241" s="2"/>
      <c r="H241" s="2"/>
      <c r="I241" s="2"/>
      <c r="J241" s="29"/>
    </row>
    <row r="242" spans="2:10" x14ac:dyDescent="0.25">
      <c r="B242" s="5"/>
      <c r="C242" s="2"/>
      <c r="D242" s="2"/>
      <c r="E242" s="2"/>
      <c r="F242" s="29"/>
      <c r="G242" s="2"/>
      <c r="H242" s="2"/>
      <c r="I242" s="2"/>
      <c r="J242" s="29"/>
    </row>
    <row r="243" spans="2:10" x14ac:dyDescent="0.25">
      <c r="B243" s="5"/>
      <c r="C243" s="2"/>
      <c r="D243" s="2"/>
      <c r="E243" s="2"/>
      <c r="F243" s="29"/>
      <c r="G243" s="2"/>
      <c r="H243" s="2"/>
      <c r="I243" s="2"/>
      <c r="J243" s="29"/>
    </row>
    <row r="244" spans="2:10" x14ac:dyDescent="0.25">
      <c r="B244" s="5"/>
      <c r="C244" s="2"/>
      <c r="D244" s="2"/>
      <c r="E244" s="2"/>
      <c r="F244" s="29"/>
      <c r="G244" s="2"/>
      <c r="H244" s="2"/>
      <c r="I244" s="2"/>
      <c r="J244" s="29"/>
    </row>
    <row r="245" spans="2:10" x14ac:dyDescent="0.25">
      <c r="B245" s="5"/>
      <c r="C245" s="2"/>
      <c r="D245" s="2"/>
      <c r="E245" s="2"/>
      <c r="F245" s="29"/>
      <c r="G245" s="2"/>
      <c r="H245" s="2"/>
      <c r="I245" s="2"/>
      <c r="J245" s="29"/>
    </row>
    <row r="246" spans="2:10" x14ac:dyDescent="0.25">
      <c r="B246" s="5"/>
      <c r="C246" s="2"/>
      <c r="D246" s="2"/>
      <c r="E246" s="2"/>
      <c r="F246" s="29"/>
      <c r="G246" s="2"/>
      <c r="H246" s="2"/>
      <c r="I246" s="2"/>
      <c r="J246" s="29"/>
    </row>
    <row r="247" spans="2:10" x14ac:dyDescent="0.25">
      <c r="B247" s="5"/>
      <c r="C247" s="2"/>
      <c r="D247" s="2"/>
      <c r="E247" s="2"/>
      <c r="F247" s="29"/>
      <c r="G247" s="2"/>
      <c r="H247" s="2"/>
      <c r="I247" s="2"/>
      <c r="J247" s="29"/>
    </row>
    <row r="248" spans="2:10" x14ac:dyDescent="0.25">
      <c r="B248" s="5"/>
      <c r="C248" s="2"/>
      <c r="D248" s="2"/>
      <c r="E248" s="2"/>
      <c r="F248" s="29"/>
      <c r="G248" s="2"/>
      <c r="H248" s="2"/>
      <c r="I248" s="2"/>
      <c r="J248" s="29"/>
    </row>
    <row r="249" spans="2:10" x14ac:dyDescent="0.25">
      <c r="B249" s="5"/>
      <c r="C249" s="2"/>
      <c r="D249" s="2"/>
      <c r="E249" s="2"/>
      <c r="F249" s="29"/>
      <c r="G249" s="2"/>
      <c r="H249" s="2"/>
      <c r="I249" s="2"/>
      <c r="J249" s="29"/>
    </row>
    <row r="250" spans="2:10" x14ac:dyDescent="0.25">
      <c r="B250" s="5"/>
      <c r="C250" s="2"/>
      <c r="D250" s="2"/>
      <c r="E250" s="2"/>
      <c r="F250" s="29"/>
      <c r="G250" s="2"/>
      <c r="H250" s="2"/>
      <c r="I250" s="2"/>
      <c r="J250" s="29"/>
    </row>
    <row r="251" spans="2:10" x14ac:dyDescent="0.25">
      <c r="B251" s="5"/>
      <c r="C251" s="2"/>
      <c r="D251" s="2"/>
      <c r="E251" s="2"/>
      <c r="F251" s="29"/>
      <c r="G251" s="2"/>
      <c r="H251" s="2"/>
      <c r="I251" s="2"/>
      <c r="J251" s="29"/>
    </row>
    <row r="252" spans="2:10" x14ac:dyDescent="0.25">
      <c r="B252" s="5"/>
      <c r="C252" s="2"/>
      <c r="D252" s="2"/>
      <c r="E252" s="2"/>
      <c r="F252" s="29"/>
      <c r="G252" s="2"/>
      <c r="H252" s="2"/>
      <c r="I252" s="2"/>
      <c r="J252" s="29"/>
    </row>
    <row r="253" spans="2:10" x14ac:dyDescent="0.25">
      <c r="B253" s="5"/>
      <c r="C253" s="2"/>
      <c r="D253" s="2"/>
      <c r="E253" s="2"/>
      <c r="F253" s="29"/>
      <c r="G253" s="2"/>
      <c r="H253" s="2"/>
      <c r="I253" s="2"/>
      <c r="J253" s="29"/>
    </row>
    <row r="254" spans="2:10" x14ac:dyDescent="0.25">
      <c r="B254" s="5"/>
      <c r="C254" s="2"/>
      <c r="D254" s="2"/>
      <c r="E254" s="2"/>
      <c r="F254" s="29"/>
      <c r="G254" s="2"/>
      <c r="H254" s="2"/>
      <c r="I254" s="2"/>
      <c r="J254" s="29"/>
    </row>
    <row r="255" spans="2:10" x14ac:dyDescent="0.25">
      <c r="B255" s="5"/>
      <c r="C255" s="2"/>
      <c r="D255" s="2"/>
      <c r="E255" s="2"/>
      <c r="F255" s="29"/>
      <c r="G255" s="2"/>
      <c r="H255" s="2"/>
      <c r="I255" s="2"/>
      <c r="J255" s="29"/>
    </row>
    <row r="256" spans="2:10" x14ac:dyDescent="0.25">
      <c r="B256" s="5"/>
      <c r="C256" s="2"/>
      <c r="D256" s="2"/>
      <c r="E256" s="2"/>
      <c r="F256" s="29"/>
      <c r="G256" s="2"/>
      <c r="H256" s="2"/>
      <c r="I256" s="2"/>
      <c r="J256" s="29"/>
    </row>
    <row r="257" spans="2:10" x14ac:dyDescent="0.25">
      <c r="B257" s="5"/>
      <c r="C257" s="2"/>
      <c r="D257" s="2"/>
      <c r="E257" s="2"/>
      <c r="F257" s="29"/>
      <c r="G257" s="2"/>
      <c r="H257" s="2"/>
      <c r="I257" s="2"/>
      <c r="J257" s="29"/>
    </row>
    <row r="258" spans="2:10" x14ac:dyDescent="0.25">
      <c r="B258" s="5"/>
      <c r="C258" s="2"/>
      <c r="D258" s="2"/>
      <c r="E258" s="2"/>
      <c r="F258" s="29"/>
      <c r="G258" s="2"/>
      <c r="H258" s="2"/>
      <c r="I258" s="2"/>
      <c r="J258" s="29"/>
    </row>
    <row r="259" spans="2:10" x14ac:dyDescent="0.25">
      <c r="B259" s="5"/>
      <c r="C259" s="2"/>
      <c r="D259" s="2"/>
      <c r="E259" s="2"/>
      <c r="F259" s="29"/>
      <c r="G259" s="2"/>
      <c r="H259" s="2"/>
      <c r="I259" s="2"/>
      <c r="J259" s="29"/>
    </row>
    <row r="260" spans="2:10" x14ac:dyDescent="0.25">
      <c r="B260" s="5"/>
      <c r="C260" s="2"/>
      <c r="D260" s="2"/>
      <c r="E260" s="2"/>
      <c r="F260" s="29"/>
      <c r="G260" s="2"/>
      <c r="H260" s="2"/>
      <c r="I260" s="2"/>
      <c r="J260" s="29"/>
    </row>
    <row r="261" spans="2:10" x14ac:dyDescent="0.25">
      <c r="B261" s="5"/>
      <c r="C261" s="2"/>
      <c r="D261" s="2"/>
      <c r="E261" s="2"/>
      <c r="F261" s="29"/>
      <c r="G261" s="2"/>
      <c r="H261" s="2"/>
      <c r="I261" s="2"/>
      <c r="J261" s="29"/>
    </row>
    <row r="262" spans="2:10" x14ac:dyDescent="0.25">
      <c r="B262" s="5"/>
      <c r="C262" s="2"/>
      <c r="D262" s="2"/>
      <c r="E262" s="2"/>
      <c r="F262" s="29"/>
      <c r="G262" s="2"/>
      <c r="H262" s="2"/>
      <c r="I262" s="2"/>
      <c r="J262" s="29"/>
    </row>
    <row r="263" spans="2:10" x14ac:dyDescent="0.25">
      <c r="B263" s="5"/>
      <c r="C263" s="2"/>
      <c r="D263" s="2"/>
      <c r="E263" s="2"/>
      <c r="F263" s="29"/>
      <c r="G263" s="2"/>
      <c r="H263" s="2"/>
      <c r="I263" s="2"/>
      <c r="J263" s="29"/>
    </row>
    <row r="264" spans="2:10" x14ac:dyDescent="0.25">
      <c r="B264" s="5"/>
      <c r="C264" s="2"/>
      <c r="D264" s="2"/>
      <c r="E264" s="2"/>
      <c r="F264" s="29"/>
      <c r="G264" s="2"/>
      <c r="H264" s="2"/>
      <c r="I264" s="2"/>
      <c r="J264" s="29"/>
    </row>
    <row r="265" spans="2:10" x14ac:dyDescent="0.25">
      <c r="B265" s="5"/>
      <c r="C265" s="2"/>
      <c r="D265" s="2"/>
      <c r="E265" s="2"/>
      <c r="F265" s="29"/>
      <c r="G265" s="2"/>
      <c r="H265" s="2"/>
      <c r="I265" s="2"/>
      <c r="J265" s="29"/>
    </row>
    <row r="266" spans="2:10" x14ac:dyDescent="0.25">
      <c r="B266" s="5"/>
      <c r="C266" s="2"/>
      <c r="D266" s="2"/>
      <c r="E266" s="2"/>
      <c r="F266" s="29"/>
      <c r="G266" s="2"/>
      <c r="H266" s="2"/>
      <c r="I266" s="2"/>
      <c r="J266" s="29"/>
    </row>
    <row r="267" spans="2:10" x14ac:dyDescent="0.25">
      <c r="B267" s="5"/>
      <c r="C267" s="2"/>
      <c r="D267" s="2"/>
      <c r="E267" s="2"/>
      <c r="F267" s="29"/>
      <c r="G267" s="2"/>
      <c r="H267" s="2"/>
      <c r="I267" s="2"/>
      <c r="J267" s="29"/>
    </row>
    <row r="268" spans="2:10" x14ac:dyDescent="0.25">
      <c r="B268" s="5"/>
      <c r="C268" s="2"/>
      <c r="D268" s="2"/>
      <c r="E268" s="2"/>
      <c r="F268" s="29"/>
      <c r="G268" s="2"/>
      <c r="H268" s="2"/>
      <c r="I268" s="2"/>
      <c r="J268" s="29"/>
    </row>
    <row r="269" spans="2:10" x14ac:dyDescent="0.25">
      <c r="B269" s="5"/>
      <c r="C269" s="2"/>
      <c r="D269" s="2"/>
      <c r="E269" s="2"/>
      <c r="F269" s="29"/>
      <c r="G269" s="2"/>
      <c r="H269" s="2"/>
      <c r="I269" s="2"/>
      <c r="J269" s="29"/>
    </row>
    <row r="270" spans="2:10" x14ac:dyDescent="0.25">
      <c r="B270" s="5"/>
      <c r="C270" s="2"/>
      <c r="D270" s="2"/>
      <c r="E270" s="2"/>
      <c r="F270" s="29"/>
      <c r="G270" s="2"/>
      <c r="H270" s="2"/>
      <c r="I270" s="2"/>
      <c r="J270" s="29"/>
    </row>
    <row r="271" spans="2:10" x14ac:dyDescent="0.25">
      <c r="B271" s="5"/>
      <c r="C271" s="2"/>
      <c r="D271" s="2"/>
      <c r="E271" s="2"/>
      <c r="F271" s="29"/>
      <c r="G271" s="2"/>
      <c r="H271" s="2"/>
      <c r="I271" s="2"/>
      <c r="J271" s="29"/>
    </row>
    <row r="272" spans="2:10" x14ac:dyDescent="0.25">
      <c r="B272" s="5"/>
      <c r="C272" s="2"/>
      <c r="D272" s="2"/>
      <c r="E272" s="2"/>
      <c r="F272" s="29"/>
      <c r="G272" s="2"/>
      <c r="H272" s="2"/>
      <c r="I272" s="2"/>
      <c r="J272" s="29"/>
    </row>
    <row r="273" spans="2:10" x14ac:dyDescent="0.25">
      <c r="B273" s="5"/>
      <c r="C273" s="2"/>
      <c r="D273" s="2"/>
      <c r="E273" s="2"/>
      <c r="F273" s="29"/>
      <c r="G273" s="2"/>
      <c r="H273" s="2"/>
      <c r="I273" s="2"/>
      <c r="J273" s="29"/>
    </row>
    <row r="274" spans="2:10" x14ac:dyDescent="0.25">
      <c r="B274" s="5"/>
      <c r="C274" s="2"/>
      <c r="D274" s="2"/>
      <c r="E274" s="2"/>
      <c r="F274" s="29"/>
      <c r="G274" s="2"/>
      <c r="H274" s="2"/>
      <c r="I274" s="2"/>
      <c r="J274" s="29"/>
    </row>
    <row r="275" spans="2:10" x14ac:dyDescent="0.25">
      <c r="B275" s="5"/>
      <c r="C275" s="2"/>
      <c r="D275" s="2"/>
      <c r="E275" s="2"/>
      <c r="F275" s="29"/>
      <c r="G275" s="2"/>
      <c r="H275" s="2"/>
      <c r="I275" s="2"/>
      <c r="J275" s="29"/>
    </row>
    <row r="276" spans="2:10" x14ac:dyDescent="0.25">
      <c r="B276" s="5"/>
      <c r="C276" s="2"/>
      <c r="D276" s="2"/>
      <c r="E276" s="2"/>
      <c r="F276" s="29"/>
      <c r="G276" s="2"/>
      <c r="H276" s="2"/>
      <c r="I276" s="2"/>
      <c r="J276" s="29"/>
    </row>
    <row r="277" spans="2:10" x14ac:dyDescent="0.25">
      <c r="B277" s="5"/>
      <c r="C277" s="2"/>
      <c r="D277" s="2"/>
      <c r="E277" s="2"/>
      <c r="F277" s="29"/>
      <c r="G277" s="2"/>
      <c r="H277" s="2"/>
      <c r="I277" s="2"/>
      <c r="J277" s="29"/>
    </row>
    <row r="278" spans="2:10" x14ac:dyDescent="0.25">
      <c r="B278" s="5"/>
      <c r="C278" s="2"/>
      <c r="D278" s="2"/>
      <c r="E278" s="2"/>
      <c r="F278" s="29"/>
      <c r="G278" s="2"/>
      <c r="H278" s="2"/>
      <c r="I278" s="2"/>
      <c r="J278" s="29"/>
    </row>
    <row r="279" spans="2:10" x14ac:dyDescent="0.25">
      <c r="B279" s="5"/>
      <c r="C279" s="2"/>
      <c r="D279" s="2"/>
      <c r="E279" s="2"/>
      <c r="F279" s="29"/>
      <c r="G279" s="2"/>
      <c r="H279" s="2"/>
      <c r="I279" s="2"/>
      <c r="J279" s="29"/>
    </row>
    <row r="280" spans="2:10" x14ac:dyDescent="0.25">
      <c r="B280" s="5"/>
      <c r="C280" s="2"/>
      <c r="D280" s="2"/>
      <c r="E280" s="2"/>
      <c r="F280" s="29"/>
      <c r="G280" s="2"/>
      <c r="H280" s="2"/>
      <c r="I280" s="2"/>
      <c r="J280" s="29"/>
    </row>
    <row r="281" spans="2:10" x14ac:dyDescent="0.25">
      <c r="B281" s="5"/>
      <c r="C281" s="2"/>
      <c r="D281" s="2"/>
      <c r="E281" s="2"/>
      <c r="F281" s="29"/>
      <c r="G281" s="2"/>
      <c r="H281" s="2"/>
      <c r="I281" s="2"/>
      <c r="J281" s="29"/>
    </row>
    <row r="282" spans="2:10" x14ac:dyDescent="0.25">
      <c r="B282" s="5"/>
      <c r="C282" s="2"/>
      <c r="D282" s="2"/>
      <c r="E282" s="2"/>
      <c r="F282" s="29"/>
      <c r="G282" s="2"/>
      <c r="H282" s="2"/>
      <c r="I282" s="2"/>
      <c r="J282" s="29"/>
    </row>
    <row r="283" spans="2:10" x14ac:dyDescent="0.25">
      <c r="B283" s="5"/>
      <c r="C283" s="2"/>
      <c r="D283" s="2"/>
      <c r="E283" s="2"/>
      <c r="F283" s="29"/>
      <c r="G283" s="2"/>
      <c r="H283" s="2"/>
      <c r="I283" s="2"/>
      <c r="J283" s="29"/>
    </row>
    <row r="284" spans="2:10" x14ac:dyDescent="0.25">
      <c r="B284" s="5"/>
      <c r="C284" s="2"/>
      <c r="D284" s="2"/>
      <c r="E284" s="2"/>
      <c r="F284" s="29"/>
      <c r="G284" s="2"/>
      <c r="H284" s="2"/>
      <c r="I284" s="2"/>
      <c r="J284" s="29"/>
    </row>
    <row r="285" spans="2:10" x14ac:dyDescent="0.25">
      <c r="B285" s="5"/>
      <c r="C285" s="2"/>
      <c r="D285" s="2"/>
      <c r="E285" s="2"/>
      <c r="F285" s="29"/>
      <c r="G285" s="2"/>
      <c r="H285" s="2"/>
      <c r="I285" s="2"/>
      <c r="J285" s="29"/>
    </row>
    <row r="286" spans="2:10" x14ac:dyDescent="0.25">
      <c r="B286" s="5"/>
      <c r="C286" s="2"/>
      <c r="D286" s="2"/>
      <c r="E286" s="2"/>
      <c r="F286" s="29"/>
      <c r="G286" s="2"/>
      <c r="H286" s="2"/>
      <c r="I286" s="2"/>
      <c r="J286" s="29"/>
    </row>
    <row r="287" spans="2:10" x14ac:dyDescent="0.25">
      <c r="B287" s="5"/>
      <c r="C287" s="2"/>
      <c r="D287" s="2"/>
      <c r="E287" s="2"/>
      <c r="F287" s="29"/>
      <c r="G287" s="2"/>
      <c r="H287" s="2"/>
      <c r="I287" s="2"/>
      <c r="J287" s="29"/>
    </row>
    <row r="288" spans="2:10" x14ac:dyDescent="0.25">
      <c r="B288" s="5"/>
      <c r="C288" s="2"/>
      <c r="D288" s="2"/>
      <c r="E288" s="2"/>
      <c r="F288" s="29"/>
      <c r="G288" s="2"/>
      <c r="H288" s="2"/>
      <c r="I288" s="2"/>
      <c r="J288" s="29"/>
    </row>
    <row r="289" spans="2:10" x14ac:dyDescent="0.25">
      <c r="B289" s="5"/>
      <c r="C289" s="2"/>
      <c r="D289" s="2"/>
      <c r="E289" s="2"/>
      <c r="F289" s="29"/>
      <c r="G289" s="2"/>
      <c r="H289" s="2"/>
      <c r="I289" s="2"/>
      <c r="J289" s="29"/>
    </row>
    <row r="290" spans="2:10" x14ac:dyDescent="0.25">
      <c r="B290" s="5"/>
      <c r="C290" s="2"/>
      <c r="D290" s="2"/>
      <c r="E290" s="2"/>
      <c r="F290" s="29"/>
      <c r="G290" s="2"/>
      <c r="H290" s="2"/>
      <c r="I290" s="2"/>
      <c r="J290" s="29"/>
    </row>
    <row r="291" spans="2:10" x14ac:dyDescent="0.25">
      <c r="B291" s="5"/>
      <c r="C291" s="2"/>
      <c r="D291" s="2"/>
      <c r="E291" s="2"/>
      <c r="F291" s="29"/>
      <c r="G291" s="2"/>
      <c r="H291" s="2"/>
      <c r="I291" s="2"/>
      <c r="J291" s="29"/>
    </row>
    <row r="292" spans="2:10" x14ac:dyDescent="0.25">
      <c r="B292" s="5"/>
      <c r="C292" s="2"/>
      <c r="D292" s="2"/>
      <c r="E292" s="2"/>
      <c r="F292" s="29"/>
      <c r="G292" s="2"/>
      <c r="H292" s="2"/>
      <c r="I292" s="2"/>
      <c r="J292" s="29"/>
    </row>
    <row r="293" spans="2:10" x14ac:dyDescent="0.25">
      <c r="B293" s="5"/>
      <c r="C293" s="2"/>
      <c r="D293" s="2"/>
      <c r="E293" s="2"/>
      <c r="F293" s="29"/>
      <c r="G293" s="2"/>
      <c r="H293" s="2"/>
      <c r="I293" s="2"/>
      <c r="J293" s="29"/>
    </row>
    <row r="294" spans="2:10" x14ac:dyDescent="0.25">
      <c r="B294" s="5"/>
      <c r="C294" s="2"/>
      <c r="D294" s="2"/>
      <c r="E294" s="2"/>
      <c r="F294" s="29"/>
      <c r="G294" s="2"/>
      <c r="H294" s="2"/>
      <c r="I294" s="2"/>
      <c r="J294" s="29"/>
    </row>
    <row r="295" spans="2:10" x14ac:dyDescent="0.25">
      <c r="B295" s="5"/>
      <c r="C295" s="2"/>
      <c r="D295" s="2"/>
      <c r="E295" s="2"/>
      <c r="F295" s="29"/>
      <c r="G295" s="2"/>
      <c r="H295" s="2"/>
      <c r="I295" s="2"/>
      <c r="J295" s="29"/>
    </row>
    <row r="296" spans="2:10" x14ac:dyDescent="0.25">
      <c r="B296" s="5"/>
      <c r="C296" s="2"/>
      <c r="D296" s="2"/>
      <c r="E296" s="2"/>
      <c r="F296" s="29"/>
      <c r="G296" s="2"/>
      <c r="H296" s="2"/>
      <c r="I296" s="2"/>
      <c r="J296" s="29"/>
    </row>
    <row r="297" spans="2:10" x14ac:dyDescent="0.25">
      <c r="B297" s="5"/>
      <c r="C297" s="2"/>
      <c r="D297" s="2"/>
      <c r="E297" s="2"/>
      <c r="F297" s="29"/>
      <c r="G297" s="2"/>
      <c r="H297" s="2"/>
      <c r="I297" s="2"/>
      <c r="J297" s="29"/>
    </row>
    <row r="298" spans="2:10" x14ac:dyDescent="0.25">
      <c r="B298" s="5"/>
      <c r="C298" s="2"/>
      <c r="D298" s="2"/>
      <c r="E298" s="2"/>
      <c r="F298" s="29"/>
      <c r="G298" s="2"/>
      <c r="H298" s="2"/>
      <c r="I298" s="2"/>
      <c r="J298" s="29"/>
    </row>
    <row r="299" spans="2:10" x14ac:dyDescent="0.25">
      <c r="B299" s="5"/>
      <c r="C299" s="2"/>
      <c r="D299" s="2"/>
      <c r="E299" s="2"/>
      <c r="F299" s="29"/>
      <c r="G299" s="2"/>
      <c r="H299" s="2"/>
      <c r="I299" s="2"/>
      <c r="J299" s="29"/>
    </row>
    <row r="300" spans="2:10" x14ac:dyDescent="0.25">
      <c r="B300" s="5"/>
      <c r="C300" s="2"/>
      <c r="D300" s="2"/>
      <c r="E300" s="2"/>
      <c r="F300" s="29"/>
      <c r="G300" s="2"/>
      <c r="H300" s="2"/>
      <c r="I300" s="2"/>
      <c r="J300" s="29"/>
    </row>
    <row r="301" spans="2:10" x14ac:dyDescent="0.25">
      <c r="B301" s="5"/>
      <c r="C301" s="2"/>
      <c r="D301" s="2"/>
      <c r="E301" s="2"/>
      <c r="F301" s="29"/>
      <c r="G301" s="2"/>
      <c r="H301" s="2"/>
      <c r="I301" s="2"/>
      <c r="J301" s="29"/>
    </row>
    <row r="302" spans="2:10" x14ac:dyDescent="0.25">
      <c r="B302" s="5"/>
      <c r="C302" s="2"/>
      <c r="D302" s="2"/>
      <c r="E302" s="2"/>
      <c r="F302" s="29"/>
      <c r="G302" s="2"/>
      <c r="H302" s="2"/>
      <c r="I302" s="2"/>
      <c r="J302" s="29"/>
    </row>
    <row r="303" spans="2:10" x14ac:dyDescent="0.25">
      <c r="B303" s="5"/>
      <c r="C303" s="2"/>
      <c r="D303" s="2"/>
      <c r="E303" s="2"/>
      <c r="F303" s="29"/>
      <c r="G303" s="2"/>
      <c r="H303" s="2"/>
      <c r="I303" s="2"/>
      <c r="J303" s="29"/>
    </row>
    <row r="304" spans="2:10" x14ac:dyDescent="0.25">
      <c r="B304" s="5"/>
      <c r="C304" s="2"/>
      <c r="D304" s="2"/>
      <c r="E304" s="2"/>
      <c r="F304" s="29"/>
      <c r="G304" s="2"/>
      <c r="H304" s="2"/>
      <c r="I304" s="2"/>
      <c r="J304" s="29"/>
    </row>
    <row r="305" spans="2:10" x14ac:dyDescent="0.25">
      <c r="B305" s="5"/>
      <c r="C305" s="2"/>
      <c r="D305" s="2"/>
      <c r="E305" s="2"/>
      <c r="F305" s="29"/>
      <c r="G305" s="2"/>
      <c r="H305" s="2"/>
      <c r="I305" s="2"/>
      <c r="J305" s="29"/>
    </row>
    <row r="306" spans="2:10" x14ac:dyDescent="0.25">
      <c r="B306" s="5"/>
      <c r="C306" s="2"/>
      <c r="D306" s="2"/>
      <c r="E306" s="2"/>
      <c r="F306" s="29"/>
      <c r="G306" s="2"/>
      <c r="H306" s="2"/>
      <c r="I306" s="2"/>
      <c r="J306" s="29"/>
    </row>
    <row r="307" spans="2:10" x14ac:dyDescent="0.25">
      <c r="B307" s="5"/>
      <c r="C307" s="2"/>
      <c r="D307" s="2"/>
      <c r="E307" s="2"/>
      <c r="F307" s="29"/>
      <c r="G307" s="2"/>
      <c r="H307" s="2"/>
      <c r="I307" s="2"/>
      <c r="J307" s="29"/>
    </row>
    <row r="308" spans="2:10" x14ac:dyDescent="0.25">
      <c r="B308" s="5"/>
      <c r="C308" s="2"/>
      <c r="D308" s="2"/>
      <c r="E308" s="2"/>
      <c r="F308" s="29"/>
      <c r="G308" s="2"/>
      <c r="H308" s="2"/>
      <c r="I308" s="2"/>
      <c r="J308" s="29"/>
    </row>
    <row r="309" spans="2:10" x14ac:dyDescent="0.25">
      <c r="B309" s="5"/>
      <c r="C309" s="2"/>
      <c r="D309" s="2"/>
      <c r="E309" s="2"/>
      <c r="F309" s="29"/>
      <c r="G309" s="2"/>
      <c r="H309" s="2"/>
      <c r="I309" s="2"/>
      <c r="J309" s="29"/>
    </row>
    <row r="310" spans="2:10" x14ac:dyDescent="0.25">
      <c r="B310" s="5"/>
      <c r="C310" s="2"/>
      <c r="D310" s="2"/>
      <c r="E310" s="2"/>
      <c r="F310" s="29"/>
      <c r="G310" s="2"/>
      <c r="H310" s="2"/>
      <c r="I310" s="2"/>
      <c r="J310" s="29"/>
    </row>
    <row r="311" spans="2:10" x14ac:dyDescent="0.25">
      <c r="B311" s="5"/>
      <c r="C311" s="2"/>
      <c r="D311" s="2"/>
      <c r="E311" s="2"/>
      <c r="F311" s="29"/>
      <c r="G311" s="2"/>
      <c r="H311" s="2"/>
      <c r="I311" s="2"/>
      <c r="J311" s="29"/>
    </row>
    <row r="312" spans="2:10" x14ac:dyDescent="0.25">
      <c r="B312" s="5"/>
      <c r="C312" s="2"/>
      <c r="D312" s="2"/>
      <c r="E312" s="2"/>
      <c r="F312" s="29"/>
      <c r="G312" s="2"/>
      <c r="H312" s="2"/>
      <c r="I312" s="2"/>
      <c r="J312" s="29"/>
    </row>
    <row r="313" spans="2:10" x14ac:dyDescent="0.25">
      <c r="B313" s="5"/>
      <c r="C313" s="2"/>
      <c r="D313" s="2"/>
      <c r="E313" s="2"/>
      <c r="F313" s="29"/>
      <c r="G313" s="2"/>
      <c r="H313" s="2"/>
      <c r="I313" s="2"/>
      <c r="J313" s="29"/>
    </row>
    <row r="314" spans="2:10" x14ac:dyDescent="0.25">
      <c r="B314" s="5"/>
      <c r="C314" s="2"/>
      <c r="D314" s="2"/>
      <c r="E314" s="2"/>
      <c r="F314" s="29"/>
      <c r="G314" s="2"/>
      <c r="H314" s="2"/>
      <c r="I314" s="2"/>
      <c r="J314" s="29"/>
    </row>
    <row r="315" spans="2:10" x14ac:dyDescent="0.25">
      <c r="B315" s="5"/>
      <c r="C315" s="2"/>
      <c r="D315" s="2"/>
      <c r="E315" s="2"/>
      <c r="F315" s="29"/>
      <c r="G315" s="2"/>
      <c r="H315" s="2"/>
      <c r="I315" s="2"/>
      <c r="J315" s="29"/>
    </row>
    <row r="316" spans="2:10" x14ac:dyDescent="0.25">
      <c r="B316" s="5"/>
      <c r="C316" s="2"/>
      <c r="D316" s="2"/>
      <c r="E316" s="2"/>
      <c r="F316" s="29"/>
      <c r="G316" s="2"/>
      <c r="H316" s="2"/>
      <c r="I316" s="2"/>
      <c r="J316" s="29"/>
    </row>
    <row r="317" spans="2:10" x14ac:dyDescent="0.25">
      <c r="B317" s="5"/>
      <c r="C317" s="2"/>
      <c r="D317" s="2"/>
      <c r="E317" s="2"/>
      <c r="F317" s="29"/>
      <c r="G317" s="2"/>
      <c r="H317" s="2"/>
      <c r="I317" s="2"/>
      <c r="J317" s="29"/>
    </row>
    <row r="318" spans="2:10" x14ac:dyDescent="0.25">
      <c r="B318" s="5"/>
      <c r="C318" s="2"/>
      <c r="D318" s="2"/>
      <c r="E318" s="2"/>
      <c r="F318" s="29"/>
      <c r="G318" s="2"/>
      <c r="H318" s="2"/>
      <c r="I318" s="2"/>
      <c r="J318" s="29"/>
    </row>
    <row r="319" spans="2:10" x14ac:dyDescent="0.25">
      <c r="B319" s="5"/>
      <c r="C319" s="2"/>
      <c r="D319" s="2"/>
      <c r="E319" s="2"/>
      <c r="F319" s="29"/>
      <c r="G319" s="2"/>
      <c r="H319" s="2"/>
      <c r="I319" s="2"/>
      <c r="J319" s="29"/>
    </row>
    <row r="320" spans="2:10" x14ac:dyDescent="0.25">
      <c r="B320" s="5"/>
      <c r="C320" s="2"/>
      <c r="D320" s="2"/>
      <c r="E320" s="2"/>
      <c r="F320" s="29"/>
      <c r="G320" s="2"/>
      <c r="H320" s="2"/>
      <c r="I320" s="2"/>
      <c r="J320" s="29"/>
    </row>
    <row r="321" spans="2:10" x14ac:dyDescent="0.25">
      <c r="B321" s="5"/>
      <c r="C321" s="2"/>
      <c r="D321" s="2"/>
      <c r="E321" s="2"/>
      <c r="F321" s="29"/>
      <c r="G321" s="2"/>
      <c r="H321" s="2"/>
      <c r="I321" s="2"/>
      <c r="J321" s="29"/>
    </row>
    <row r="322" spans="2:10" x14ac:dyDescent="0.25">
      <c r="B322" s="5"/>
      <c r="C322" s="2"/>
      <c r="D322" s="2"/>
      <c r="E322" s="2"/>
      <c r="F322" s="29"/>
      <c r="G322" s="2"/>
      <c r="H322" s="2"/>
      <c r="I322" s="2"/>
      <c r="J322" s="29"/>
    </row>
    <row r="323" spans="2:10" x14ac:dyDescent="0.25">
      <c r="B323" s="5"/>
      <c r="C323" s="2"/>
      <c r="D323" s="2"/>
      <c r="E323" s="2"/>
      <c r="F323" s="29"/>
      <c r="G323" s="2"/>
      <c r="H323" s="2"/>
      <c r="I323" s="2"/>
      <c r="J323" s="29"/>
    </row>
    <row r="324" spans="2:10" x14ac:dyDescent="0.25">
      <c r="B324" s="5"/>
      <c r="C324" s="2"/>
      <c r="D324" s="2"/>
      <c r="E324" s="2"/>
      <c r="F324" s="29"/>
      <c r="G324" s="2"/>
      <c r="H324" s="2"/>
      <c r="I324" s="2"/>
      <c r="J324" s="29"/>
    </row>
    <row r="325" spans="2:10" x14ac:dyDescent="0.25">
      <c r="B325" s="5"/>
      <c r="C325" s="2"/>
      <c r="D325" s="2"/>
      <c r="E325" s="2"/>
      <c r="F325" s="29"/>
      <c r="G325" s="2"/>
      <c r="H325" s="2"/>
      <c r="I325" s="2"/>
      <c r="J325" s="29"/>
    </row>
    <row r="326" spans="2:10" x14ac:dyDescent="0.25">
      <c r="B326" s="5"/>
      <c r="C326" s="2"/>
      <c r="D326" s="2"/>
      <c r="E326" s="2"/>
      <c r="F326" s="29"/>
      <c r="G326" s="2"/>
      <c r="H326" s="2"/>
      <c r="I326" s="2"/>
      <c r="J326" s="29"/>
    </row>
    <row r="327" spans="2:10" x14ac:dyDescent="0.25">
      <c r="B327" s="5"/>
      <c r="C327" s="2"/>
      <c r="D327" s="2"/>
      <c r="E327" s="2"/>
      <c r="F327" s="29"/>
      <c r="G327" s="2"/>
      <c r="H327" s="2"/>
      <c r="I327" s="2"/>
      <c r="J327" s="29"/>
    </row>
    <row r="328" spans="2:10" x14ac:dyDescent="0.25">
      <c r="B328" s="5"/>
      <c r="C328" s="2"/>
      <c r="D328" s="2"/>
      <c r="E328" s="2"/>
      <c r="F328" s="29"/>
      <c r="G328" s="2"/>
      <c r="H328" s="2"/>
      <c r="I328" s="2"/>
      <c r="J328" s="29"/>
    </row>
    <row r="329" spans="2:10" x14ac:dyDescent="0.25">
      <c r="B329" s="5"/>
      <c r="C329" s="2"/>
      <c r="D329" s="2"/>
      <c r="E329" s="2"/>
      <c r="F329" s="29"/>
      <c r="G329" s="2"/>
      <c r="H329" s="2"/>
      <c r="I329" s="2"/>
      <c r="J329" s="29"/>
    </row>
    <row r="330" spans="2:10" x14ac:dyDescent="0.25">
      <c r="B330" s="5"/>
      <c r="C330" s="2"/>
      <c r="D330" s="2"/>
      <c r="E330" s="2"/>
      <c r="F330" s="29"/>
      <c r="G330" s="2"/>
      <c r="H330" s="2"/>
      <c r="I330" s="2"/>
      <c r="J330" s="29"/>
    </row>
    <row r="331" spans="2:10" x14ac:dyDescent="0.25">
      <c r="B331" s="5"/>
      <c r="C331" s="2"/>
      <c r="D331" s="2"/>
      <c r="E331" s="2"/>
      <c r="F331" s="29"/>
      <c r="G331" s="2"/>
      <c r="H331" s="2"/>
      <c r="I331" s="2"/>
      <c r="J331" s="29"/>
    </row>
    <row r="332" spans="2:10" x14ac:dyDescent="0.25">
      <c r="B332" s="5"/>
      <c r="C332" s="2"/>
      <c r="D332" s="2"/>
      <c r="E332" s="2"/>
      <c r="F332" s="29"/>
      <c r="G332" s="2"/>
      <c r="H332" s="2"/>
      <c r="I332" s="2"/>
      <c r="J332" s="29"/>
    </row>
    <row r="333" spans="2:10" x14ac:dyDescent="0.25">
      <c r="B333" s="5"/>
      <c r="C333" s="2"/>
      <c r="D333" s="2"/>
      <c r="E333" s="2"/>
      <c r="F333" s="29"/>
      <c r="G333" s="2"/>
      <c r="H333" s="2"/>
      <c r="I333" s="2"/>
      <c r="J333" s="29"/>
    </row>
    <row r="334" spans="2:10" x14ac:dyDescent="0.25">
      <c r="B334" s="5"/>
      <c r="C334" s="2"/>
      <c r="D334" s="2"/>
      <c r="E334" s="2"/>
      <c r="F334" s="29"/>
      <c r="G334" s="2"/>
      <c r="H334" s="2"/>
      <c r="I334" s="2"/>
      <c r="J334" s="29"/>
    </row>
    <row r="335" spans="2:10" x14ac:dyDescent="0.25">
      <c r="B335" s="5"/>
      <c r="C335" s="2"/>
      <c r="D335" s="2"/>
      <c r="E335" s="2"/>
      <c r="F335" s="29"/>
      <c r="G335" s="2"/>
      <c r="H335" s="2"/>
      <c r="I335" s="2"/>
      <c r="J335" s="29"/>
    </row>
    <row r="336" spans="2:10" x14ac:dyDescent="0.25">
      <c r="B336" s="5"/>
      <c r="C336" s="2"/>
      <c r="D336" s="2"/>
      <c r="E336" s="2"/>
      <c r="F336" s="29"/>
      <c r="G336" s="2"/>
      <c r="H336" s="2"/>
      <c r="I336" s="2"/>
      <c r="J336" s="29"/>
    </row>
    <row r="337" spans="2:10" x14ac:dyDescent="0.25">
      <c r="B337" s="5"/>
      <c r="C337" s="2"/>
      <c r="D337" s="2"/>
      <c r="E337" s="2"/>
      <c r="F337" s="29"/>
      <c r="G337" s="2"/>
      <c r="H337" s="2"/>
      <c r="I337" s="2"/>
      <c r="J337" s="29"/>
    </row>
    <row r="338" spans="2:10" x14ac:dyDescent="0.25">
      <c r="B338" s="5"/>
      <c r="C338" s="2"/>
      <c r="D338" s="2"/>
      <c r="E338" s="2"/>
      <c r="F338" s="29"/>
      <c r="G338" s="2"/>
      <c r="H338" s="2"/>
      <c r="I338" s="2"/>
      <c r="J338" s="29"/>
    </row>
    <row r="339" spans="2:10" x14ac:dyDescent="0.25">
      <c r="B339" s="5"/>
      <c r="C339" s="2"/>
      <c r="D339" s="2"/>
      <c r="E339" s="2"/>
      <c r="F339" s="29"/>
      <c r="G339" s="2"/>
      <c r="H339" s="2"/>
      <c r="I339" s="2"/>
      <c r="J339" s="29"/>
    </row>
    <row r="340" spans="2:10" x14ac:dyDescent="0.25">
      <c r="B340" s="5"/>
      <c r="C340" s="2"/>
      <c r="D340" s="2"/>
      <c r="E340" s="2"/>
      <c r="F340" s="29"/>
      <c r="G340" s="2"/>
      <c r="H340" s="2"/>
      <c r="I340" s="2"/>
      <c r="J340" s="29"/>
    </row>
    <row r="341" spans="2:10" x14ac:dyDescent="0.25">
      <c r="B341" s="5"/>
      <c r="C341" s="2"/>
      <c r="D341" s="2"/>
      <c r="E341" s="2"/>
      <c r="F341" s="29"/>
      <c r="G341" s="2"/>
      <c r="H341" s="2"/>
      <c r="I341" s="2"/>
      <c r="J341" s="29"/>
    </row>
    <row r="342" spans="2:10" x14ac:dyDescent="0.25">
      <c r="B342" s="5"/>
      <c r="C342" s="2"/>
      <c r="D342" s="2"/>
      <c r="E342" s="2"/>
      <c r="F342" s="29"/>
      <c r="G342" s="2"/>
      <c r="H342" s="2"/>
      <c r="I342" s="2"/>
      <c r="J342" s="29"/>
    </row>
    <row r="343" spans="2:10" x14ac:dyDescent="0.25">
      <c r="B343" s="5"/>
      <c r="C343" s="2"/>
      <c r="D343" s="2"/>
      <c r="E343" s="2"/>
      <c r="F343" s="29"/>
      <c r="G343" s="2"/>
      <c r="H343" s="2"/>
      <c r="I343" s="2"/>
      <c r="J343" s="29"/>
    </row>
    <row r="344" spans="2:10" x14ac:dyDescent="0.25">
      <c r="B344" s="5"/>
      <c r="C344" s="2"/>
      <c r="D344" s="2"/>
      <c r="E344" s="2"/>
      <c r="F344" s="29"/>
      <c r="G344" s="2"/>
      <c r="H344" s="2"/>
      <c r="I344" s="2"/>
      <c r="J344" s="29"/>
    </row>
    <row r="345" spans="2:10" x14ac:dyDescent="0.25">
      <c r="B345" s="5"/>
      <c r="C345" s="2"/>
      <c r="D345" s="2"/>
      <c r="E345" s="2"/>
      <c r="F345" s="29"/>
      <c r="G345" s="2"/>
      <c r="H345" s="2"/>
      <c r="I345" s="2"/>
      <c r="J345" s="29"/>
    </row>
    <row r="346" spans="2:10" x14ac:dyDescent="0.25">
      <c r="B346" s="5"/>
      <c r="C346" s="2"/>
      <c r="D346" s="2"/>
      <c r="E346" s="2"/>
      <c r="F346" s="29"/>
      <c r="G346" s="2"/>
      <c r="H346" s="2"/>
      <c r="I346" s="2"/>
      <c r="J346" s="29"/>
    </row>
    <row r="347" spans="2:10" x14ac:dyDescent="0.25">
      <c r="B347" s="5"/>
      <c r="C347" s="2"/>
      <c r="D347" s="2"/>
      <c r="E347" s="2"/>
      <c r="F347" s="29"/>
      <c r="G347" s="2"/>
      <c r="H347" s="2"/>
      <c r="I347" s="2"/>
      <c r="J347" s="29"/>
    </row>
    <row r="348" spans="2:10" x14ac:dyDescent="0.25">
      <c r="B348" s="5"/>
      <c r="C348" s="2"/>
      <c r="D348" s="2"/>
      <c r="E348" s="2"/>
      <c r="F348" s="29"/>
      <c r="G348" s="2"/>
      <c r="H348" s="2"/>
      <c r="I348" s="2"/>
      <c r="J348" s="29"/>
    </row>
    <row r="349" spans="2:10" x14ac:dyDescent="0.25">
      <c r="B349" s="5"/>
      <c r="C349" s="2"/>
      <c r="D349" s="2"/>
      <c r="E349" s="2"/>
      <c r="F349" s="29"/>
      <c r="G349" s="2"/>
      <c r="H349" s="2"/>
      <c r="I349" s="2"/>
      <c r="J349" s="29"/>
    </row>
    <row r="350" spans="2:10" x14ac:dyDescent="0.25">
      <c r="B350" s="5"/>
      <c r="C350" s="2"/>
      <c r="D350" s="2"/>
      <c r="E350" s="2"/>
      <c r="F350" s="29"/>
      <c r="G350" s="2"/>
      <c r="H350" s="2"/>
      <c r="I350" s="2"/>
      <c r="J350" s="29"/>
    </row>
    <row r="351" spans="2:10" x14ac:dyDescent="0.25">
      <c r="B351" s="5"/>
      <c r="C351" s="2"/>
      <c r="D351" s="2"/>
      <c r="E351" s="2"/>
      <c r="F351" s="29"/>
      <c r="G351" s="2"/>
      <c r="H351" s="2"/>
      <c r="I351" s="2"/>
      <c r="J351" s="29"/>
    </row>
    <row r="352" spans="2:10" x14ac:dyDescent="0.25">
      <c r="B352" s="5"/>
      <c r="C352" s="2"/>
      <c r="D352" s="2"/>
      <c r="E352" s="2"/>
      <c r="F352" s="29"/>
      <c r="G352" s="2"/>
      <c r="H352" s="2"/>
      <c r="I352" s="2"/>
      <c r="J352" s="29"/>
    </row>
    <row r="353" spans="2:10" x14ac:dyDescent="0.25">
      <c r="B353" s="5"/>
      <c r="C353" s="2"/>
      <c r="D353" s="2"/>
      <c r="E353" s="2"/>
      <c r="F353" s="29"/>
      <c r="G353" s="2"/>
      <c r="H353" s="2"/>
      <c r="I353" s="2"/>
      <c r="J353" s="29"/>
    </row>
    <row r="354" spans="2:10" x14ac:dyDescent="0.25">
      <c r="B354" s="5"/>
      <c r="C354" s="2"/>
      <c r="D354" s="2"/>
      <c r="E354" s="2"/>
      <c r="F354" s="29"/>
      <c r="G354" s="2"/>
      <c r="H354" s="2"/>
      <c r="I354" s="2"/>
      <c r="J354" s="29"/>
    </row>
    <row r="355" spans="2:10" x14ac:dyDescent="0.25">
      <c r="B355" s="5"/>
      <c r="C355" s="2"/>
      <c r="D355" s="2"/>
      <c r="E355" s="2"/>
      <c r="F355" s="29"/>
      <c r="G355" s="2"/>
      <c r="H355" s="2"/>
      <c r="I355" s="2"/>
      <c r="J355" s="29"/>
    </row>
    <row r="356" spans="2:10" x14ac:dyDescent="0.25">
      <c r="B356" s="5"/>
      <c r="C356" s="2"/>
      <c r="D356" s="2"/>
      <c r="E356" s="2"/>
      <c r="F356" s="29"/>
      <c r="G356" s="2"/>
      <c r="H356" s="2"/>
      <c r="I356" s="2"/>
      <c r="J356" s="29"/>
    </row>
    <row r="357" spans="2:10" x14ac:dyDescent="0.25">
      <c r="B357" s="5"/>
      <c r="C357" s="2"/>
      <c r="D357" s="2"/>
      <c r="E357" s="2"/>
      <c r="F357" s="29"/>
      <c r="G357" s="2"/>
      <c r="H357" s="2"/>
      <c r="I357" s="2"/>
      <c r="J357" s="29"/>
    </row>
    <row r="358" spans="2:10" x14ac:dyDescent="0.25">
      <c r="B358" s="5"/>
      <c r="C358" s="2"/>
      <c r="D358" s="2"/>
      <c r="E358" s="2"/>
      <c r="F358" s="29"/>
      <c r="G358" s="2"/>
      <c r="H358" s="2"/>
      <c r="I358" s="2"/>
      <c r="J358" s="29"/>
    </row>
    <row r="359" spans="2:10" x14ac:dyDescent="0.25">
      <c r="B359" s="5"/>
      <c r="C359" s="2"/>
      <c r="D359" s="2"/>
      <c r="E359" s="2"/>
      <c r="F359" s="29"/>
      <c r="G359" s="2"/>
      <c r="H359" s="2"/>
      <c r="I359" s="2"/>
      <c r="J359" s="29"/>
    </row>
    <row r="360" spans="2:10" x14ac:dyDescent="0.25">
      <c r="B360" s="5"/>
      <c r="C360" s="2"/>
      <c r="D360" s="2"/>
      <c r="E360" s="2"/>
      <c r="F360" s="29"/>
      <c r="G360" s="2"/>
      <c r="H360" s="2"/>
      <c r="I360" s="2"/>
      <c r="J360" s="29"/>
    </row>
    <row r="361" spans="2:10" x14ac:dyDescent="0.25">
      <c r="B361" s="5"/>
      <c r="C361" s="2"/>
      <c r="D361" s="2"/>
      <c r="E361" s="2"/>
      <c r="F361" s="29"/>
      <c r="G361" s="2"/>
      <c r="H361" s="2"/>
      <c r="I361" s="2"/>
      <c r="J361" s="29"/>
    </row>
    <row r="362" spans="2:10" x14ac:dyDescent="0.25">
      <c r="B362" s="5"/>
      <c r="C362" s="2"/>
      <c r="D362" s="2"/>
      <c r="E362" s="2"/>
      <c r="F362" s="29"/>
      <c r="G362" s="2"/>
      <c r="H362" s="2"/>
      <c r="I362" s="2"/>
      <c r="J362" s="29"/>
    </row>
    <row r="363" spans="2:10" x14ac:dyDescent="0.25">
      <c r="B363" s="5"/>
      <c r="C363" s="2"/>
      <c r="D363" s="2"/>
      <c r="E363" s="2"/>
      <c r="F363" s="29"/>
      <c r="G363" s="2"/>
      <c r="H363" s="2"/>
      <c r="I363" s="2"/>
      <c r="J363" s="29"/>
    </row>
    <row r="364" spans="2:10" x14ac:dyDescent="0.25">
      <c r="B364" s="5"/>
      <c r="C364" s="2"/>
      <c r="D364" s="2"/>
      <c r="E364" s="2"/>
      <c r="F364" s="29"/>
      <c r="G364" s="2"/>
      <c r="H364" s="2"/>
      <c r="I364" s="2"/>
      <c r="J364" s="29"/>
    </row>
    <row r="365" spans="2:10" x14ac:dyDescent="0.25">
      <c r="B365" s="5"/>
      <c r="C365" s="2"/>
      <c r="D365" s="2"/>
      <c r="E365" s="2"/>
      <c r="F365" s="29"/>
      <c r="G365" s="2"/>
      <c r="H365" s="2"/>
      <c r="I365" s="2"/>
      <c r="J365" s="29"/>
    </row>
    <row r="366" spans="2:10" x14ac:dyDescent="0.25">
      <c r="B366" s="5"/>
      <c r="C366" s="2"/>
      <c r="D366" s="2"/>
      <c r="E366" s="2"/>
      <c r="F366" s="29"/>
      <c r="G366" s="2"/>
      <c r="H366" s="2"/>
      <c r="I366" s="2"/>
      <c r="J366" s="29"/>
    </row>
    <row r="367" spans="2:10" x14ac:dyDescent="0.25">
      <c r="B367" s="5"/>
      <c r="C367" s="2"/>
      <c r="D367" s="2"/>
      <c r="E367" s="2"/>
      <c r="F367" s="29"/>
      <c r="G367" s="2"/>
      <c r="H367" s="2"/>
      <c r="I367" s="2"/>
      <c r="J367" s="29"/>
    </row>
    <row r="368" spans="2:10" x14ac:dyDescent="0.25">
      <c r="B368" s="5"/>
      <c r="C368" s="2"/>
      <c r="D368" s="2"/>
      <c r="E368" s="2"/>
      <c r="F368" s="29"/>
      <c r="G368" s="2"/>
      <c r="H368" s="2"/>
      <c r="I368" s="2"/>
      <c r="J368" s="29"/>
    </row>
    <row r="369" spans="2:10" x14ac:dyDescent="0.25">
      <c r="B369" s="5"/>
      <c r="C369" s="2"/>
      <c r="D369" s="2"/>
      <c r="E369" s="2"/>
      <c r="F369" s="29"/>
      <c r="G369" s="2"/>
      <c r="H369" s="2"/>
      <c r="I369" s="2"/>
      <c r="J369" s="29"/>
    </row>
    <row r="370" spans="2:10" x14ac:dyDescent="0.25">
      <c r="B370" s="5"/>
      <c r="C370" s="2"/>
      <c r="D370" s="2"/>
      <c r="E370" s="2"/>
      <c r="F370" s="29"/>
      <c r="G370" s="2"/>
      <c r="H370" s="2"/>
      <c r="I370" s="2"/>
      <c r="J370" s="29"/>
    </row>
    <row r="371" spans="2:10" x14ac:dyDescent="0.25">
      <c r="B371" s="5"/>
      <c r="C371" s="2"/>
      <c r="D371" s="2"/>
      <c r="E371" s="2"/>
      <c r="F371" s="29"/>
      <c r="G371" s="2"/>
      <c r="H371" s="2"/>
      <c r="I371" s="2"/>
      <c r="J371" s="29"/>
    </row>
    <row r="372" spans="2:10" x14ac:dyDescent="0.25">
      <c r="B372" s="5"/>
      <c r="C372" s="2"/>
      <c r="D372" s="2"/>
      <c r="E372" s="2"/>
      <c r="F372" s="29"/>
      <c r="G372" s="2"/>
      <c r="H372" s="2"/>
      <c r="I372" s="2"/>
      <c r="J372" s="29"/>
    </row>
    <row r="373" spans="2:10" x14ac:dyDescent="0.25">
      <c r="B373" s="5"/>
      <c r="C373" s="2"/>
      <c r="D373" s="2"/>
      <c r="E373" s="2"/>
      <c r="F373" s="29"/>
      <c r="G373" s="2"/>
      <c r="H373" s="2"/>
      <c r="I373" s="2"/>
      <c r="J373" s="29"/>
    </row>
    <row r="374" spans="2:10" x14ac:dyDescent="0.25">
      <c r="B374" s="5"/>
      <c r="C374" s="2"/>
      <c r="D374" s="2"/>
      <c r="E374" s="2"/>
      <c r="F374" s="29"/>
      <c r="G374" s="2"/>
      <c r="H374" s="2"/>
      <c r="I374" s="2"/>
      <c r="J374" s="29"/>
    </row>
    <row r="375" spans="2:10" x14ac:dyDescent="0.25">
      <c r="B375" s="5"/>
      <c r="C375" s="2"/>
      <c r="D375" s="2"/>
      <c r="E375" s="2"/>
      <c r="F375" s="29"/>
      <c r="G375" s="2"/>
      <c r="H375" s="2"/>
      <c r="I375" s="2"/>
      <c r="J375" s="29"/>
    </row>
    <row r="376" spans="2:10" x14ac:dyDescent="0.25">
      <c r="B376" s="5"/>
      <c r="C376" s="2"/>
      <c r="D376" s="2"/>
      <c r="E376" s="2"/>
      <c r="F376" s="29"/>
      <c r="G376" s="2"/>
      <c r="H376" s="2"/>
      <c r="I376" s="2"/>
      <c r="J376" s="29"/>
    </row>
    <row r="377" spans="2:10" x14ac:dyDescent="0.25">
      <c r="B377" s="5"/>
      <c r="C377" s="2"/>
      <c r="D377" s="2"/>
      <c r="E377" s="2"/>
      <c r="F377" s="29"/>
      <c r="G377" s="2"/>
      <c r="H377" s="2"/>
      <c r="I377" s="2"/>
      <c r="J377" s="29"/>
    </row>
    <row r="378" spans="2:10" x14ac:dyDescent="0.25">
      <c r="B378" s="5"/>
      <c r="C378" s="2"/>
      <c r="D378" s="2"/>
      <c r="E378" s="2"/>
      <c r="F378" s="29"/>
      <c r="G378" s="2"/>
      <c r="H378" s="2"/>
      <c r="I378" s="2"/>
      <c r="J378" s="29"/>
    </row>
    <row r="379" spans="2:10" x14ac:dyDescent="0.25">
      <c r="B379" s="5"/>
      <c r="C379" s="2"/>
      <c r="D379" s="2"/>
      <c r="E379" s="2"/>
      <c r="F379" s="29"/>
      <c r="G379" s="2"/>
      <c r="H379" s="2"/>
      <c r="I379" s="2"/>
      <c r="J379" s="29"/>
    </row>
    <row r="380" spans="2:10" x14ac:dyDescent="0.25">
      <c r="B380" s="5"/>
      <c r="C380" s="2"/>
      <c r="D380" s="2"/>
      <c r="E380" s="2"/>
      <c r="F380" s="29"/>
      <c r="G380" s="2"/>
      <c r="H380" s="2"/>
      <c r="I380" s="2"/>
      <c r="J380" s="29"/>
    </row>
    <row r="381" spans="2:10" x14ac:dyDescent="0.25">
      <c r="B381" s="5"/>
      <c r="C381" s="2"/>
      <c r="D381" s="2"/>
      <c r="E381" s="2"/>
      <c r="F381" s="29"/>
      <c r="G381" s="2"/>
      <c r="H381" s="2"/>
      <c r="I381" s="2"/>
      <c r="J381" s="29"/>
    </row>
    <row r="382" spans="2:10" x14ac:dyDescent="0.25">
      <c r="B382" s="5"/>
      <c r="C382" s="2"/>
      <c r="D382" s="2"/>
      <c r="E382" s="2"/>
      <c r="F382" s="29"/>
      <c r="G382" s="2"/>
      <c r="H382" s="2"/>
      <c r="I382" s="2"/>
      <c r="J382" s="29"/>
    </row>
    <row r="383" spans="2:10" x14ac:dyDescent="0.25">
      <c r="B383" s="5"/>
      <c r="C383" s="2"/>
      <c r="D383" s="2"/>
      <c r="E383" s="2"/>
      <c r="F383" s="29"/>
      <c r="G383" s="2"/>
      <c r="H383" s="2"/>
      <c r="I383" s="2"/>
      <c r="J383" s="29"/>
    </row>
    <row r="384" spans="2:10" x14ac:dyDescent="0.25">
      <c r="B384" s="5"/>
      <c r="C384" s="2"/>
      <c r="D384" s="2"/>
      <c r="E384" s="2"/>
      <c r="F384" s="29"/>
      <c r="G384" s="2"/>
      <c r="H384" s="2"/>
      <c r="I384" s="2"/>
      <c r="J384" s="29"/>
    </row>
    <row r="385" spans="2:10" x14ac:dyDescent="0.25">
      <c r="B385" s="5"/>
      <c r="C385" s="2"/>
      <c r="D385" s="2"/>
      <c r="E385" s="2"/>
      <c r="F385" s="29"/>
      <c r="G385" s="2"/>
      <c r="H385" s="2"/>
      <c r="I385" s="2"/>
      <c r="J385" s="29"/>
    </row>
    <row r="386" spans="2:10" x14ac:dyDescent="0.25">
      <c r="B386" s="5"/>
      <c r="C386" s="2"/>
      <c r="D386" s="2"/>
      <c r="E386" s="2"/>
      <c r="F386" s="29"/>
      <c r="G386" s="2"/>
      <c r="H386" s="2"/>
      <c r="I386" s="2"/>
      <c r="J386" s="29"/>
    </row>
    <row r="387" spans="2:10" x14ac:dyDescent="0.25">
      <c r="B387" s="5"/>
      <c r="C387" s="2"/>
      <c r="D387" s="2"/>
      <c r="E387" s="2"/>
      <c r="F387" s="29"/>
      <c r="G387" s="2"/>
      <c r="H387" s="2"/>
      <c r="I387" s="2"/>
      <c r="J387" s="29"/>
    </row>
    <row r="388" spans="2:10" x14ac:dyDescent="0.25">
      <c r="B388" s="5"/>
      <c r="C388" s="2"/>
      <c r="D388" s="2"/>
      <c r="E388" s="2"/>
      <c r="F388" s="29"/>
      <c r="G388" s="2"/>
      <c r="H388" s="2"/>
      <c r="I388" s="2"/>
      <c r="J388" s="29"/>
    </row>
    <row r="389" spans="2:10" x14ac:dyDescent="0.25">
      <c r="B389" s="5"/>
      <c r="C389" s="2"/>
      <c r="D389" s="2"/>
      <c r="E389" s="2"/>
      <c r="F389" s="29"/>
      <c r="G389" s="2"/>
      <c r="H389" s="2"/>
      <c r="I389" s="2"/>
      <c r="J389" s="29"/>
    </row>
    <row r="390" spans="2:10" x14ac:dyDescent="0.25">
      <c r="B390" s="5"/>
      <c r="C390" s="2"/>
      <c r="D390" s="2"/>
      <c r="E390" s="2"/>
      <c r="F390" s="29"/>
      <c r="G390" s="2"/>
      <c r="H390" s="2"/>
      <c r="I390" s="2"/>
      <c r="J390" s="29"/>
    </row>
    <row r="391" spans="2:10" x14ac:dyDescent="0.25">
      <c r="B391" s="5"/>
      <c r="C391" s="2"/>
      <c r="D391" s="2"/>
      <c r="E391" s="2"/>
      <c r="F391" s="29"/>
      <c r="G391" s="2"/>
      <c r="H391" s="2"/>
      <c r="I391" s="2"/>
      <c r="J391" s="29"/>
    </row>
    <row r="392" spans="2:10" x14ac:dyDescent="0.25">
      <c r="B392" s="5"/>
      <c r="C392" s="2"/>
      <c r="D392" s="2"/>
      <c r="E392" s="2"/>
      <c r="F392" s="29"/>
      <c r="G392" s="2"/>
      <c r="H392" s="2"/>
      <c r="I392" s="2"/>
      <c r="J392" s="29"/>
    </row>
    <row r="393" spans="2:10" x14ac:dyDescent="0.25">
      <c r="B393" s="5"/>
      <c r="C393" s="2"/>
      <c r="D393" s="2"/>
      <c r="E393" s="2"/>
      <c r="F393" s="29"/>
      <c r="G393" s="2"/>
      <c r="H393" s="2"/>
      <c r="I393" s="2"/>
      <c r="J393" s="29"/>
    </row>
    <row r="394" spans="2:10" x14ac:dyDescent="0.25">
      <c r="B394" s="5"/>
      <c r="C394" s="2"/>
      <c r="D394" s="2"/>
      <c r="E394" s="2"/>
      <c r="F394" s="29"/>
      <c r="G394" s="2"/>
      <c r="H394" s="2"/>
      <c r="I394" s="2"/>
      <c r="J394" s="29"/>
    </row>
    <row r="395" spans="2:10" x14ac:dyDescent="0.25">
      <c r="B395" s="5"/>
      <c r="C395" s="2"/>
      <c r="D395" s="2"/>
      <c r="E395" s="2"/>
      <c r="F395" s="29"/>
      <c r="G395" s="2"/>
      <c r="H395" s="2"/>
      <c r="I395" s="2"/>
      <c r="J395" s="29"/>
    </row>
    <row r="396" spans="2:10" x14ac:dyDescent="0.25">
      <c r="B396" s="5"/>
      <c r="C396" s="2"/>
      <c r="D396" s="2"/>
      <c r="E396" s="2"/>
      <c r="F396" s="29"/>
      <c r="G396" s="2"/>
      <c r="H396" s="2"/>
      <c r="I396" s="2"/>
      <c r="J396" s="29"/>
    </row>
    <row r="397" spans="2:10" x14ac:dyDescent="0.25">
      <c r="B397" s="5"/>
      <c r="C397" s="2"/>
      <c r="D397" s="2"/>
      <c r="E397" s="2"/>
      <c r="F397" s="29"/>
      <c r="G397" s="2"/>
      <c r="H397" s="2"/>
      <c r="I397" s="2"/>
      <c r="J397" s="29"/>
    </row>
    <row r="398" spans="2:10" x14ac:dyDescent="0.25">
      <c r="B398" s="5"/>
      <c r="C398" s="2"/>
      <c r="D398" s="2"/>
      <c r="E398" s="2"/>
      <c r="F398" s="29"/>
      <c r="G398" s="2"/>
      <c r="H398" s="2"/>
      <c r="I398" s="2"/>
      <c r="J398" s="29"/>
    </row>
    <row r="399" spans="2:10" x14ac:dyDescent="0.25">
      <c r="B399" s="5"/>
      <c r="C399" s="2"/>
      <c r="D399" s="2"/>
      <c r="E399" s="2"/>
      <c r="F399" s="29"/>
      <c r="G399" s="2"/>
      <c r="H399" s="2"/>
      <c r="I399" s="2"/>
      <c r="J399" s="29"/>
    </row>
    <row r="400" spans="2:10" x14ac:dyDescent="0.25">
      <c r="B400" s="5"/>
      <c r="C400" s="2"/>
      <c r="D400" s="2"/>
      <c r="E400" s="2"/>
      <c r="F400" s="29"/>
      <c r="G400" s="2"/>
      <c r="H400" s="2"/>
      <c r="I400" s="2"/>
      <c r="J400" s="29"/>
    </row>
    <row r="401" spans="2:10" x14ac:dyDescent="0.25">
      <c r="B401" s="5"/>
      <c r="C401" s="2"/>
      <c r="D401" s="2"/>
      <c r="E401" s="2"/>
      <c r="F401" s="29"/>
      <c r="G401" s="2"/>
      <c r="H401" s="2"/>
      <c r="I401" s="2"/>
      <c r="J401" s="29"/>
    </row>
    <row r="402" spans="2:10" x14ac:dyDescent="0.25">
      <c r="B402" s="5"/>
      <c r="C402" s="2"/>
      <c r="D402" s="2"/>
      <c r="E402" s="2"/>
      <c r="F402" s="29"/>
      <c r="G402" s="2"/>
      <c r="H402" s="2"/>
      <c r="I402" s="2"/>
      <c r="J402" s="29"/>
    </row>
    <row r="403" spans="2:10" x14ac:dyDescent="0.25">
      <c r="B403" s="5"/>
      <c r="C403" s="2"/>
      <c r="D403" s="2"/>
      <c r="E403" s="2"/>
      <c r="F403" s="29"/>
      <c r="G403" s="2"/>
      <c r="H403" s="2"/>
      <c r="I403" s="2"/>
      <c r="J403" s="29"/>
    </row>
    <row r="404" spans="2:10" x14ac:dyDescent="0.25">
      <c r="B404" s="5"/>
      <c r="C404" s="2"/>
      <c r="D404" s="2"/>
      <c r="E404" s="2"/>
      <c r="F404" s="29"/>
      <c r="G404" s="2"/>
      <c r="H404" s="2"/>
      <c r="I404" s="2"/>
      <c r="J404" s="29"/>
    </row>
    <row r="405" spans="2:10" x14ac:dyDescent="0.25">
      <c r="B405" s="5"/>
      <c r="C405" s="2"/>
      <c r="D405" s="2"/>
      <c r="E405" s="2"/>
      <c r="F405" s="29"/>
      <c r="G405" s="2"/>
      <c r="H405" s="2"/>
      <c r="I405" s="2"/>
      <c r="J405" s="29"/>
    </row>
    <row r="406" spans="2:10" x14ac:dyDescent="0.25">
      <c r="B406" s="5"/>
      <c r="C406" s="2"/>
      <c r="D406" s="2"/>
      <c r="E406" s="2"/>
      <c r="F406" s="29"/>
      <c r="G406" s="2"/>
      <c r="H406" s="2"/>
      <c r="I406" s="2"/>
      <c r="J406" s="29"/>
    </row>
    <row r="407" spans="2:10" x14ac:dyDescent="0.25">
      <c r="B407" s="5"/>
      <c r="C407" s="2"/>
      <c r="D407" s="2"/>
      <c r="E407" s="2"/>
      <c r="F407" s="29"/>
      <c r="G407" s="2"/>
      <c r="H407" s="2"/>
      <c r="I407" s="2"/>
      <c r="J407" s="29"/>
    </row>
    <row r="408" spans="2:10" x14ac:dyDescent="0.25">
      <c r="B408" s="5"/>
      <c r="C408" s="2"/>
      <c r="D408" s="2"/>
      <c r="E408" s="2"/>
      <c r="F408" s="29"/>
      <c r="G408" s="2"/>
      <c r="H408" s="2"/>
      <c r="I408" s="2"/>
      <c r="J408" s="29"/>
    </row>
    <row r="409" spans="2:10" x14ac:dyDescent="0.25">
      <c r="B409" s="5"/>
      <c r="C409" s="2"/>
      <c r="D409" s="2"/>
      <c r="E409" s="2"/>
      <c r="F409" s="29"/>
      <c r="G409" s="2"/>
      <c r="H409" s="2"/>
      <c r="I409" s="2"/>
      <c r="J409" s="29"/>
    </row>
    <row r="410" spans="2:10" x14ac:dyDescent="0.25">
      <c r="B410" s="5"/>
      <c r="C410" s="2"/>
      <c r="D410" s="2"/>
      <c r="E410" s="2"/>
      <c r="F410" s="29"/>
      <c r="G410" s="2"/>
      <c r="H410" s="2"/>
      <c r="I410" s="2"/>
      <c r="J410" s="29"/>
    </row>
    <row r="411" spans="2:10" x14ac:dyDescent="0.25">
      <c r="B411" s="5"/>
      <c r="C411" s="2"/>
      <c r="D411" s="2"/>
      <c r="E411" s="2"/>
      <c r="F411" s="29"/>
      <c r="G411" s="2"/>
      <c r="H411" s="2"/>
      <c r="I411" s="2"/>
      <c r="J411" s="29"/>
    </row>
    <row r="412" spans="2:10" x14ac:dyDescent="0.25">
      <c r="B412" s="5"/>
      <c r="C412" s="2"/>
      <c r="D412" s="2"/>
      <c r="E412" s="2"/>
      <c r="F412" s="29"/>
      <c r="G412" s="2"/>
      <c r="H412" s="2"/>
      <c r="I412" s="2"/>
      <c r="J412" s="29"/>
    </row>
    <row r="413" spans="2:10" x14ac:dyDescent="0.25">
      <c r="B413" s="5"/>
      <c r="C413" s="2"/>
      <c r="D413" s="2"/>
      <c r="E413" s="2"/>
      <c r="F413" s="29"/>
      <c r="G413" s="2"/>
      <c r="H413" s="2"/>
      <c r="I413" s="2"/>
      <c r="J413" s="29"/>
    </row>
    <row r="414" spans="2:10" x14ac:dyDescent="0.25">
      <c r="B414" s="5"/>
      <c r="C414" s="2"/>
      <c r="D414" s="2"/>
      <c r="E414" s="2"/>
      <c r="F414" s="29"/>
      <c r="G414" s="2"/>
      <c r="H414" s="2"/>
      <c r="I414" s="2"/>
      <c r="J414" s="29"/>
    </row>
    <row r="415" spans="2:10" x14ac:dyDescent="0.25">
      <c r="B415" s="5"/>
      <c r="C415" s="2"/>
      <c r="D415" s="2"/>
      <c r="E415" s="2"/>
      <c r="F415" s="29"/>
      <c r="G415" s="2"/>
      <c r="H415" s="2"/>
      <c r="I415" s="2"/>
      <c r="J415" s="29"/>
    </row>
    <row r="416" spans="2:10" x14ac:dyDescent="0.25">
      <c r="B416" s="5"/>
      <c r="C416" s="2"/>
      <c r="D416" s="2"/>
      <c r="E416" s="2"/>
      <c r="F416" s="29"/>
      <c r="G416" s="2"/>
      <c r="H416" s="2"/>
      <c r="I416" s="2"/>
      <c r="J416" s="29"/>
    </row>
    <row r="417" spans="2:10" x14ac:dyDescent="0.25">
      <c r="B417" s="5"/>
      <c r="C417" s="2"/>
      <c r="D417" s="2"/>
      <c r="E417" s="2"/>
      <c r="F417" s="29"/>
      <c r="G417" s="2"/>
      <c r="H417" s="2"/>
      <c r="I417" s="2"/>
      <c r="J417" s="29"/>
    </row>
    <row r="418" spans="2:10" x14ac:dyDescent="0.25">
      <c r="B418" s="5"/>
      <c r="C418" s="2"/>
      <c r="D418" s="2"/>
      <c r="E418" s="2"/>
      <c r="F418" s="29"/>
      <c r="G418" s="2"/>
      <c r="H418" s="2"/>
      <c r="I418" s="2"/>
      <c r="J418" s="29"/>
    </row>
    <row r="419" spans="2:10" x14ac:dyDescent="0.25">
      <c r="B419" s="5"/>
      <c r="C419" s="2"/>
      <c r="D419" s="2"/>
      <c r="E419" s="2"/>
      <c r="F419" s="29"/>
      <c r="G419" s="2"/>
      <c r="H419" s="2"/>
      <c r="I419" s="2"/>
      <c r="J419" s="29"/>
    </row>
    <row r="420" spans="2:10" x14ac:dyDescent="0.25">
      <c r="B420" s="5"/>
      <c r="C420" s="2"/>
      <c r="D420" s="2"/>
      <c r="E420" s="2"/>
      <c r="F420" s="29"/>
      <c r="G420" s="2"/>
      <c r="H420" s="2"/>
      <c r="I420" s="2"/>
      <c r="J420" s="29"/>
    </row>
    <row r="421" spans="2:10" x14ac:dyDescent="0.25">
      <c r="B421" s="5"/>
      <c r="C421" s="2"/>
      <c r="D421" s="2"/>
      <c r="E421" s="2"/>
      <c r="F421" s="29"/>
      <c r="G421" s="2"/>
      <c r="H421" s="2"/>
      <c r="I421" s="2"/>
      <c r="J421" s="29"/>
    </row>
    <row r="422" spans="2:10" x14ac:dyDescent="0.25">
      <c r="B422" s="5"/>
      <c r="C422" s="2"/>
      <c r="D422" s="2"/>
      <c r="E422" s="2"/>
      <c r="F422" s="29"/>
      <c r="G422" s="2"/>
      <c r="H422" s="2"/>
      <c r="I422" s="2"/>
      <c r="J422" s="29"/>
    </row>
    <row r="423" spans="2:10" x14ac:dyDescent="0.25">
      <c r="B423" s="5"/>
      <c r="C423" s="2"/>
      <c r="D423" s="2"/>
      <c r="E423" s="2"/>
      <c r="F423" s="29"/>
      <c r="G423" s="2"/>
      <c r="H423" s="2"/>
      <c r="I423" s="2"/>
      <c r="J423" s="29"/>
    </row>
    <row r="424" spans="2:10" x14ac:dyDescent="0.25">
      <c r="B424" s="5"/>
      <c r="C424" s="2"/>
      <c r="D424" s="2"/>
      <c r="E424" s="2"/>
      <c r="F424" s="29"/>
      <c r="G424" s="2"/>
      <c r="H424" s="2"/>
      <c r="I424" s="2"/>
      <c r="J424" s="29"/>
    </row>
    <row r="425" spans="2:10" x14ac:dyDescent="0.25">
      <c r="B425" s="5"/>
      <c r="C425" s="2"/>
      <c r="D425" s="2"/>
      <c r="E425" s="2"/>
      <c r="F425" s="29"/>
      <c r="G425" s="2"/>
      <c r="H425" s="2"/>
      <c r="I425" s="2"/>
      <c r="J425" s="29"/>
    </row>
    <row r="426" spans="2:10" x14ac:dyDescent="0.25">
      <c r="B426" s="5"/>
      <c r="C426" s="2"/>
      <c r="D426" s="2"/>
      <c r="E426" s="2"/>
      <c r="F426" s="29"/>
      <c r="G426" s="2"/>
      <c r="H426" s="2"/>
      <c r="I426" s="2"/>
      <c r="J426" s="29"/>
    </row>
    <row r="427" spans="2:10" x14ac:dyDescent="0.25">
      <c r="B427" s="5"/>
      <c r="C427" s="2"/>
      <c r="D427" s="2"/>
      <c r="E427" s="2"/>
      <c r="F427" s="29"/>
      <c r="G427" s="2"/>
      <c r="H427" s="2"/>
      <c r="I427" s="2"/>
      <c r="J427" s="29"/>
    </row>
    <row r="428" spans="2:10" x14ac:dyDescent="0.25">
      <c r="B428" s="5"/>
      <c r="C428" s="2"/>
      <c r="D428" s="2"/>
      <c r="E428" s="2"/>
      <c r="F428" s="29"/>
      <c r="G428" s="2"/>
      <c r="H428" s="2"/>
      <c r="I428" s="2"/>
      <c r="J428" s="29"/>
    </row>
    <row r="429" spans="2:10" x14ac:dyDescent="0.25">
      <c r="B429" s="5"/>
      <c r="C429" s="2"/>
      <c r="D429" s="2"/>
      <c r="E429" s="2"/>
      <c r="F429" s="29"/>
      <c r="G429" s="2"/>
      <c r="H429" s="2"/>
      <c r="I429" s="2"/>
      <c r="J429" s="29"/>
    </row>
    <row r="430" spans="2:10" x14ac:dyDescent="0.25">
      <c r="B430" s="5"/>
      <c r="C430" s="2"/>
      <c r="D430" s="2"/>
      <c r="E430" s="2"/>
      <c r="F430" s="29"/>
      <c r="G430" s="2"/>
      <c r="H430" s="2"/>
      <c r="I430" s="2"/>
      <c r="J430" s="29"/>
    </row>
    <row r="431" spans="2:10" x14ac:dyDescent="0.25">
      <c r="B431" s="5"/>
      <c r="C431" s="2"/>
      <c r="D431" s="2"/>
      <c r="E431" s="2"/>
      <c r="F431" s="29"/>
      <c r="G431" s="2"/>
      <c r="H431" s="2"/>
      <c r="I431" s="2"/>
      <c r="J431" s="29"/>
    </row>
    <row r="432" spans="2:10" x14ac:dyDescent="0.25">
      <c r="B432" s="5"/>
      <c r="C432" s="2"/>
      <c r="D432" s="2"/>
      <c r="E432" s="2"/>
      <c r="F432" s="29"/>
      <c r="G432" s="2"/>
      <c r="H432" s="2"/>
      <c r="I432" s="2"/>
      <c r="J432" s="29"/>
    </row>
    <row r="433" spans="2:10" x14ac:dyDescent="0.25">
      <c r="B433" s="5"/>
      <c r="C433" s="2"/>
      <c r="D433" s="2"/>
      <c r="E433" s="2"/>
      <c r="F433" s="29"/>
      <c r="G433" s="2"/>
      <c r="H433" s="2"/>
      <c r="I433" s="2"/>
      <c r="J433" s="29"/>
    </row>
    <row r="434" spans="2:10" x14ac:dyDescent="0.25">
      <c r="B434" s="5"/>
      <c r="C434" s="2"/>
      <c r="D434" s="2"/>
      <c r="E434" s="2"/>
      <c r="F434" s="29"/>
      <c r="G434" s="2"/>
      <c r="H434" s="2"/>
      <c r="I434" s="2"/>
      <c r="J434" s="29"/>
    </row>
    <row r="435" spans="2:10" x14ac:dyDescent="0.25">
      <c r="B435" s="5"/>
      <c r="C435" s="2"/>
      <c r="D435" s="2"/>
      <c r="E435" s="2"/>
      <c r="F435" s="29"/>
      <c r="G435" s="2"/>
      <c r="H435" s="2"/>
      <c r="I435" s="2"/>
      <c r="J435" s="29"/>
    </row>
    <row r="436" spans="2:10" x14ac:dyDescent="0.25">
      <c r="B436" s="5"/>
      <c r="C436" s="2"/>
      <c r="D436" s="2"/>
      <c r="E436" s="2"/>
      <c r="F436" s="29"/>
      <c r="G436" s="2"/>
      <c r="H436" s="2"/>
      <c r="I436" s="2"/>
      <c r="J436" s="29"/>
    </row>
    <row r="437" spans="2:10" x14ac:dyDescent="0.25">
      <c r="B437" s="5"/>
      <c r="C437" s="2"/>
      <c r="D437" s="2"/>
      <c r="E437" s="2"/>
      <c r="F437" s="29"/>
      <c r="G437" s="2"/>
      <c r="H437" s="2"/>
      <c r="I437" s="2"/>
      <c r="J437" s="29"/>
    </row>
    <row r="438" spans="2:10" x14ac:dyDescent="0.25">
      <c r="B438" s="5"/>
      <c r="C438" s="2"/>
      <c r="D438" s="2"/>
      <c r="E438" s="2"/>
      <c r="F438" s="29"/>
      <c r="G438" s="2"/>
      <c r="H438" s="2"/>
      <c r="I438" s="2"/>
      <c r="J438" s="29"/>
    </row>
    <row r="439" spans="2:10" x14ac:dyDescent="0.25">
      <c r="B439" s="5"/>
      <c r="C439" s="2"/>
      <c r="D439" s="2"/>
      <c r="E439" s="2"/>
      <c r="F439" s="29"/>
      <c r="G439" s="2"/>
      <c r="H439" s="2"/>
      <c r="I439" s="2"/>
      <c r="J439" s="29"/>
    </row>
    <row r="440" spans="2:10" x14ac:dyDescent="0.25">
      <c r="B440" s="5"/>
      <c r="C440" s="2"/>
      <c r="D440" s="2"/>
      <c r="E440" s="2"/>
      <c r="F440" s="29"/>
      <c r="G440" s="2"/>
      <c r="H440" s="2"/>
      <c r="I440" s="2"/>
      <c r="J440" s="29"/>
    </row>
    <row r="441" spans="2:10" x14ac:dyDescent="0.25">
      <c r="B441" s="5"/>
      <c r="C441" s="2"/>
      <c r="D441" s="2"/>
      <c r="E441" s="2"/>
      <c r="F441" s="29"/>
      <c r="G441" s="2"/>
      <c r="H441" s="2"/>
      <c r="I441" s="2"/>
      <c r="J441" s="29"/>
    </row>
    <row r="442" spans="2:10" x14ac:dyDescent="0.25">
      <c r="B442" s="5"/>
      <c r="C442" s="2"/>
      <c r="D442" s="2"/>
      <c r="E442" s="2"/>
      <c r="F442" s="29"/>
      <c r="G442" s="2"/>
      <c r="H442" s="2"/>
      <c r="I442" s="2"/>
      <c r="J442" s="29"/>
    </row>
    <row r="443" spans="2:10" x14ac:dyDescent="0.25">
      <c r="B443" s="5"/>
      <c r="C443" s="2"/>
      <c r="D443" s="2"/>
      <c r="E443" s="2"/>
      <c r="F443" s="29"/>
      <c r="G443" s="2"/>
      <c r="H443" s="2"/>
      <c r="I443" s="2"/>
      <c r="J443" s="29"/>
    </row>
    <row r="444" spans="2:10" x14ac:dyDescent="0.25">
      <c r="B444" s="5"/>
      <c r="C444" s="2"/>
      <c r="D444" s="2"/>
      <c r="E444" s="2"/>
      <c r="F444" s="29"/>
      <c r="G444" s="2"/>
      <c r="H444" s="2"/>
      <c r="I444" s="2"/>
      <c r="J444" s="29"/>
    </row>
    <row r="445" spans="2:10" x14ac:dyDescent="0.25">
      <c r="B445" s="5"/>
      <c r="C445" s="2"/>
      <c r="D445" s="2"/>
      <c r="E445" s="2"/>
      <c r="F445" s="29"/>
      <c r="G445" s="2"/>
      <c r="H445" s="2"/>
      <c r="I445" s="2"/>
      <c r="J445" s="29"/>
    </row>
    <row r="446" spans="2:10" x14ac:dyDescent="0.25">
      <c r="B446" s="5"/>
      <c r="C446" s="2"/>
      <c r="D446" s="2"/>
      <c r="E446" s="2"/>
      <c r="F446" s="29"/>
      <c r="G446" s="2"/>
      <c r="H446" s="2"/>
      <c r="I446" s="2"/>
      <c r="J446" s="29"/>
    </row>
    <row r="447" spans="2:10" x14ac:dyDescent="0.25">
      <c r="B447" s="5"/>
      <c r="C447" s="2"/>
      <c r="D447" s="2"/>
      <c r="E447" s="2"/>
      <c r="F447" s="29"/>
      <c r="G447" s="2"/>
      <c r="H447" s="2"/>
      <c r="I447" s="2"/>
      <c r="J447" s="29"/>
    </row>
    <row r="448" spans="2:10" x14ac:dyDescent="0.25">
      <c r="B448" s="5"/>
      <c r="C448" s="2"/>
      <c r="D448" s="2"/>
      <c r="E448" s="2"/>
      <c r="F448" s="29"/>
      <c r="G448" s="2"/>
      <c r="H448" s="2"/>
      <c r="I448" s="2"/>
      <c r="J448" s="29"/>
    </row>
    <row r="449" spans="2:10" x14ac:dyDescent="0.25">
      <c r="B449" s="5"/>
      <c r="C449" s="2"/>
      <c r="D449" s="2"/>
      <c r="E449" s="2"/>
      <c r="F449" s="29"/>
      <c r="G449" s="2"/>
      <c r="H449" s="2"/>
      <c r="I449" s="2"/>
      <c r="J449" s="29"/>
    </row>
    <row r="450" spans="2:10" x14ac:dyDescent="0.25">
      <c r="B450" s="5"/>
      <c r="C450" s="2"/>
      <c r="D450" s="2"/>
      <c r="E450" s="2"/>
      <c r="F450" s="29"/>
      <c r="G450" s="2"/>
      <c r="H450" s="2"/>
      <c r="I450" s="2"/>
      <c r="J450" s="29"/>
    </row>
    <row r="451" spans="2:10" x14ac:dyDescent="0.25">
      <c r="B451" s="5"/>
      <c r="C451" s="2"/>
      <c r="D451" s="2"/>
      <c r="E451" s="2"/>
      <c r="F451" s="29"/>
      <c r="G451" s="2"/>
      <c r="H451" s="2"/>
      <c r="I451" s="2"/>
      <c r="J451" s="29"/>
    </row>
    <row r="452" spans="2:10" x14ac:dyDescent="0.25">
      <c r="B452" s="5"/>
      <c r="C452" s="2"/>
      <c r="D452" s="2"/>
      <c r="E452" s="2"/>
      <c r="F452" s="29"/>
      <c r="G452" s="2"/>
      <c r="H452" s="2"/>
      <c r="I452" s="2"/>
      <c r="J452" s="29"/>
    </row>
    <row r="453" spans="2:10" x14ac:dyDescent="0.25">
      <c r="B453" s="5"/>
      <c r="C453" s="2"/>
      <c r="D453" s="2"/>
      <c r="E453" s="2"/>
      <c r="F453" s="29"/>
      <c r="G453" s="2"/>
      <c r="H453" s="2"/>
      <c r="I453" s="2"/>
      <c r="J453" s="29"/>
    </row>
    <row r="454" spans="2:10" x14ac:dyDescent="0.25">
      <c r="B454" s="5"/>
      <c r="C454" s="2"/>
      <c r="D454" s="2"/>
      <c r="E454" s="2"/>
      <c r="F454" s="29"/>
      <c r="G454" s="2"/>
      <c r="H454" s="2"/>
      <c r="I454" s="2"/>
      <c r="J454" s="29"/>
    </row>
    <row r="455" spans="2:10" x14ac:dyDescent="0.25">
      <c r="B455" s="5"/>
      <c r="C455" s="2"/>
      <c r="D455" s="2"/>
      <c r="E455" s="2"/>
      <c r="F455" s="29"/>
      <c r="G455" s="2"/>
      <c r="H455" s="2"/>
      <c r="I455" s="2"/>
      <c r="J455" s="29"/>
    </row>
    <row r="456" spans="2:10" x14ac:dyDescent="0.25">
      <c r="B456" s="5"/>
      <c r="C456" s="2"/>
      <c r="D456" s="2"/>
      <c r="E456" s="2"/>
      <c r="F456" s="29"/>
      <c r="G456" s="2"/>
      <c r="H456" s="2"/>
      <c r="I456" s="2"/>
      <c r="J456" s="29"/>
    </row>
    <row r="457" spans="2:10" x14ac:dyDescent="0.25">
      <c r="B457" s="5"/>
      <c r="C457" s="2"/>
      <c r="D457" s="2"/>
      <c r="E457" s="2"/>
      <c r="F457" s="29"/>
      <c r="G457" s="2"/>
      <c r="H457" s="2"/>
      <c r="I457" s="2"/>
      <c r="J457" s="29"/>
    </row>
    <row r="458" spans="2:10" x14ac:dyDescent="0.25">
      <c r="B458" s="5"/>
      <c r="C458" s="2"/>
      <c r="D458" s="2"/>
      <c r="E458" s="2"/>
      <c r="F458" s="29"/>
      <c r="G458" s="2"/>
      <c r="H458" s="2"/>
      <c r="I458" s="2"/>
      <c r="J458" s="29"/>
    </row>
    <row r="459" spans="2:10" x14ac:dyDescent="0.25">
      <c r="B459" s="5"/>
      <c r="C459" s="2"/>
      <c r="D459" s="2"/>
      <c r="E459" s="2"/>
      <c r="F459" s="29"/>
      <c r="G459" s="2"/>
      <c r="H459" s="2"/>
      <c r="I459" s="2"/>
      <c r="J459" s="29"/>
    </row>
    <row r="460" spans="2:10" x14ac:dyDescent="0.25">
      <c r="B460" s="5"/>
      <c r="C460" s="2"/>
      <c r="D460" s="2"/>
      <c r="E460" s="2"/>
      <c r="F460" s="29"/>
      <c r="G460" s="2"/>
      <c r="H460" s="2"/>
      <c r="I460" s="2"/>
      <c r="J460" s="29"/>
    </row>
    <row r="461" spans="2:10" x14ac:dyDescent="0.25">
      <c r="B461" s="5"/>
      <c r="C461" s="2"/>
      <c r="D461" s="2"/>
      <c r="E461" s="2"/>
      <c r="F461" s="29"/>
      <c r="G461" s="2"/>
      <c r="H461" s="2"/>
      <c r="I461" s="2"/>
      <c r="J461" s="29"/>
    </row>
    <row r="462" spans="2:10" x14ac:dyDescent="0.25">
      <c r="B462" s="5"/>
      <c r="C462" s="2"/>
      <c r="D462" s="2"/>
      <c r="E462" s="2"/>
      <c r="F462" s="29"/>
      <c r="G462" s="2"/>
      <c r="H462" s="2"/>
      <c r="I462" s="2"/>
      <c r="J462" s="29"/>
    </row>
    <row r="463" spans="2:10" x14ac:dyDescent="0.25">
      <c r="B463" s="5"/>
      <c r="C463" s="2"/>
      <c r="D463" s="2"/>
      <c r="E463" s="2"/>
      <c r="F463" s="29"/>
      <c r="G463" s="2"/>
      <c r="H463" s="2"/>
      <c r="I463" s="2"/>
      <c r="J463" s="29"/>
    </row>
    <row r="464" spans="2:10" x14ac:dyDescent="0.25">
      <c r="B464" s="5"/>
      <c r="C464" s="2"/>
      <c r="D464" s="2"/>
      <c r="E464" s="2"/>
      <c r="F464" s="29"/>
      <c r="G464" s="2"/>
      <c r="H464" s="2"/>
      <c r="I464" s="2"/>
      <c r="J464" s="29"/>
    </row>
    <row r="465" spans="2:10" x14ac:dyDescent="0.25">
      <c r="B465" s="5"/>
      <c r="C465" s="2"/>
      <c r="D465" s="2"/>
      <c r="E465" s="2"/>
      <c r="F465" s="29"/>
      <c r="G465" s="2"/>
      <c r="H465" s="2"/>
      <c r="I465" s="2"/>
      <c r="J465" s="29"/>
    </row>
    <row r="466" spans="2:10" x14ac:dyDescent="0.25">
      <c r="B466" s="5"/>
      <c r="C466" s="2"/>
      <c r="D466" s="2"/>
      <c r="E466" s="2"/>
      <c r="F466" s="29"/>
      <c r="G466" s="2"/>
      <c r="H466" s="2"/>
      <c r="I466" s="2"/>
      <c r="J466" s="29"/>
    </row>
    <row r="467" spans="2:10" x14ac:dyDescent="0.25">
      <c r="B467" s="5"/>
      <c r="C467" s="2"/>
      <c r="D467" s="2"/>
      <c r="E467" s="2"/>
      <c r="F467" s="29"/>
      <c r="G467" s="2"/>
      <c r="H467" s="2"/>
      <c r="I467" s="2"/>
      <c r="J467" s="29"/>
    </row>
    <row r="468" spans="2:10" x14ac:dyDescent="0.25">
      <c r="B468" s="5"/>
      <c r="C468" s="2"/>
      <c r="D468" s="2"/>
      <c r="E468" s="2"/>
      <c r="F468" s="29"/>
      <c r="G468" s="2"/>
      <c r="H468" s="2"/>
      <c r="I468" s="2"/>
      <c r="J468" s="29"/>
    </row>
    <row r="469" spans="2:10" x14ac:dyDescent="0.25">
      <c r="B469" s="5"/>
      <c r="C469" s="2"/>
      <c r="D469" s="2"/>
      <c r="E469" s="2"/>
      <c r="F469" s="29"/>
      <c r="G469" s="2"/>
      <c r="H469" s="2"/>
      <c r="I469" s="2"/>
      <c r="J469" s="29"/>
    </row>
    <row r="470" spans="2:10" x14ac:dyDescent="0.25">
      <c r="B470" s="5"/>
      <c r="C470" s="2"/>
      <c r="D470" s="2"/>
      <c r="E470" s="2"/>
      <c r="F470" s="29"/>
      <c r="G470" s="2"/>
      <c r="H470" s="2"/>
      <c r="I470" s="2"/>
      <c r="J470" s="29"/>
    </row>
    <row r="471" spans="2:10" x14ac:dyDescent="0.25">
      <c r="B471" s="5"/>
      <c r="C471" s="2"/>
      <c r="D471" s="2"/>
      <c r="E471" s="2"/>
      <c r="F471" s="29"/>
      <c r="G471" s="2"/>
      <c r="H471" s="2"/>
      <c r="I471" s="2"/>
      <c r="J471" s="29"/>
    </row>
    <row r="472" spans="2:10" x14ac:dyDescent="0.25">
      <c r="B472" s="5"/>
      <c r="C472" s="2"/>
      <c r="D472" s="2"/>
      <c r="E472" s="2"/>
      <c r="F472" s="29"/>
      <c r="G472" s="2"/>
      <c r="H472" s="2"/>
      <c r="I472" s="2"/>
      <c r="J472" s="29"/>
    </row>
    <row r="473" spans="2:10" x14ac:dyDescent="0.25">
      <c r="B473" s="5"/>
      <c r="C473" s="2"/>
      <c r="D473" s="2"/>
      <c r="E473" s="2"/>
      <c r="F473" s="29"/>
      <c r="G473" s="2"/>
      <c r="H473" s="2"/>
      <c r="I473" s="2"/>
      <c r="J473" s="29"/>
    </row>
    <row r="474" spans="2:10" x14ac:dyDescent="0.25">
      <c r="B474" s="5"/>
      <c r="C474" s="2"/>
      <c r="D474" s="2"/>
      <c r="E474" s="2"/>
      <c r="F474" s="29"/>
      <c r="G474" s="2"/>
      <c r="H474" s="2"/>
      <c r="I474" s="2"/>
      <c r="J474" s="29"/>
    </row>
    <row r="475" spans="2:10" x14ac:dyDescent="0.25">
      <c r="B475" s="5"/>
      <c r="C475" s="2"/>
      <c r="D475" s="2"/>
      <c r="E475" s="2"/>
      <c r="F475" s="29"/>
      <c r="G475" s="2"/>
      <c r="H475" s="2"/>
      <c r="I475" s="2"/>
      <c r="J475" s="29"/>
    </row>
    <row r="476" spans="2:10" x14ac:dyDescent="0.25">
      <c r="B476" s="5"/>
      <c r="C476" s="2"/>
      <c r="D476" s="2"/>
      <c r="E476" s="2"/>
      <c r="F476" s="29"/>
      <c r="G476" s="2"/>
      <c r="H476" s="2"/>
      <c r="I476" s="2"/>
      <c r="J476" s="29"/>
    </row>
    <row r="477" spans="2:10" x14ac:dyDescent="0.25">
      <c r="B477" s="5"/>
      <c r="C477" s="2"/>
      <c r="D477" s="2"/>
      <c r="E477" s="2"/>
      <c r="F477" s="29"/>
      <c r="G477" s="2"/>
      <c r="H477" s="2"/>
      <c r="I477" s="2"/>
      <c r="J477" s="29"/>
    </row>
    <row r="478" spans="2:10" x14ac:dyDescent="0.25">
      <c r="B478" s="5"/>
      <c r="C478" s="2"/>
      <c r="D478" s="2"/>
      <c r="E478" s="2"/>
      <c r="F478" s="29"/>
      <c r="G478" s="2"/>
      <c r="H478" s="2"/>
      <c r="I478" s="2"/>
      <c r="J478" s="29"/>
    </row>
    <row r="479" spans="2:10" x14ac:dyDescent="0.25">
      <c r="B479" s="5"/>
      <c r="C479" s="2"/>
      <c r="D479" s="2"/>
      <c r="E479" s="2"/>
      <c r="F479" s="29"/>
      <c r="G479" s="2"/>
      <c r="H479" s="2"/>
      <c r="I479" s="2"/>
      <c r="J479" s="29"/>
    </row>
    <row r="480" spans="2:10" x14ac:dyDescent="0.25">
      <c r="B480" s="5"/>
      <c r="C480" s="2"/>
      <c r="D480" s="2"/>
      <c r="E480" s="2"/>
      <c r="F480" s="29"/>
      <c r="G480" s="2"/>
      <c r="H480" s="2"/>
      <c r="I480" s="2"/>
      <c r="J480" s="29"/>
    </row>
    <row r="481" spans="2:10" x14ac:dyDescent="0.25">
      <c r="B481" s="5"/>
      <c r="C481" s="2"/>
      <c r="D481" s="2"/>
      <c r="E481" s="2"/>
      <c r="F481" s="29"/>
      <c r="G481" s="2"/>
      <c r="H481" s="2"/>
      <c r="I481" s="2"/>
      <c r="J481" s="29"/>
    </row>
    <row r="482" spans="2:10" x14ac:dyDescent="0.25">
      <c r="B482" s="5"/>
      <c r="C482" s="2"/>
      <c r="D482" s="2"/>
      <c r="E482" s="2"/>
      <c r="F482" s="29"/>
      <c r="G482" s="2"/>
      <c r="H482" s="2"/>
      <c r="I482" s="2"/>
      <c r="J482" s="29"/>
    </row>
    <row r="483" spans="2:10" x14ac:dyDescent="0.25">
      <c r="B483" s="5"/>
      <c r="C483" s="2"/>
      <c r="D483" s="2"/>
      <c r="E483" s="2"/>
      <c r="F483" s="29"/>
      <c r="G483" s="2"/>
      <c r="H483" s="2"/>
      <c r="I483" s="2"/>
      <c r="J483" s="29"/>
    </row>
    <row r="484" spans="2:10" x14ac:dyDescent="0.25">
      <c r="B484" s="5"/>
      <c r="C484" s="2"/>
      <c r="D484" s="2"/>
      <c r="E484" s="2"/>
      <c r="F484" s="29"/>
      <c r="G484" s="2"/>
      <c r="H484" s="2"/>
      <c r="I484" s="2"/>
      <c r="J484" s="29"/>
    </row>
    <row r="485" spans="2:10" x14ac:dyDescent="0.25">
      <c r="B485" s="5"/>
      <c r="C485" s="2"/>
      <c r="D485" s="2"/>
      <c r="E485" s="2"/>
      <c r="F485" s="29"/>
      <c r="G485" s="2"/>
      <c r="H485" s="2"/>
      <c r="I485" s="2"/>
      <c r="J485" s="29"/>
    </row>
    <row r="486" spans="2:10" x14ac:dyDescent="0.25">
      <c r="B486" s="5"/>
      <c r="C486" s="2"/>
      <c r="D486" s="2"/>
      <c r="E486" s="2"/>
      <c r="F486" s="29"/>
      <c r="G486" s="2"/>
      <c r="H486" s="2"/>
      <c r="I486" s="2"/>
      <c r="J486" s="29"/>
    </row>
    <row r="487" spans="2:10" x14ac:dyDescent="0.25">
      <c r="B487" s="5"/>
      <c r="C487" s="2"/>
      <c r="D487" s="2"/>
      <c r="E487" s="2"/>
      <c r="F487" s="29"/>
      <c r="G487" s="2"/>
      <c r="H487" s="2"/>
      <c r="I487" s="2"/>
      <c r="J487" s="29"/>
    </row>
    <row r="488" spans="2:10" x14ac:dyDescent="0.25">
      <c r="B488" s="5"/>
      <c r="C488" s="2"/>
      <c r="D488" s="2"/>
      <c r="E488" s="2"/>
      <c r="F488" s="29"/>
      <c r="G488" s="2"/>
      <c r="H488" s="2"/>
      <c r="I488" s="2"/>
      <c r="J488" s="29"/>
    </row>
    <row r="489" spans="2:10" x14ac:dyDescent="0.25">
      <c r="B489" s="5"/>
      <c r="C489" s="2"/>
      <c r="D489" s="2"/>
      <c r="E489" s="2"/>
      <c r="F489" s="29"/>
      <c r="G489" s="2"/>
      <c r="H489" s="2"/>
      <c r="I489" s="2"/>
      <c r="J489" s="29"/>
    </row>
    <row r="490" spans="2:10" x14ac:dyDescent="0.25">
      <c r="B490" s="5"/>
      <c r="C490" s="2"/>
      <c r="D490" s="2"/>
      <c r="E490" s="2"/>
      <c r="F490" s="29"/>
      <c r="G490" s="2"/>
      <c r="H490" s="2"/>
      <c r="I490" s="2"/>
      <c r="J490" s="29"/>
    </row>
    <row r="491" spans="2:10" x14ac:dyDescent="0.25">
      <c r="B491" s="5"/>
      <c r="C491" s="2"/>
      <c r="D491" s="2"/>
      <c r="E491" s="2"/>
      <c r="F491" s="29"/>
      <c r="G491" s="2"/>
      <c r="H491" s="2"/>
      <c r="I491" s="2"/>
      <c r="J491" s="29"/>
    </row>
    <row r="492" spans="2:10" x14ac:dyDescent="0.25">
      <c r="B492" s="5"/>
      <c r="C492" s="2"/>
      <c r="D492" s="2"/>
      <c r="E492" s="2"/>
      <c r="F492" s="29"/>
      <c r="G492" s="2"/>
      <c r="H492" s="2"/>
      <c r="I492" s="2"/>
      <c r="J492" s="29"/>
    </row>
    <row r="493" spans="2:10" x14ac:dyDescent="0.25">
      <c r="B493" s="5"/>
      <c r="C493" s="2"/>
      <c r="D493" s="2"/>
      <c r="E493" s="2"/>
      <c r="F493" s="29"/>
      <c r="G493" s="2"/>
      <c r="H493" s="2"/>
      <c r="I493" s="2"/>
      <c r="J493" s="29"/>
    </row>
    <row r="494" spans="2:10" x14ac:dyDescent="0.25">
      <c r="B494" s="5"/>
      <c r="C494" s="2"/>
      <c r="D494" s="2"/>
      <c r="E494" s="2"/>
      <c r="F494" s="29"/>
      <c r="G494" s="2"/>
      <c r="H494" s="2"/>
      <c r="I494" s="2"/>
      <c r="J494" s="29"/>
    </row>
    <row r="495" spans="2:10" x14ac:dyDescent="0.25">
      <c r="B495" s="5"/>
      <c r="C495" s="2"/>
      <c r="D495" s="2"/>
      <c r="E495" s="2"/>
      <c r="F495" s="29"/>
      <c r="G495" s="2"/>
      <c r="H495" s="2"/>
      <c r="I495" s="2"/>
      <c r="J495" s="29"/>
    </row>
    <row r="496" spans="2:10" x14ac:dyDescent="0.25">
      <c r="B496" s="5"/>
      <c r="C496" s="2"/>
      <c r="D496" s="2"/>
      <c r="E496" s="2"/>
      <c r="F496" s="29"/>
      <c r="G496" s="2"/>
      <c r="H496" s="2"/>
      <c r="I496" s="2"/>
      <c r="J496" s="29"/>
    </row>
    <row r="497" spans="2:10" x14ac:dyDescent="0.25">
      <c r="B497" s="5"/>
      <c r="C497" s="2"/>
      <c r="D497" s="2"/>
      <c r="E497" s="2"/>
      <c r="F497" s="29"/>
      <c r="G497" s="2"/>
      <c r="H497" s="2"/>
      <c r="I497" s="2"/>
      <c r="J497" s="29"/>
    </row>
    <row r="498" spans="2:10" x14ac:dyDescent="0.25">
      <c r="B498" s="5"/>
      <c r="C498" s="2"/>
      <c r="D498" s="2"/>
      <c r="E498" s="2"/>
      <c r="F498" s="29"/>
      <c r="G498" s="2"/>
      <c r="H498" s="2"/>
      <c r="I498" s="2"/>
      <c r="J498" s="29"/>
    </row>
    <row r="499" spans="2:10" x14ac:dyDescent="0.25">
      <c r="B499" s="5"/>
      <c r="C499" s="2"/>
      <c r="D499" s="2"/>
      <c r="E499" s="2"/>
      <c r="F499" s="29"/>
      <c r="G499" s="2"/>
      <c r="H499" s="2"/>
      <c r="I499" s="2"/>
      <c r="J499" s="29"/>
    </row>
    <row r="500" spans="2:10" x14ac:dyDescent="0.25">
      <c r="B500" s="5"/>
      <c r="C500" s="2"/>
      <c r="D500" s="2"/>
      <c r="E500" s="2"/>
      <c r="F500" s="29"/>
      <c r="G500" s="2"/>
      <c r="H500" s="2"/>
      <c r="I500" s="2"/>
      <c r="J500" s="29"/>
    </row>
    <row r="501" spans="2:10" x14ac:dyDescent="0.25">
      <c r="B501" s="5"/>
      <c r="C501" s="2"/>
      <c r="D501" s="2"/>
      <c r="E501" s="2"/>
      <c r="F501" s="29"/>
      <c r="G501" s="2"/>
      <c r="H501" s="2"/>
      <c r="I501" s="2"/>
      <c r="J501" s="29"/>
    </row>
    <row r="502" spans="2:10" x14ac:dyDescent="0.25">
      <c r="B502" s="5"/>
      <c r="C502" s="2"/>
      <c r="D502" s="2"/>
      <c r="E502" s="2"/>
      <c r="F502" s="29"/>
      <c r="G502" s="2"/>
      <c r="H502" s="2"/>
      <c r="I502" s="2"/>
      <c r="J502" s="29"/>
    </row>
    <row r="503" spans="2:10" x14ac:dyDescent="0.25">
      <c r="B503" s="5"/>
      <c r="C503" s="2"/>
      <c r="D503" s="2"/>
      <c r="E503" s="2"/>
      <c r="F503" s="29"/>
      <c r="G503" s="2"/>
      <c r="H503" s="2"/>
      <c r="I503" s="2"/>
      <c r="J503" s="29"/>
    </row>
    <row r="504" spans="2:10" x14ac:dyDescent="0.25">
      <c r="B504" s="5"/>
      <c r="C504" s="2"/>
      <c r="D504" s="2"/>
      <c r="E504" s="2"/>
      <c r="F504" s="29"/>
      <c r="G504" s="2"/>
      <c r="H504" s="2"/>
      <c r="I504" s="2"/>
      <c r="J504" s="29"/>
    </row>
    <row r="505" spans="2:10" x14ac:dyDescent="0.25">
      <c r="B505" s="5"/>
      <c r="C505" s="2"/>
      <c r="D505" s="2"/>
      <c r="E505" s="2"/>
      <c r="F505" s="29"/>
      <c r="G505" s="2"/>
      <c r="H505" s="2"/>
      <c r="I505" s="2"/>
      <c r="J505" s="29"/>
    </row>
    <row r="506" spans="2:10" x14ac:dyDescent="0.25">
      <c r="B506" s="5"/>
      <c r="C506" s="2"/>
      <c r="D506" s="2"/>
      <c r="E506" s="2"/>
      <c r="F506" s="29"/>
      <c r="G506" s="2"/>
      <c r="H506" s="2"/>
      <c r="I506" s="2"/>
      <c r="J506" s="29"/>
    </row>
    <row r="507" spans="2:10" x14ac:dyDescent="0.25">
      <c r="B507" s="5"/>
      <c r="C507" s="2"/>
      <c r="D507" s="2"/>
      <c r="E507" s="2"/>
      <c r="F507" s="29"/>
      <c r="G507" s="2"/>
      <c r="H507" s="2"/>
      <c r="I507" s="2"/>
      <c r="J507" s="29"/>
    </row>
    <row r="508" spans="2:10" x14ac:dyDescent="0.25">
      <c r="B508" s="5"/>
      <c r="C508" s="2"/>
      <c r="D508" s="2"/>
      <c r="E508" s="2"/>
      <c r="F508" s="29"/>
      <c r="G508" s="2"/>
      <c r="H508" s="2"/>
      <c r="I508" s="2"/>
      <c r="J508" s="29"/>
    </row>
    <row r="509" spans="2:10" x14ac:dyDescent="0.25">
      <c r="B509" s="5"/>
      <c r="C509" s="2"/>
      <c r="D509" s="2"/>
      <c r="E509" s="2"/>
      <c r="F509" s="29"/>
      <c r="G509" s="2"/>
      <c r="H509" s="2"/>
      <c r="I509" s="2"/>
      <c r="J509" s="29"/>
    </row>
    <row r="510" spans="2:10" x14ac:dyDescent="0.25">
      <c r="B510" s="5"/>
      <c r="C510" s="2"/>
      <c r="D510" s="2"/>
      <c r="E510" s="2"/>
      <c r="F510" s="29"/>
      <c r="G510" s="2"/>
      <c r="H510" s="2"/>
      <c r="I510" s="2"/>
      <c r="J510" s="29"/>
    </row>
    <row r="511" spans="2:10" x14ac:dyDescent="0.25">
      <c r="B511" s="5"/>
      <c r="C511" s="2"/>
      <c r="D511" s="2"/>
      <c r="E511" s="2"/>
      <c r="F511" s="29"/>
      <c r="G511" s="2"/>
      <c r="H511" s="2"/>
      <c r="I511" s="2"/>
      <c r="J511" s="29"/>
    </row>
    <row r="512" spans="2:10" x14ac:dyDescent="0.25">
      <c r="B512" s="5"/>
      <c r="C512" s="2"/>
      <c r="D512" s="2"/>
      <c r="E512" s="2"/>
      <c r="F512" s="29"/>
      <c r="G512" s="2"/>
      <c r="H512" s="2"/>
      <c r="I512" s="2"/>
      <c r="J512" s="29"/>
    </row>
    <row r="513" spans="2:10" x14ac:dyDescent="0.25">
      <c r="B513" s="5"/>
      <c r="C513" s="2"/>
      <c r="D513" s="2"/>
      <c r="E513" s="2"/>
      <c r="F513" s="29"/>
      <c r="G513" s="2"/>
      <c r="H513" s="2"/>
      <c r="I513" s="2"/>
      <c r="J513" s="29"/>
    </row>
    <row r="514" spans="2:10" x14ac:dyDescent="0.25">
      <c r="B514" s="5"/>
      <c r="C514" s="2"/>
      <c r="D514" s="2"/>
      <c r="E514" s="2"/>
      <c r="F514" s="29"/>
      <c r="G514" s="2"/>
      <c r="H514" s="2"/>
      <c r="I514" s="2"/>
      <c r="J514" s="29"/>
    </row>
    <row r="515" spans="2:10" x14ac:dyDescent="0.25">
      <c r="B515" s="5"/>
      <c r="C515" s="2"/>
      <c r="D515" s="2"/>
      <c r="E515" s="2"/>
      <c r="F515" s="29"/>
      <c r="G515" s="2"/>
      <c r="H515" s="2"/>
      <c r="I515" s="2"/>
      <c r="J515" s="29"/>
    </row>
    <row r="516" spans="2:10" x14ac:dyDescent="0.25">
      <c r="B516" s="5"/>
      <c r="C516" s="2"/>
      <c r="D516" s="2"/>
      <c r="E516" s="2"/>
      <c r="F516" s="29"/>
      <c r="G516" s="2"/>
      <c r="H516" s="2"/>
      <c r="I516" s="2"/>
      <c r="J516" s="29"/>
    </row>
    <row r="517" spans="2:10" x14ac:dyDescent="0.25">
      <c r="B517" s="5"/>
      <c r="C517" s="2"/>
      <c r="D517" s="2"/>
      <c r="E517" s="2"/>
      <c r="F517" s="29"/>
      <c r="G517" s="2"/>
      <c r="H517" s="2"/>
      <c r="I517" s="2"/>
      <c r="J517" s="29"/>
    </row>
    <row r="518" spans="2:10" x14ac:dyDescent="0.25">
      <c r="B518" s="5"/>
      <c r="C518" s="2"/>
      <c r="D518" s="2"/>
      <c r="E518" s="2"/>
      <c r="F518" s="29"/>
      <c r="G518" s="2"/>
      <c r="H518" s="2"/>
      <c r="I518" s="2"/>
      <c r="J518" s="29"/>
    </row>
    <row r="519" spans="2:10" x14ac:dyDescent="0.25">
      <c r="B519" s="5"/>
      <c r="C519" s="2"/>
      <c r="D519" s="2"/>
      <c r="E519" s="2"/>
      <c r="F519" s="29"/>
      <c r="G519" s="2"/>
      <c r="H519" s="2"/>
      <c r="I519" s="2"/>
      <c r="J519" s="29"/>
    </row>
    <row r="520" spans="2:10" x14ac:dyDescent="0.25">
      <c r="B520" s="5"/>
      <c r="C520" s="2"/>
      <c r="D520" s="2"/>
      <c r="E520" s="2"/>
      <c r="F520" s="29"/>
      <c r="G520" s="2"/>
      <c r="H520" s="2"/>
      <c r="I520" s="2"/>
      <c r="J520" s="29"/>
    </row>
    <row r="521" spans="2:10" x14ac:dyDescent="0.25">
      <c r="B521" s="5"/>
      <c r="C521" s="2"/>
      <c r="D521" s="2"/>
      <c r="E521" s="2"/>
      <c r="F521" s="29"/>
      <c r="G521" s="2"/>
      <c r="H521" s="2"/>
      <c r="I521" s="2"/>
      <c r="J521" s="29"/>
    </row>
    <row r="522" spans="2:10" x14ac:dyDescent="0.25">
      <c r="B522" s="5"/>
      <c r="C522" s="2"/>
      <c r="D522" s="2"/>
      <c r="E522" s="2"/>
      <c r="F522" s="29"/>
      <c r="G522" s="2"/>
      <c r="H522" s="2"/>
      <c r="I522" s="2"/>
      <c r="J522" s="29"/>
    </row>
    <row r="523" spans="2:10" x14ac:dyDescent="0.25">
      <c r="B523" s="5"/>
      <c r="C523" s="2"/>
      <c r="D523" s="2"/>
      <c r="E523" s="2"/>
      <c r="F523" s="29"/>
      <c r="G523" s="2"/>
      <c r="H523" s="2"/>
      <c r="I523" s="2"/>
      <c r="J523" s="29"/>
    </row>
    <row r="524" spans="2:10" x14ac:dyDescent="0.25">
      <c r="B524" s="5"/>
      <c r="C524" s="2"/>
      <c r="D524" s="2"/>
      <c r="E524" s="2"/>
      <c r="F524" s="29"/>
      <c r="G524" s="2"/>
      <c r="H524" s="2"/>
      <c r="I524" s="2"/>
      <c r="J524" s="29"/>
    </row>
    <row r="525" spans="2:10" x14ac:dyDescent="0.25">
      <c r="B525" s="5"/>
      <c r="C525" s="2"/>
      <c r="D525" s="2"/>
      <c r="E525" s="2"/>
      <c r="F525" s="29"/>
      <c r="G525" s="2"/>
      <c r="H525" s="2"/>
      <c r="I525" s="2"/>
      <c r="J525" s="29"/>
    </row>
    <row r="526" spans="2:10" x14ac:dyDescent="0.25">
      <c r="B526" s="5"/>
      <c r="C526" s="2"/>
      <c r="D526" s="2"/>
      <c r="E526" s="2"/>
      <c r="F526" s="29"/>
      <c r="G526" s="2"/>
      <c r="H526" s="2"/>
      <c r="I526" s="2"/>
      <c r="J526" s="29"/>
    </row>
    <row r="527" spans="2:10" x14ac:dyDescent="0.25">
      <c r="B527" s="5"/>
      <c r="C527" s="2"/>
      <c r="D527" s="2"/>
      <c r="E527" s="2"/>
      <c r="F527" s="29"/>
      <c r="G527" s="2"/>
      <c r="H527" s="2"/>
      <c r="I527" s="2"/>
      <c r="J527" s="29"/>
    </row>
    <row r="528" spans="2:10" x14ac:dyDescent="0.25">
      <c r="B528" s="5"/>
      <c r="C528" s="2"/>
      <c r="D528" s="2"/>
      <c r="E528" s="2"/>
      <c r="F528" s="29"/>
      <c r="G528" s="2"/>
      <c r="H528" s="2"/>
      <c r="I528" s="2"/>
      <c r="J528" s="29"/>
    </row>
    <row r="529" spans="2:10" x14ac:dyDescent="0.25">
      <c r="B529" s="5"/>
      <c r="C529" s="2"/>
      <c r="D529" s="2"/>
      <c r="E529" s="2"/>
      <c r="F529" s="29"/>
      <c r="G529" s="2"/>
      <c r="H529" s="2"/>
      <c r="I529" s="2"/>
      <c r="J529" s="29"/>
    </row>
    <row r="530" spans="2:10" x14ac:dyDescent="0.25">
      <c r="B530" s="5"/>
      <c r="C530" s="2"/>
      <c r="D530" s="2"/>
      <c r="E530" s="2"/>
      <c r="F530" s="29"/>
      <c r="G530" s="2"/>
      <c r="H530" s="2"/>
      <c r="I530" s="2"/>
      <c r="J530" s="29"/>
    </row>
    <row r="531" spans="2:10" x14ac:dyDescent="0.25">
      <c r="B531" s="5"/>
      <c r="C531" s="2"/>
      <c r="D531" s="2"/>
      <c r="E531" s="2"/>
      <c r="F531" s="29"/>
      <c r="G531" s="2"/>
      <c r="H531" s="2"/>
      <c r="I531" s="2"/>
      <c r="J531" s="29"/>
    </row>
    <row r="532" spans="2:10" x14ac:dyDescent="0.25">
      <c r="B532" s="5"/>
      <c r="C532" s="2"/>
      <c r="D532" s="2"/>
      <c r="E532" s="2"/>
      <c r="F532" s="29"/>
      <c r="G532" s="2"/>
      <c r="H532" s="2"/>
      <c r="I532" s="2"/>
      <c r="J532" s="29"/>
    </row>
    <row r="533" spans="2:10" x14ac:dyDescent="0.25">
      <c r="B533" s="5"/>
      <c r="C533" s="2"/>
      <c r="D533" s="2"/>
      <c r="E533" s="2"/>
      <c r="F533" s="29"/>
      <c r="G533" s="2"/>
      <c r="H533" s="2"/>
      <c r="I533" s="2"/>
      <c r="J533" s="29"/>
    </row>
    <row r="534" spans="2:10" x14ac:dyDescent="0.25">
      <c r="B534" s="5"/>
      <c r="C534" s="2"/>
      <c r="D534" s="2"/>
      <c r="E534" s="2"/>
      <c r="F534" s="29"/>
      <c r="G534" s="2"/>
      <c r="H534" s="2"/>
      <c r="I534" s="2"/>
      <c r="J534" s="29"/>
    </row>
    <row r="535" spans="2:10" x14ac:dyDescent="0.25">
      <c r="B535" s="5"/>
      <c r="C535" s="2"/>
      <c r="D535" s="2"/>
      <c r="E535" s="2"/>
      <c r="F535" s="29"/>
      <c r="G535" s="2"/>
      <c r="H535" s="2"/>
      <c r="I535" s="2"/>
      <c r="J535" s="29"/>
    </row>
    <row r="536" spans="2:10" x14ac:dyDescent="0.25">
      <c r="B536" s="5"/>
      <c r="C536" s="2"/>
      <c r="D536" s="2"/>
      <c r="E536" s="2"/>
      <c r="F536" s="29"/>
      <c r="G536" s="2"/>
      <c r="H536" s="2"/>
      <c r="I536" s="2"/>
      <c r="J536" s="29"/>
    </row>
    <row r="537" spans="2:10" x14ac:dyDescent="0.25">
      <c r="B537" s="5"/>
      <c r="C537" s="2"/>
      <c r="D537" s="2"/>
      <c r="E537" s="2"/>
      <c r="F537" s="29"/>
      <c r="G537" s="2"/>
      <c r="H537" s="2"/>
      <c r="I537" s="2"/>
      <c r="J537" s="29"/>
    </row>
    <row r="538" spans="2:10" x14ac:dyDescent="0.25">
      <c r="B538" s="5"/>
      <c r="C538" s="2"/>
      <c r="D538" s="2"/>
      <c r="E538" s="2"/>
      <c r="F538" s="29"/>
      <c r="G538" s="2"/>
      <c r="H538" s="2"/>
      <c r="I538" s="2"/>
      <c r="J538" s="29"/>
    </row>
    <row r="539" spans="2:10" x14ac:dyDescent="0.25">
      <c r="B539" s="5"/>
      <c r="C539" s="2"/>
      <c r="D539" s="2"/>
      <c r="E539" s="2"/>
      <c r="F539" s="29"/>
      <c r="G539" s="2"/>
      <c r="H539" s="2"/>
      <c r="I539" s="2"/>
      <c r="J539" s="29"/>
    </row>
    <row r="540" spans="2:10" x14ac:dyDescent="0.25">
      <c r="B540" s="5"/>
      <c r="C540" s="2"/>
      <c r="D540" s="2"/>
      <c r="E540" s="2"/>
      <c r="F540" s="29"/>
      <c r="G540" s="2"/>
      <c r="H540" s="2"/>
      <c r="I540" s="2"/>
      <c r="J540" s="29"/>
    </row>
    <row r="541" spans="2:10" x14ac:dyDescent="0.25">
      <c r="B541" s="5"/>
      <c r="C541" s="2"/>
      <c r="D541" s="2"/>
      <c r="E541" s="2"/>
      <c r="F541" s="29"/>
      <c r="G541" s="2"/>
      <c r="H541" s="2"/>
      <c r="I541" s="2"/>
      <c r="J541" s="29"/>
    </row>
    <row r="542" spans="2:10" x14ac:dyDescent="0.25">
      <c r="B542" s="5"/>
      <c r="C542" s="2"/>
      <c r="D542" s="2"/>
      <c r="E542" s="2"/>
      <c r="F542" s="29"/>
      <c r="G542" s="2"/>
      <c r="H542" s="2"/>
      <c r="I542" s="2"/>
      <c r="J542" s="29"/>
    </row>
    <row r="543" spans="2:10" x14ac:dyDescent="0.25">
      <c r="B543" s="5"/>
      <c r="C543" s="2"/>
      <c r="D543" s="2"/>
      <c r="E543" s="2"/>
      <c r="F543" s="29"/>
      <c r="G543" s="2"/>
      <c r="H543" s="2"/>
      <c r="I543" s="2"/>
      <c r="J543" s="29"/>
    </row>
    <row r="544" spans="2:10" x14ac:dyDescent="0.25">
      <c r="B544" s="5"/>
      <c r="C544" s="2"/>
      <c r="D544" s="2"/>
      <c r="E544" s="2"/>
      <c r="F544" s="29"/>
      <c r="G544" s="2"/>
      <c r="H544" s="2"/>
      <c r="I544" s="2"/>
      <c r="J544" s="29"/>
    </row>
    <row r="545" spans="2:10" x14ac:dyDescent="0.25">
      <c r="B545" s="5"/>
      <c r="C545" s="2"/>
      <c r="D545" s="2"/>
      <c r="E545" s="2"/>
      <c r="F545" s="29"/>
      <c r="G545" s="2"/>
      <c r="H545" s="2"/>
      <c r="I545" s="2"/>
      <c r="J545" s="29"/>
    </row>
    <row r="546" spans="2:10" x14ac:dyDescent="0.25">
      <c r="B546" s="5"/>
      <c r="C546" s="2"/>
      <c r="D546" s="2"/>
      <c r="E546" s="2"/>
      <c r="F546" s="29"/>
      <c r="G546" s="2"/>
      <c r="H546" s="2"/>
      <c r="I546" s="2"/>
      <c r="J546" s="29"/>
    </row>
    <row r="547" spans="2:10" x14ac:dyDescent="0.25">
      <c r="B547" s="5"/>
      <c r="C547" s="2"/>
      <c r="D547" s="2"/>
      <c r="E547" s="2"/>
      <c r="F547" s="29"/>
      <c r="G547" s="2"/>
      <c r="H547" s="2"/>
      <c r="I547" s="2"/>
      <c r="J547" s="29"/>
    </row>
    <row r="548" spans="2:10" x14ac:dyDescent="0.25">
      <c r="B548" s="5"/>
      <c r="C548" s="2"/>
      <c r="D548" s="2"/>
      <c r="E548" s="2"/>
      <c r="F548" s="29"/>
      <c r="G548" s="2"/>
      <c r="H548" s="2"/>
      <c r="I548" s="2"/>
      <c r="J548" s="29"/>
    </row>
    <row r="549" spans="2:10" x14ac:dyDescent="0.25">
      <c r="B549" s="5"/>
      <c r="C549" s="2"/>
      <c r="D549" s="2"/>
      <c r="E549" s="2"/>
      <c r="F549" s="29"/>
      <c r="G549" s="2"/>
      <c r="H549" s="2"/>
      <c r="I549" s="2"/>
      <c r="J549" s="29"/>
    </row>
    <row r="550" spans="2:10" x14ac:dyDescent="0.25">
      <c r="B550" s="5"/>
      <c r="C550" s="2"/>
      <c r="D550" s="2"/>
      <c r="E550" s="2"/>
      <c r="F550" s="29"/>
      <c r="G550" s="2"/>
      <c r="H550" s="2"/>
      <c r="I550" s="2"/>
      <c r="J550" s="29"/>
    </row>
    <row r="551" spans="2:10" x14ac:dyDescent="0.25">
      <c r="B551" s="5"/>
      <c r="C551" s="2"/>
      <c r="D551" s="2"/>
      <c r="E551" s="2"/>
      <c r="F551" s="29"/>
      <c r="G551" s="2"/>
      <c r="H551" s="2"/>
      <c r="I551" s="2"/>
      <c r="J551" s="29"/>
    </row>
    <row r="552" spans="2:10" x14ac:dyDescent="0.25">
      <c r="B552" s="5"/>
      <c r="C552" s="2"/>
      <c r="D552" s="2"/>
      <c r="E552" s="2"/>
      <c r="F552" s="29"/>
      <c r="G552" s="2"/>
      <c r="H552" s="2"/>
      <c r="I552" s="2"/>
      <c r="J552" s="29"/>
    </row>
    <row r="553" spans="2:10" x14ac:dyDescent="0.25">
      <c r="B553" s="5"/>
      <c r="C553" s="2"/>
      <c r="D553" s="2"/>
      <c r="E553" s="2"/>
      <c r="F553" s="29"/>
      <c r="G553" s="2"/>
      <c r="H553" s="2"/>
      <c r="I553" s="2"/>
      <c r="J553" s="29"/>
    </row>
    <row r="554" spans="2:10" x14ac:dyDescent="0.25">
      <c r="B554" s="5"/>
      <c r="C554" s="2"/>
      <c r="D554" s="2"/>
      <c r="E554" s="2"/>
      <c r="F554" s="29"/>
      <c r="G554" s="2"/>
      <c r="H554" s="2"/>
      <c r="I554" s="2"/>
      <c r="J554" s="29"/>
    </row>
    <row r="555" spans="2:10" x14ac:dyDescent="0.25">
      <c r="B555" s="5"/>
      <c r="C555" s="2"/>
      <c r="D555" s="2"/>
      <c r="E555" s="2"/>
      <c r="F555" s="29"/>
      <c r="G555" s="2"/>
      <c r="H555" s="2"/>
      <c r="I555" s="2"/>
      <c r="J555" s="29"/>
    </row>
    <row r="556" spans="2:10" x14ac:dyDescent="0.25">
      <c r="B556" s="5"/>
      <c r="C556" s="2"/>
      <c r="D556" s="2"/>
      <c r="E556" s="2"/>
      <c r="F556" s="29"/>
      <c r="G556" s="2"/>
      <c r="H556" s="2"/>
      <c r="I556" s="2"/>
      <c r="J556" s="29"/>
    </row>
    <row r="557" spans="2:10" x14ac:dyDescent="0.25">
      <c r="B557" s="5"/>
      <c r="C557" s="2"/>
      <c r="D557" s="2"/>
      <c r="E557" s="2"/>
      <c r="F557" s="29"/>
      <c r="G557" s="2"/>
      <c r="H557" s="2"/>
      <c r="I557" s="2"/>
      <c r="J557" s="29"/>
    </row>
    <row r="558" spans="2:10" x14ac:dyDescent="0.25">
      <c r="B558" s="5"/>
      <c r="C558" s="2"/>
      <c r="D558" s="2"/>
      <c r="E558" s="2"/>
      <c r="F558" s="29"/>
      <c r="G558" s="2"/>
      <c r="H558" s="2"/>
      <c r="I558" s="2"/>
      <c r="J558" s="29"/>
    </row>
    <row r="559" spans="2:10" x14ac:dyDescent="0.25">
      <c r="B559" s="5"/>
      <c r="C559" s="2"/>
      <c r="D559" s="2"/>
      <c r="E559" s="2"/>
      <c r="F559" s="29"/>
      <c r="G559" s="2"/>
      <c r="H559" s="2"/>
      <c r="I559" s="2"/>
      <c r="J559" s="29"/>
    </row>
    <row r="560" spans="2:10" x14ac:dyDescent="0.25">
      <c r="B560" s="5"/>
      <c r="C560" s="2"/>
      <c r="D560" s="2"/>
      <c r="E560" s="2"/>
      <c r="F560" s="29"/>
      <c r="G560" s="2"/>
      <c r="H560" s="2"/>
      <c r="I560" s="2"/>
      <c r="J560" s="29"/>
    </row>
    <row r="561" spans="2:10" x14ac:dyDescent="0.25">
      <c r="B561" s="5"/>
      <c r="C561" s="2"/>
      <c r="D561" s="2"/>
      <c r="E561" s="2"/>
      <c r="F561" s="29"/>
      <c r="G561" s="2"/>
      <c r="H561" s="2"/>
      <c r="I561" s="2"/>
      <c r="J561" s="29"/>
    </row>
    <row r="562" spans="2:10" x14ac:dyDescent="0.25">
      <c r="B562" s="5"/>
      <c r="C562" s="2"/>
      <c r="D562" s="2"/>
      <c r="E562" s="2"/>
      <c r="F562" s="29"/>
      <c r="G562" s="2"/>
      <c r="H562" s="2"/>
      <c r="I562" s="2"/>
      <c r="J562" s="29"/>
    </row>
    <row r="563" spans="2:10" x14ac:dyDescent="0.25">
      <c r="B563" s="5"/>
      <c r="C563" s="2"/>
      <c r="D563" s="2"/>
      <c r="E563" s="2"/>
      <c r="F563" s="29"/>
      <c r="G563" s="2"/>
      <c r="H563" s="2"/>
      <c r="I563" s="2"/>
      <c r="J563" s="29"/>
    </row>
    <row r="564" spans="2:10" x14ac:dyDescent="0.25">
      <c r="B564" s="5"/>
      <c r="C564" s="2"/>
      <c r="D564" s="2"/>
      <c r="E564" s="2"/>
      <c r="F564" s="29"/>
      <c r="G564" s="2"/>
      <c r="H564" s="2"/>
      <c r="I564" s="2"/>
      <c r="J564" s="29"/>
    </row>
    <row r="565" spans="2:10" x14ac:dyDescent="0.25">
      <c r="B565" s="5"/>
      <c r="C565" s="2"/>
      <c r="D565" s="2"/>
      <c r="E565" s="2"/>
      <c r="F565" s="29"/>
      <c r="G565" s="2"/>
      <c r="H565" s="2"/>
      <c r="I565" s="2"/>
      <c r="J565" s="29"/>
    </row>
    <row r="566" spans="2:10" x14ac:dyDescent="0.25">
      <c r="B566" s="5"/>
      <c r="C566" s="2"/>
      <c r="D566" s="2"/>
      <c r="E566" s="2"/>
      <c r="F566" s="29"/>
      <c r="G566" s="2"/>
      <c r="H566" s="2"/>
      <c r="I566" s="2"/>
      <c r="J566" s="29"/>
    </row>
    <row r="567" spans="2:10" x14ac:dyDescent="0.25">
      <c r="B567" s="5"/>
      <c r="C567" s="2"/>
      <c r="D567" s="2"/>
      <c r="E567" s="2"/>
      <c r="F567" s="29"/>
      <c r="G567" s="2"/>
      <c r="H567" s="2"/>
      <c r="I567" s="2"/>
      <c r="J567" s="29"/>
    </row>
    <row r="568" spans="2:10" x14ac:dyDescent="0.25">
      <c r="B568" s="5"/>
      <c r="C568" s="2"/>
      <c r="D568" s="2"/>
      <c r="E568" s="2"/>
      <c r="F568" s="29"/>
      <c r="G568" s="2"/>
      <c r="H568" s="2"/>
      <c r="I568" s="2"/>
      <c r="J568" s="29"/>
    </row>
    <row r="569" spans="2:10" x14ac:dyDescent="0.25">
      <c r="B569" s="5"/>
      <c r="C569" s="2"/>
      <c r="D569" s="2"/>
      <c r="E569" s="2"/>
      <c r="F569" s="29"/>
      <c r="G569" s="2"/>
      <c r="H569" s="2"/>
      <c r="I569" s="2"/>
      <c r="J569" s="29"/>
    </row>
    <row r="570" spans="2:10" x14ac:dyDescent="0.25">
      <c r="B570" s="5"/>
      <c r="C570" s="2"/>
      <c r="D570" s="2"/>
      <c r="E570" s="2"/>
      <c r="F570" s="29"/>
      <c r="G570" s="2"/>
      <c r="H570" s="2"/>
      <c r="I570" s="2"/>
      <c r="J570" s="29"/>
    </row>
    <row r="571" spans="2:10" x14ac:dyDescent="0.25">
      <c r="B571" s="5"/>
      <c r="C571" s="2"/>
      <c r="D571" s="2"/>
      <c r="E571" s="2"/>
      <c r="F571" s="29"/>
      <c r="G571" s="2"/>
      <c r="H571" s="2"/>
      <c r="I571" s="2"/>
      <c r="J571" s="29"/>
    </row>
    <row r="572" spans="2:10" x14ac:dyDescent="0.25">
      <c r="B572" s="5"/>
      <c r="C572" s="2"/>
      <c r="D572" s="2"/>
      <c r="E572" s="2"/>
      <c r="F572" s="29"/>
      <c r="G572" s="2"/>
      <c r="H572" s="2"/>
      <c r="I572" s="2"/>
      <c r="J572" s="29"/>
    </row>
    <row r="573" spans="2:10" x14ac:dyDescent="0.25">
      <c r="B573" s="5"/>
      <c r="C573" s="2"/>
      <c r="D573" s="2"/>
      <c r="E573" s="2"/>
      <c r="F573" s="29"/>
      <c r="G573" s="2"/>
      <c r="H573" s="2"/>
      <c r="I573" s="2"/>
      <c r="J573" s="29"/>
    </row>
    <row r="574" spans="2:10" x14ac:dyDescent="0.25">
      <c r="B574" s="5"/>
      <c r="C574" s="2"/>
      <c r="D574" s="2"/>
      <c r="E574" s="2"/>
      <c r="F574" s="29"/>
      <c r="G574" s="2"/>
      <c r="H574" s="2"/>
      <c r="I574" s="2"/>
      <c r="J574" s="29"/>
    </row>
    <row r="575" spans="2:10" x14ac:dyDescent="0.25">
      <c r="B575" s="5"/>
      <c r="C575" s="2"/>
      <c r="D575" s="2"/>
      <c r="E575" s="2"/>
      <c r="F575" s="29"/>
      <c r="G575" s="2"/>
      <c r="H575" s="2"/>
      <c r="I575" s="2"/>
      <c r="J575" s="29"/>
    </row>
    <row r="576" spans="2:10" x14ac:dyDescent="0.25">
      <c r="B576" s="5"/>
      <c r="C576" s="2"/>
      <c r="D576" s="2"/>
      <c r="E576" s="2"/>
      <c r="F576" s="29"/>
      <c r="G576" s="2"/>
      <c r="H576" s="2"/>
      <c r="I576" s="2"/>
      <c r="J576" s="29"/>
    </row>
    <row r="577" spans="2:10" x14ac:dyDescent="0.25">
      <c r="B577" s="5"/>
      <c r="C577" s="2"/>
      <c r="D577" s="2"/>
      <c r="E577" s="2"/>
      <c r="F577" s="29"/>
      <c r="G577" s="2"/>
      <c r="H577" s="2"/>
      <c r="I577" s="2"/>
      <c r="J577" s="29"/>
    </row>
    <row r="578" spans="2:10" x14ac:dyDescent="0.25">
      <c r="B578" s="5"/>
      <c r="C578" s="2"/>
      <c r="D578" s="2"/>
      <c r="E578" s="2"/>
      <c r="F578" s="29"/>
      <c r="G578" s="2"/>
      <c r="H578" s="2"/>
      <c r="I578" s="2"/>
      <c r="J578" s="29"/>
    </row>
    <row r="579" spans="2:10" x14ac:dyDescent="0.25">
      <c r="B579" s="5"/>
      <c r="C579" s="2"/>
      <c r="D579" s="2"/>
      <c r="E579" s="2"/>
      <c r="F579" s="29"/>
      <c r="G579" s="2"/>
      <c r="H579" s="2"/>
      <c r="I579" s="2"/>
      <c r="J579" s="29"/>
    </row>
    <row r="580" spans="2:10" x14ac:dyDescent="0.25">
      <c r="B580" s="5"/>
      <c r="C580" s="2"/>
      <c r="D580" s="2"/>
      <c r="E580" s="2"/>
      <c r="F580" s="29"/>
      <c r="G580" s="2"/>
      <c r="H580" s="2"/>
      <c r="I580" s="2"/>
      <c r="J580" s="29"/>
    </row>
    <row r="581" spans="2:10" x14ac:dyDescent="0.25">
      <c r="B581" s="5"/>
      <c r="C581" s="2"/>
      <c r="D581" s="2"/>
      <c r="E581" s="2"/>
      <c r="F581" s="29"/>
      <c r="G581" s="2"/>
      <c r="H581" s="2"/>
      <c r="I581" s="2"/>
      <c r="J581" s="29"/>
    </row>
    <row r="582" spans="2:10" x14ac:dyDescent="0.25">
      <c r="B582" s="5"/>
      <c r="C582" s="2"/>
      <c r="D582" s="2"/>
      <c r="E582" s="2"/>
      <c r="F582" s="29"/>
      <c r="G582" s="2"/>
      <c r="H582" s="2"/>
      <c r="I582" s="2"/>
      <c r="J582" s="29"/>
    </row>
    <row r="583" spans="2:10" x14ac:dyDescent="0.25">
      <c r="B583" s="5"/>
      <c r="C583" s="2"/>
      <c r="D583" s="2"/>
      <c r="E583" s="2"/>
      <c r="F583" s="29"/>
      <c r="G583" s="2"/>
      <c r="H583" s="2"/>
      <c r="I583" s="2"/>
      <c r="J583" s="29"/>
    </row>
    <row r="584" spans="2:10" x14ac:dyDescent="0.25">
      <c r="B584" s="5"/>
      <c r="C584" s="2"/>
      <c r="D584" s="2"/>
      <c r="E584" s="2"/>
      <c r="F584" s="29"/>
      <c r="G584" s="2"/>
      <c r="H584" s="2"/>
      <c r="I584" s="2"/>
      <c r="J584" s="29"/>
    </row>
    <row r="585" spans="2:10" x14ac:dyDescent="0.25">
      <c r="B585" s="5"/>
      <c r="C585" s="2"/>
      <c r="D585" s="2"/>
      <c r="E585" s="2"/>
      <c r="F585" s="29"/>
      <c r="G585" s="2"/>
      <c r="H585" s="2"/>
      <c r="I585" s="2"/>
      <c r="J585" s="29"/>
    </row>
    <row r="586" spans="2:10" x14ac:dyDescent="0.25">
      <c r="B586" s="5"/>
      <c r="C586" s="2"/>
      <c r="D586" s="2"/>
      <c r="E586" s="2"/>
      <c r="F586" s="29"/>
      <c r="G586" s="2"/>
      <c r="H586" s="2"/>
      <c r="I586" s="2"/>
      <c r="J586" s="29"/>
    </row>
    <row r="587" spans="2:10" x14ac:dyDescent="0.25">
      <c r="B587" s="5"/>
      <c r="C587" s="2"/>
      <c r="D587" s="2"/>
      <c r="E587" s="2"/>
      <c r="F587" s="29"/>
      <c r="G587" s="2"/>
      <c r="H587" s="2"/>
      <c r="I587" s="2"/>
      <c r="J587" s="29"/>
    </row>
    <row r="588" spans="2:10" x14ac:dyDescent="0.25">
      <c r="B588" s="5"/>
      <c r="C588" s="2"/>
      <c r="D588" s="2"/>
      <c r="E588" s="2"/>
      <c r="F588" s="29"/>
      <c r="G588" s="2"/>
      <c r="H588" s="2"/>
      <c r="I588" s="2"/>
      <c r="J588" s="29"/>
    </row>
    <row r="589" spans="2:10" x14ac:dyDescent="0.25">
      <c r="B589" s="5"/>
      <c r="C589" s="2"/>
      <c r="D589" s="2"/>
      <c r="E589" s="2"/>
      <c r="F589" s="29"/>
      <c r="G589" s="2"/>
      <c r="H589" s="2"/>
      <c r="I589" s="2"/>
      <c r="J589" s="29"/>
    </row>
    <row r="590" spans="2:10" x14ac:dyDescent="0.25">
      <c r="B590" s="5"/>
      <c r="C590" s="2"/>
      <c r="D590" s="2"/>
      <c r="E590" s="2"/>
      <c r="F590" s="29"/>
      <c r="G590" s="2"/>
      <c r="H590" s="2"/>
      <c r="I590" s="2"/>
      <c r="J590" s="29"/>
    </row>
    <row r="591" spans="2:10" x14ac:dyDescent="0.25">
      <c r="B591" s="5"/>
      <c r="C591" s="2"/>
      <c r="D591" s="2"/>
      <c r="E591" s="2"/>
      <c r="F591" s="29"/>
      <c r="G591" s="2"/>
      <c r="H591" s="2"/>
      <c r="I591" s="2"/>
      <c r="J591" s="29"/>
    </row>
    <row r="592" spans="2:10" x14ac:dyDescent="0.25">
      <c r="B592" s="5"/>
      <c r="C592" s="2"/>
      <c r="D592" s="2"/>
      <c r="E592" s="2"/>
      <c r="F592" s="29"/>
      <c r="G592" s="2"/>
      <c r="H592" s="2"/>
      <c r="I592" s="2"/>
      <c r="J592" s="29"/>
    </row>
    <row r="593" spans="2:10" x14ac:dyDescent="0.25">
      <c r="B593" s="5"/>
      <c r="C593" s="2"/>
      <c r="D593" s="2"/>
      <c r="E593" s="2"/>
      <c r="F593" s="29"/>
      <c r="G593" s="2"/>
      <c r="H593" s="2"/>
      <c r="I593" s="2"/>
      <c r="J593" s="29"/>
    </row>
    <row r="594" spans="2:10" x14ac:dyDescent="0.25">
      <c r="B594" s="5"/>
      <c r="C594" s="2"/>
      <c r="D594" s="2"/>
      <c r="E594" s="2"/>
      <c r="F594" s="29"/>
      <c r="G594" s="2"/>
      <c r="H594" s="2"/>
      <c r="I594" s="2"/>
      <c r="J594" s="29"/>
    </row>
    <row r="595" spans="2:10" x14ac:dyDescent="0.25">
      <c r="B595" s="5"/>
      <c r="C595" s="2"/>
      <c r="D595" s="2"/>
      <c r="E595" s="2"/>
      <c r="F595" s="29"/>
      <c r="G595" s="2"/>
      <c r="H595" s="2"/>
      <c r="I595" s="2"/>
      <c r="J595" s="29"/>
    </row>
    <row r="596" spans="2:10" x14ac:dyDescent="0.25">
      <c r="B596" s="5"/>
      <c r="C596" s="2"/>
      <c r="D596" s="2"/>
      <c r="E596" s="2"/>
      <c r="F596" s="29"/>
      <c r="G596" s="2"/>
      <c r="H596" s="2"/>
      <c r="I596" s="2"/>
      <c r="J596" s="29"/>
    </row>
    <row r="597" spans="2:10" x14ac:dyDescent="0.25">
      <c r="B597" s="5"/>
      <c r="C597" s="2"/>
      <c r="D597" s="2"/>
      <c r="E597" s="2"/>
      <c r="F597" s="29"/>
      <c r="G597" s="2"/>
      <c r="H597" s="2"/>
      <c r="I597" s="2"/>
      <c r="J597" s="29"/>
    </row>
    <row r="598" spans="2:10" x14ac:dyDescent="0.25">
      <c r="B598" s="5"/>
      <c r="C598" s="2"/>
      <c r="D598" s="2"/>
      <c r="E598" s="2"/>
      <c r="F598" s="29"/>
      <c r="G598" s="2"/>
      <c r="H598" s="2"/>
      <c r="I598" s="2"/>
      <c r="J598" s="29"/>
    </row>
    <row r="599" spans="2:10" x14ac:dyDescent="0.25">
      <c r="B599" s="5"/>
      <c r="C599" s="2"/>
      <c r="D599" s="2"/>
      <c r="E599" s="2"/>
      <c r="F599" s="29"/>
      <c r="G599" s="2"/>
      <c r="H599" s="2"/>
      <c r="I599" s="2"/>
      <c r="J599" s="29"/>
    </row>
    <row r="600" spans="2:10" x14ac:dyDescent="0.25">
      <c r="B600" s="5"/>
      <c r="C600" s="2"/>
      <c r="D600" s="2"/>
      <c r="E600" s="2"/>
      <c r="F600" s="29"/>
      <c r="G600" s="2"/>
      <c r="H600" s="2"/>
      <c r="I600" s="2"/>
      <c r="J600" s="29"/>
    </row>
    <row r="601" spans="2:10" x14ac:dyDescent="0.25">
      <c r="B601" s="5"/>
      <c r="C601" s="2"/>
      <c r="D601" s="2"/>
      <c r="E601" s="2"/>
      <c r="F601" s="29"/>
      <c r="G601" s="2"/>
      <c r="H601" s="2"/>
      <c r="I601" s="2"/>
      <c r="J601" s="29"/>
    </row>
    <row r="602" spans="2:10" x14ac:dyDescent="0.25">
      <c r="B602" s="5"/>
      <c r="C602" s="2"/>
      <c r="D602" s="2"/>
      <c r="E602" s="2"/>
      <c r="F602" s="29"/>
      <c r="G602" s="2"/>
      <c r="H602" s="2"/>
      <c r="I602" s="2"/>
      <c r="J602" s="29"/>
    </row>
    <row r="603" spans="2:10" x14ac:dyDescent="0.25">
      <c r="B603" s="5"/>
      <c r="C603" s="2"/>
      <c r="D603" s="2"/>
      <c r="E603" s="2"/>
      <c r="F603" s="29"/>
      <c r="G603" s="2"/>
      <c r="H603" s="2"/>
      <c r="I603" s="2"/>
      <c r="J603" s="29"/>
    </row>
    <row r="604" spans="2:10" x14ac:dyDescent="0.25">
      <c r="B604" s="5"/>
      <c r="C604" s="2"/>
      <c r="D604" s="2"/>
      <c r="E604" s="2"/>
      <c r="F604" s="29"/>
      <c r="G604" s="2"/>
      <c r="H604" s="2"/>
      <c r="I604" s="2"/>
      <c r="J604" s="29"/>
    </row>
    <row r="605" spans="2:10" x14ac:dyDescent="0.25">
      <c r="B605" s="5"/>
      <c r="C605" s="2"/>
      <c r="D605" s="2"/>
      <c r="E605" s="2"/>
      <c r="F605" s="29"/>
      <c r="G605" s="2"/>
      <c r="H605" s="2"/>
      <c r="I605" s="2"/>
      <c r="J605" s="29"/>
    </row>
    <row r="606" spans="2:10" x14ac:dyDescent="0.25">
      <c r="B606" s="5"/>
      <c r="C606" s="2"/>
      <c r="D606" s="2"/>
      <c r="E606" s="2"/>
      <c r="F606" s="29"/>
      <c r="G606" s="2"/>
      <c r="H606" s="2"/>
      <c r="I606" s="2"/>
      <c r="J606" s="29"/>
    </row>
    <row r="607" spans="2:10" x14ac:dyDescent="0.25">
      <c r="B607" s="5"/>
      <c r="C607" s="2"/>
      <c r="D607" s="2"/>
      <c r="E607" s="2"/>
      <c r="F607" s="29"/>
      <c r="G607" s="2"/>
      <c r="H607" s="2"/>
      <c r="I607" s="2"/>
      <c r="J607" s="29"/>
    </row>
    <row r="608" spans="2:10" x14ac:dyDescent="0.25">
      <c r="B608" s="5"/>
      <c r="C608" s="2"/>
      <c r="D608" s="2"/>
      <c r="E608" s="2"/>
      <c r="F608" s="29"/>
      <c r="G608" s="2"/>
      <c r="H608" s="2"/>
      <c r="I608" s="2"/>
      <c r="J608" s="29"/>
    </row>
    <row r="609" spans="2:10" x14ac:dyDescent="0.25">
      <c r="B609" s="5"/>
      <c r="C609" s="2"/>
      <c r="D609" s="2"/>
      <c r="E609" s="2"/>
      <c r="F609" s="29"/>
      <c r="G609" s="2"/>
      <c r="H609" s="2"/>
      <c r="I609" s="2"/>
      <c r="J609" s="29"/>
    </row>
    <row r="610" spans="2:10" x14ac:dyDescent="0.25">
      <c r="B610" s="5"/>
      <c r="C610" s="2"/>
      <c r="D610" s="2"/>
      <c r="E610" s="2"/>
      <c r="F610" s="29"/>
      <c r="G610" s="2"/>
      <c r="H610" s="2"/>
      <c r="I610" s="2"/>
      <c r="J610" s="29"/>
    </row>
    <row r="611" spans="2:10" x14ac:dyDescent="0.25">
      <c r="B611" s="5"/>
      <c r="C611" s="2"/>
      <c r="D611" s="2"/>
      <c r="E611" s="2"/>
      <c r="F611" s="29"/>
      <c r="G611" s="2"/>
      <c r="H611" s="2"/>
      <c r="I611" s="2"/>
      <c r="J611" s="29"/>
    </row>
    <row r="612" spans="2:10" x14ac:dyDescent="0.25">
      <c r="B612" s="5"/>
      <c r="C612" s="2"/>
      <c r="D612" s="2"/>
      <c r="E612" s="2"/>
      <c r="F612" s="29"/>
      <c r="G612" s="2"/>
      <c r="H612" s="2"/>
      <c r="I612" s="2"/>
      <c r="J612" s="29"/>
    </row>
    <row r="613" spans="2:10" x14ac:dyDescent="0.25">
      <c r="B613" s="5"/>
      <c r="C613" s="2"/>
      <c r="D613" s="2"/>
      <c r="E613" s="2"/>
      <c r="F613" s="29"/>
      <c r="G613" s="2"/>
      <c r="H613" s="2"/>
      <c r="I613" s="2"/>
      <c r="J613" s="29"/>
    </row>
    <row r="614" spans="2:10" x14ac:dyDescent="0.25">
      <c r="B614" s="5"/>
      <c r="C614" s="2"/>
      <c r="D614" s="2"/>
      <c r="E614" s="2"/>
      <c r="F614" s="29"/>
      <c r="G614" s="2"/>
      <c r="H614" s="2"/>
      <c r="I614" s="2"/>
      <c r="J614" s="29"/>
    </row>
    <row r="615" spans="2:10" x14ac:dyDescent="0.25">
      <c r="B615" s="5"/>
      <c r="C615" s="2"/>
      <c r="D615" s="2"/>
      <c r="E615" s="2"/>
      <c r="F615" s="29"/>
      <c r="G615" s="2"/>
      <c r="H615" s="2"/>
      <c r="I615" s="2"/>
      <c r="J615" s="29"/>
    </row>
    <row r="616" spans="2:10" x14ac:dyDescent="0.25">
      <c r="B616" s="5"/>
      <c r="C616" s="2"/>
      <c r="D616" s="2"/>
      <c r="E616" s="2"/>
      <c r="F616" s="29"/>
      <c r="G616" s="2"/>
      <c r="H616" s="2"/>
      <c r="I616" s="2"/>
      <c r="J616" s="29"/>
    </row>
    <row r="617" spans="2:10" x14ac:dyDescent="0.25">
      <c r="B617" s="5"/>
      <c r="C617" s="2"/>
      <c r="D617" s="2"/>
      <c r="E617" s="2"/>
      <c r="F617" s="29"/>
      <c r="G617" s="2"/>
      <c r="H617" s="2"/>
      <c r="I617" s="2"/>
      <c r="J617" s="29"/>
    </row>
    <row r="618" spans="2:10" x14ac:dyDescent="0.25">
      <c r="B618" s="5"/>
      <c r="C618" s="2"/>
      <c r="D618" s="2"/>
      <c r="E618" s="2"/>
      <c r="F618" s="29"/>
      <c r="G618" s="2"/>
      <c r="H618" s="2"/>
      <c r="I618" s="2"/>
      <c r="J618" s="29"/>
    </row>
    <row r="619" spans="2:10" x14ac:dyDescent="0.25">
      <c r="B619" s="5"/>
      <c r="C619" s="2"/>
      <c r="D619" s="2"/>
      <c r="E619" s="2"/>
      <c r="F619" s="29"/>
      <c r="G619" s="2"/>
      <c r="H619" s="2"/>
      <c r="I619" s="2"/>
      <c r="J619" s="29"/>
    </row>
    <row r="620" spans="2:10" x14ac:dyDescent="0.25">
      <c r="B620" s="5"/>
      <c r="C620" s="2"/>
      <c r="D620" s="2"/>
      <c r="E620" s="2"/>
      <c r="F620" s="29"/>
      <c r="G620" s="2"/>
      <c r="H620" s="2"/>
      <c r="I620" s="2"/>
      <c r="J620" s="29"/>
    </row>
    <row r="621" spans="2:10" x14ac:dyDescent="0.25">
      <c r="B621" s="5"/>
      <c r="C621" s="2"/>
      <c r="D621" s="2"/>
      <c r="E621" s="2"/>
      <c r="F621" s="29"/>
      <c r="G621" s="2"/>
      <c r="H621" s="2"/>
      <c r="I621" s="2"/>
      <c r="J621" s="29"/>
    </row>
    <row r="622" spans="2:10" x14ac:dyDescent="0.25">
      <c r="B622" s="5"/>
      <c r="C622" s="2"/>
      <c r="D622" s="2"/>
      <c r="E622" s="2"/>
      <c r="F622" s="29"/>
      <c r="G622" s="2"/>
      <c r="H622" s="2"/>
      <c r="I622" s="2"/>
      <c r="J622" s="29"/>
    </row>
    <row r="623" spans="2:10" x14ac:dyDescent="0.25">
      <c r="B623" s="5"/>
      <c r="C623" s="2"/>
      <c r="D623" s="2"/>
      <c r="E623" s="2"/>
      <c r="F623" s="29"/>
      <c r="G623" s="2"/>
      <c r="H623" s="2"/>
      <c r="I623" s="2"/>
      <c r="J623" s="29"/>
    </row>
    <row r="624" spans="2:10" x14ac:dyDescent="0.25">
      <c r="B624" s="5"/>
      <c r="C624" s="2"/>
      <c r="D624" s="2"/>
      <c r="E624" s="2"/>
      <c r="F624" s="29"/>
      <c r="G624" s="2"/>
      <c r="H624" s="2"/>
      <c r="I624" s="2"/>
      <c r="J624" s="29"/>
    </row>
    <row r="625" spans="2:10" x14ac:dyDescent="0.25">
      <c r="B625" s="5"/>
      <c r="C625" s="2"/>
      <c r="D625" s="2"/>
      <c r="E625" s="2"/>
      <c r="F625" s="29"/>
      <c r="G625" s="2"/>
      <c r="H625" s="2"/>
      <c r="I625" s="2"/>
      <c r="J625" s="29"/>
    </row>
    <row r="626" spans="2:10" x14ac:dyDescent="0.25">
      <c r="B626" s="5"/>
      <c r="C626" s="2"/>
      <c r="D626" s="2"/>
      <c r="E626" s="2"/>
      <c r="F626" s="29"/>
      <c r="G626" s="2"/>
      <c r="H626" s="2"/>
      <c r="I626" s="2"/>
      <c r="J626" s="29"/>
    </row>
    <row r="627" spans="2:10" x14ac:dyDescent="0.25">
      <c r="B627" s="5"/>
      <c r="C627" s="2"/>
      <c r="D627" s="2"/>
      <c r="E627" s="2"/>
      <c r="F627" s="29"/>
      <c r="G627" s="2"/>
      <c r="H627" s="2"/>
      <c r="I627" s="2"/>
      <c r="J627" s="29"/>
    </row>
    <row r="628" spans="2:10" x14ac:dyDescent="0.25">
      <c r="B628" s="5"/>
      <c r="C628" s="2"/>
      <c r="D628" s="2"/>
      <c r="E628" s="2"/>
      <c r="F628" s="29"/>
      <c r="G628" s="2"/>
      <c r="H628" s="2"/>
      <c r="I628" s="2"/>
      <c r="J628" s="29"/>
    </row>
    <row r="629" spans="2:10" x14ac:dyDescent="0.25">
      <c r="B629" s="5"/>
      <c r="C629" s="2"/>
      <c r="D629" s="2"/>
      <c r="E629" s="2"/>
      <c r="F629" s="29"/>
      <c r="G629" s="2"/>
      <c r="H629" s="2"/>
      <c r="I629" s="2"/>
      <c r="J629" s="29"/>
    </row>
    <row r="630" spans="2:10" x14ac:dyDescent="0.25">
      <c r="B630" s="5"/>
      <c r="C630" s="2"/>
      <c r="D630" s="2"/>
      <c r="E630" s="2"/>
      <c r="F630" s="29"/>
      <c r="G630" s="2"/>
      <c r="H630" s="2"/>
      <c r="I630" s="2"/>
      <c r="J630" s="29"/>
    </row>
    <row r="631" spans="2:10" x14ac:dyDescent="0.25">
      <c r="B631" s="5"/>
      <c r="C631" s="2"/>
      <c r="D631" s="2"/>
      <c r="E631" s="2"/>
      <c r="F631" s="29"/>
      <c r="G631" s="2"/>
      <c r="H631" s="2"/>
      <c r="I631" s="2"/>
      <c r="J631" s="29"/>
    </row>
    <row r="632" spans="2:10" x14ac:dyDescent="0.25">
      <c r="B632" s="5"/>
      <c r="C632" s="2"/>
      <c r="D632" s="2"/>
      <c r="E632" s="2"/>
      <c r="F632" s="29"/>
      <c r="G632" s="2"/>
      <c r="H632" s="2"/>
      <c r="I632" s="2"/>
      <c r="J632" s="29"/>
    </row>
    <row r="633" spans="2:10" x14ac:dyDescent="0.25">
      <c r="B633" s="5"/>
      <c r="C633" s="2"/>
      <c r="D633" s="2"/>
      <c r="E633" s="2"/>
      <c r="F633" s="29"/>
      <c r="G633" s="2"/>
      <c r="H633" s="2"/>
      <c r="I633" s="2"/>
      <c r="J633" s="29"/>
    </row>
    <row r="634" spans="2:10" x14ac:dyDescent="0.25">
      <c r="B634" s="5"/>
      <c r="C634" s="2"/>
      <c r="D634" s="2"/>
      <c r="E634" s="2"/>
      <c r="F634" s="29"/>
      <c r="G634" s="2"/>
      <c r="H634" s="2"/>
      <c r="I634" s="2"/>
      <c r="J634" s="29"/>
    </row>
    <row r="635" spans="2:10" x14ac:dyDescent="0.25">
      <c r="B635" s="5"/>
      <c r="C635" s="2"/>
      <c r="D635" s="2"/>
      <c r="E635" s="2"/>
      <c r="F635" s="29"/>
      <c r="G635" s="2"/>
      <c r="H635" s="2"/>
      <c r="I635" s="2"/>
      <c r="J635" s="29"/>
    </row>
    <row r="636" spans="2:10" x14ac:dyDescent="0.25">
      <c r="B636" s="5"/>
      <c r="C636" s="2"/>
      <c r="D636" s="2"/>
      <c r="E636" s="2"/>
      <c r="F636" s="29"/>
      <c r="G636" s="2"/>
      <c r="H636" s="2"/>
      <c r="I636" s="2"/>
      <c r="J636" s="29"/>
    </row>
    <row r="637" spans="2:10" x14ac:dyDescent="0.25">
      <c r="B637" s="5"/>
      <c r="C637" s="2"/>
      <c r="D637" s="2"/>
      <c r="E637" s="2"/>
      <c r="F637" s="29"/>
      <c r="G637" s="2"/>
      <c r="H637" s="2"/>
      <c r="I637" s="2"/>
      <c r="J637" s="29"/>
    </row>
    <row r="638" spans="2:10" x14ac:dyDescent="0.25">
      <c r="B638" s="5"/>
      <c r="C638" s="2"/>
      <c r="D638" s="2"/>
      <c r="E638" s="2"/>
      <c r="F638" s="29"/>
      <c r="G638" s="2"/>
      <c r="H638" s="2"/>
      <c r="I638" s="2"/>
      <c r="J638" s="29"/>
    </row>
    <row r="639" spans="2:10" x14ac:dyDescent="0.25">
      <c r="B639" s="5"/>
      <c r="C639" s="2"/>
      <c r="D639" s="2"/>
      <c r="E639" s="2"/>
      <c r="F639" s="29"/>
      <c r="G639" s="2"/>
      <c r="H639" s="2"/>
      <c r="I639" s="2"/>
      <c r="J639" s="29"/>
    </row>
    <row r="640" spans="2:10" x14ac:dyDescent="0.25">
      <c r="B640" s="5"/>
      <c r="C640" s="2"/>
      <c r="D640" s="2"/>
      <c r="E640" s="2"/>
      <c r="F640" s="29"/>
      <c r="G640" s="2"/>
      <c r="H640" s="2"/>
      <c r="I640" s="2"/>
      <c r="J640" s="29"/>
    </row>
    <row r="641" spans="2:10" x14ac:dyDescent="0.25">
      <c r="B641" s="5"/>
      <c r="C641" s="2"/>
      <c r="D641" s="2"/>
      <c r="E641" s="2"/>
      <c r="F641" s="29"/>
      <c r="G641" s="2"/>
      <c r="H641" s="2"/>
      <c r="I641" s="2"/>
      <c r="J641" s="29"/>
    </row>
    <row r="642" spans="2:10" x14ac:dyDescent="0.25">
      <c r="B642" s="5"/>
      <c r="C642" s="2"/>
      <c r="D642" s="2"/>
      <c r="E642" s="2"/>
      <c r="F642" s="29"/>
      <c r="G642" s="2"/>
      <c r="H642" s="2"/>
      <c r="I642" s="2"/>
      <c r="J642" s="29"/>
    </row>
    <row r="643" spans="2:10" x14ac:dyDescent="0.25">
      <c r="B643" s="5"/>
      <c r="C643" s="2"/>
      <c r="D643" s="2"/>
      <c r="E643" s="2"/>
      <c r="F643" s="29"/>
      <c r="G643" s="2"/>
      <c r="H643" s="2"/>
      <c r="I643" s="2"/>
      <c r="J643" s="29"/>
    </row>
    <row r="644" spans="2:10" x14ac:dyDescent="0.25">
      <c r="B644" s="5"/>
      <c r="C644" s="2"/>
      <c r="D644" s="2"/>
      <c r="E644" s="2"/>
      <c r="F644" s="29"/>
      <c r="G644" s="2"/>
      <c r="H644" s="2"/>
      <c r="I644" s="2"/>
      <c r="J644" s="29"/>
    </row>
    <row r="645" spans="2:10" x14ac:dyDescent="0.25">
      <c r="B645" s="5"/>
      <c r="C645" s="2"/>
      <c r="D645" s="2"/>
      <c r="E645" s="2"/>
      <c r="F645" s="29"/>
      <c r="G645" s="2"/>
      <c r="H645" s="2"/>
      <c r="I645" s="2"/>
      <c r="J645" s="29"/>
    </row>
    <row r="646" spans="2:10" x14ac:dyDescent="0.25">
      <c r="B646" s="5"/>
      <c r="C646" s="2"/>
      <c r="D646" s="2"/>
      <c r="E646" s="2"/>
      <c r="F646" s="29"/>
      <c r="G646" s="2"/>
      <c r="H646" s="2"/>
      <c r="I646" s="2"/>
      <c r="J646" s="29"/>
    </row>
    <row r="647" spans="2:10" x14ac:dyDescent="0.25">
      <c r="B647" s="5"/>
      <c r="C647" s="2"/>
      <c r="D647" s="2"/>
      <c r="E647" s="2"/>
      <c r="F647" s="29"/>
      <c r="G647" s="2"/>
      <c r="H647" s="2"/>
      <c r="I647" s="2"/>
      <c r="J647" s="29"/>
    </row>
    <row r="648" spans="2:10" x14ac:dyDescent="0.25">
      <c r="B648" s="5"/>
      <c r="C648" s="2"/>
      <c r="D648" s="2"/>
      <c r="E648" s="2"/>
      <c r="F648" s="29"/>
      <c r="G648" s="2"/>
      <c r="H648" s="2"/>
      <c r="I648" s="2"/>
      <c r="J648" s="29"/>
    </row>
    <row r="649" spans="2:10" x14ac:dyDescent="0.25">
      <c r="B649" s="5"/>
      <c r="C649" s="2"/>
      <c r="D649" s="2"/>
      <c r="E649" s="2"/>
      <c r="F649" s="29"/>
      <c r="G649" s="2"/>
      <c r="H649" s="2"/>
      <c r="I649" s="2"/>
      <c r="J649" s="29"/>
    </row>
    <row r="650" spans="2:10" x14ac:dyDescent="0.25">
      <c r="B650" s="5"/>
      <c r="C650" s="2"/>
      <c r="D650" s="2"/>
      <c r="E650" s="2"/>
      <c r="F650" s="29"/>
      <c r="G650" s="2"/>
      <c r="H650" s="2"/>
      <c r="I650" s="2"/>
      <c r="J650" s="29"/>
    </row>
    <row r="651" spans="2:10" x14ac:dyDescent="0.25">
      <c r="B651" s="5"/>
      <c r="C651" s="2"/>
      <c r="D651" s="2"/>
      <c r="E651" s="2"/>
      <c r="F651" s="29"/>
      <c r="G651" s="2"/>
      <c r="H651" s="2"/>
      <c r="I651" s="2"/>
      <c r="J651" s="29"/>
    </row>
    <row r="652" spans="2:10" x14ac:dyDescent="0.25">
      <c r="B652" s="5"/>
      <c r="C652" s="2"/>
      <c r="D652" s="2"/>
      <c r="E652" s="2"/>
      <c r="F652" s="29"/>
      <c r="G652" s="2"/>
      <c r="H652" s="2"/>
      <c r="I652" s="2"/>
      <c r="J652" s="29"/>
    </row>
    <row r="653" spans="2:10" x14ac:dyDescent="0.25">
      <c r="B653" s="5"/>
      <c r="C653" s="2"/>
      <c r="D653" s="2"/>
      <c r="E653" s="2"/>
      <c r="F653" s="29"/>
      <c r="G653" s="2"/>
      <c r="H653" s="2"/>
      <c r="I653" s="2"/>
      <c r="J653" s="29"/>
    </row>
    <row r="654" spans="2:10" x14ac:dyDescent="0.25">
      <c r="B654" s="5"/>
      <c r="C654" s="2"/>
      <c r="D654" s="2"/>
      <c r="E654" s="2"/>
      <c r="F654" s="29"/>
      <c r="G654" s="2"/>
      <c r="H654" s="2"/>
      <c r="I654" s="2"/>
      <c r="J654" s="29"/>
    </row>
    <row r="655" spans="2:10" x14ac:dyDescent="0.25">
      <c r="B655" s="5"/>
      <c r="C655" s="2"/>
      <c r="D655" s="2"/>
      <c r="E655" s="2"/>
      <c r="F655" s="29"/>
      <c r="G655" s="2"/>
      <c r="H655" s="2"/>
      <c r="I655" s="2"/>
      <c r="J655" s="29"/>
    </row>
    <row r="656" spans="2:10" x14ac:dyDescent="0.25">
      <c r="B656" s="5"/>
      <c r="C656" s="2"/>
      <c r="D656" s="2"/>
      <c r="E656" s="2"/>
      <c r="F656" s="29"/>
      <c r="G656" s="2"/>
      <c r="H656" s="2"/>
      <c r="I656" s="2"/>
      <c r="J656" s="29"/>
    </row>
    <row r="657" spans="2:10" x14ac:dyDescent="0.25">
      <c r="B657" s="5"/>
      <c r="C657" s="2"/>
      <c r="D657" s="2"/>
      <c r="E657" s="2"/>
      <c r="F657" s="29"/>
      <c r="G657" s="2"/>
      <c r="H657" s="2"/>
      <c r="I657" s="2"/>
      <c r="J657" s="29"/>
    </row>
    <row r="658" spans="2:10" x14ac:dyDescent="0.25">
      <c r="B658" s="5"/>
      <c r="C658" s="2"/>
      <c r="D658" s="2"/>
      <c r="E658" s="2"/>
      <c r="F658" s="29"/>
      <c r="G658" s="2"/>
      <c r="H658" s="2"/>
      <c r="I658" s="2"/>
      <c r="J658" s="29"/>
    </row>
    <row r="659" spans="2:10" x14ac:dyDescent="0.25">
      <c r="B659" s="5"/>
      <c r="C659" s="2"/>
      <c r="D659" s="2"/>
      <c r="E659" s="2"/>
      <c r="F659" s="29"/>
      <c r="G659" s="2"/>
      <c r="H659" s="2"/>
      <c r="I659" s="2"/>
      <c r="J659" s="29"/>
    </row>
    <row r="660" spans="2:10" x14ac:dyDescent="0.25">
      <c r="B660" s="5"/>
      <c r="C660" s="2"/>
      <c r="D660" s="2"/>
      <c r="E660" s="2"/>
      <c r="F660" s="29"/>
      <c r="G660" s="2"/>
      <c r="H660" s="2"/>
      <c r="I660" s="2"/>
      <c r="J660" s="29"/>
    </row>
    <row r="661" spans="2:10" x14ac:dyDescent="0.25">
      <c r="B661" s="5"/>
      <c r="C661" s="2"/>
      <c r="D661" s="2"/>
      <c r="E661" s="2"/>
      <c r="F661" s="29"/>
      <c r="G661" s="2"/>
      <c r="H661" s="2"/>
      <c r="I661" s="2"/>
      <c r="J661" s="29"/>
    </row>
    <row r="662" spans="2:10" x14ac:dyDescent="0.25">
      <c r="B662" s="5"/>
      <c r="C662" s="2"/>
      <c r="D662" s="2"/>
      <c r="E662" s="2"/>
      <c r="F662" s="29"/>
      <c r="G662" s="2"/>
      <c r="H662" s="2"/>
      <c r="I662" s="2"/>
      <c r="J662" s="29"/>
    </row>
    <row r="663" spans="2:10" x14ac:dyDescent="0.25">
      <c r="B663" s="5"/>
      <c r="C663" s="2"/>
      <c r="D663" s="2"/>
      <c r="E663" s="2"/>
      <c r="F663" s="29"/>
      <c r="G663" s="2"/>
      <c r="H663" s="2"/>
      <c r="I663" s="2"/>
      <c r="J663" s="29"/>
    </row>
    <row r="664" spans="2:10" x14ac:dyDescent="0.25">
      <c r="B664" s="5"/>
      <c r="C664" s="2"/>
      <c r="D664" s="2"/>
      <c r="E664" s="2"/>
      <c r="F664" s="29"/>
      <c r="G664" s="2"/>
      <c r="H664" s="2"/>
      <c r="I664" s="2"/>
      <c r="J664" s="29"/>
    </row>
    <row r="665" spans="2:10" x14ac:dyDescent="0.25">
      <c r="B665" s="5"/>
      <c r="C665" s="2"/>
      <c r="D665" s="2"/>
      <c r="E665" s="2"/>
      <c r="F665" s="29"/>
      <c r="G665" s="2"/>
      <c r="H665" s="2"/>
      <c r="I665" s="2"/>
      <c r="J665" s="29"/>
    </row>
    <row r="666" spans="2:10" x14ac:dyDescent="0.25">
      <c r="B666" s="5"/>
      <c r="C666" s="2"/>
      <c r="D666" s="2"/>
      <c r="E666" s="2"/>
      <c r="F666" s="29"/>
      <c r="G666" s="2"/>
      <c r="H666" s="2"/>
      <c r="I666" s="2"/>
      <c r="J666" s="29"/>
    </row>
    <row r="667" spans="2:10" x14ac:dyDescent="0.25">
      <c r="B667" s="5"/>
      <c r="C667" s="2"/>
      <c r="D667" s="2"/>
      <c r="E667" s="2"/>
      <c r="F667" s="29"/>
      <c r="G667" s="2"/>
      <c r="H667" s="2"/>
      <c r="I667" s="2"/>
      <c r="J667" s="29"/>
    </row>
    <row r="668" spans="2:10" x14ac:dyDescent="0.25">
      <c r="B668" s="5"/>
      <c r="C668" s="2"/>
      <c r="D668" s="2"/>
      <c r="E668" s="2"/>
      <c r="F668" s="29"/>
      <c r="G668" s="2"/>
      <c r="H668" s="2"/>
      <c r="I668" s="2"/>
      <c r="J668" s="29"/>
    </row>
    <row r="669" spans="2:10" x14ac:dyDescent="0.25">
      <c r="B669" s="5"/>
      <c r="C669" s="2"/>
      <c r="D669" s="2"/>
      <c r="E669" s="2"/>
      <c r="F669" s="29"/>
      <c r="G669" s="2"/>
      <c r="H669" s="2"/>
      <c r="I669" s="2"/>
      <c r="J669" s="29"/>
    </row>
    <row r="670" spans="2:10" x14ac:dyDescent="0.25">
      <c r="B670" s="5"/>
      <c r="C670" s="2"/>
      <c r="D670" s="2"/>
      <c r="E670" s="2"/>
      <c r="F670" s="29"/>
      <c r="G670" s="2"/>
      <c r="H670" s="2"/>
      <c r="I670" s="2"/>
      <c r="J670" s="29"/>
    </row>
    <row r="671" spans="2:10" x14ac:dyDescent="0.25">
      <c r="B671" s="5"/>
      <c r="C671" s="2"/>
      <c r="D671" s="2"/>
      <c r="E671" s="2"/>
      <c r="F671" s="29"/>
      <c r="G671" s="2"/>
      <c r="H671" s="2"/>
      <c r="I671" s="2"/>
      <c r="J671" s="29"/>
    </row>
    <row r="672" spans="2:10" x14ac:dyDescent="0.25">
      <c r="B672" s="5"/>
      <c r="C672" s="2"/>
      <c r="D672" s="2"/>
      <c r="E672" s="2"/>
      <c r="F672" s="29"/>
      <c r="G672" s="2"/>
      <c r="H672" s="2"/>
      <c r="I672" s="2"/>
      <c r="J672" s="29"/>
    </row>
    <row r="673" spans="2:10" x14ac:dyDescent="0.25">
      <c r="B673" s="5"/>
      <c r="C673" s="2"/>
      <c r="D673" s="2"/>
      <c r="E673" s="2"/>
      <c r="F673" s="29"/>
      <c r="G673" s="2"/>
      <c r="H673" s="2"/>
      <c r="I673" s="2"/>
      <c r="J673" s="29"/>
    </row>
    <row r="674" spans="2:10" x14ac:dyDescent="0.25">
      <c r="B674" s="5"/>
      <c r="C674" s="2"/>
      <c r="D674" s="2"/>
      <c r="E674" s="2"/>
      <c r="F674" s="29"/>
      <c r="G674" s="2"/>
      <c r="H674" s="2"/>
      <c r="I674" s="2"/>
      <c r="J674" s="29"/>
    </row>
    <row r="675" spans="2:10" x14ac:dyDescent="0.25">
      <c r="B675" s="5"/>
      <c r="C675" s="2"/>
      <c r="D675" s="2"/>
      <c r="E675" s="2"/>
      <c r="F675" s="29"/>
      <c r="G675" s="2"/>
      <c r="H675" s="2"/>
      <c r="I675" s="2"/>
      <c r="J675" s="29"/>
    </row>
    <row r="676" spans="2:10" x14ac:dyDescent="0.25">
      <c r="B676" s="5"/>
      <c r="C676" s="2"/>
      <c r="D676" s="2"/>
      <c r="E676" s="2"/>
      <c r="F676" s="29"/>
      <c r="G676" s="2"/>
      <c r="H676" s="2"/>
      <c r="I676" s="2"/>
      <c r="J676" s="29"/>
    </row>
    <row r="677" spans="2:10" x14ac:dyDescent="0.25">
      <c r="B677" s="5"/>
      <c r="C677" s="2"/>
      <c r="D677" s="2"/>
      <c r="E677" s="2"/>
      <c r="F677" s="29"/>
      <c r="G677" s="2"/>
      <c r="H677" s="2"/>
      <c r="I677" s="2"/>
      <c r="J677" s="29"/>
    </row>
    <row r="678" spans="2:10" x14ac:dyDescent="0.25">
      <c r="B678" s="5"/>
      <c r="C678" s="2"/>
      <c r="D678" s="2"/>
      <c r="E678" s="2"/>
      <c r="F678" s="29"/>
      <c r="G678" s="2"/>
      <c r="H678" s="2"/>
      <c r="I678" s="2"/>
      <c r="J678" s="29"/>
    </row>
    <row r="679" spans="2:10" x14ac:dyDescent="0.25">
      <c r="B679" s="5"/>
      <c r="C679" s="2"/>
      <c r="D679" s="2"/>
      <c r="E679" s="2"/>
      <c r="F679" s="29"/>
      <c r="G679" s="2"/>
      <c r="H679" s="2"/>
      <c r="I679" s="2"/>
      <c r="J679" s="29"/>
    </row>
    <row r="680" spans="2:10" x14ac:dyDescent="0.25">
      <c r="B680" s="5"/>
      <c r="C680" s="2"/>
      <c r="D680" s="2"/>
      <c r="E680" s="2"/>
      <c r="F680" s="29"/>
      <c r="G680" s="2"/>
      <c r="H680" s="2"/>
      <c r="I680" s="2"/>
      <c r="J680" s="29"/>
    </row>
    <row r="681" spans="2:10" x14ac:dyDescent="0.25">
      <c r="B681" s="5"/>
      <c r="C681" s="2"/>
      <c r="D681" s="2"/>
      <c r="E681" s="2"/>
      <c r="F681" s="29"/>
      <c r="G681" s="2"/>
      <c r="H681" s="2"/>
      <c r="I681" s="2"/>
      <c r="J681" s="29"/>
    </row>
    <row r="682" spans="2:10" x14ac:dyDescent="0.25">
      <c r="B682" s="5"/>
      <c r="C682" s="2"/>
      <c r="D682" s="2"/>
      <c r="E682" s="2"/>
      <c r="F682" s="29"/>
      <c r="G682" s="2"/>
      <c r="H682" s="2"/>
      <c r="I682" s="2"/>
      <c r="J682" s="29"/>
    </row>
    <row r="683" spans="2:10" x14ac:dyDescent="0.25">
      <c r="B683" s="5"/>
      <c r="C683" s="2"/>
      <c r="D683" s="2"/>
      <c r="E683" s="2"/>
      <c r="F683" s="29"/>
      <c r="G683" s="2"/>
      <c r="H683" s="2"/>
      <c r="I683" s="2"/>
      <c r="J683" s="29"/>
    </row>
    <row r="684" spans="2:10" x14ac:dyDescent="0.25">
      <c r="B684" s="5"/>
      <c r="C684" s="2"/>
      <c r="D684" s="2"/>
      <c r="E684" s="2"/>
      <c r="F684" s="29"/>
      <c r="G684" s="2"/>
      <c r="H684" s="2"/>
      <c r="I684" s="2"/>
      <c r="J684" s="29"/>
    </row>
    <row r="685" spans="2:10" x14ac:dyDescent="0.25">
      <c r="B685" s="5"/>
      <c r="C685" s="2"/>
      <c r="D685" s="2"/>
      <c r="E685" s="2"/>
      <c r="F685" s="29"/>
      <c r="G685" s="2"/>
      <c r="H685" s="2"/>
      <c r="I685" s="2"/>
      <c r="J685" s="29"/>
    </row>
    <row r="686" spans="2:10" x14ac:dyDescent="0.25">
      <c r="B686" s="5"/>
      <c r="C686" s="2"/>
      <c r="D686" s="2"/>
      <c r="E686" s="2"/>
      <c r="F686" s="29"/>
      <c r="G686" s="2"/>
      <c r="H686" s="2"/>
      <c r="I686" s="2"/>
      <c r="J686" s="29"/>
    </row>
    <row r="687" spans="2:10" x14ac:dyDescent="0.25">
      <c r="B687" s="5"/>
      <c r="C687" s="2"/>
      <c r="D687" s="2"/>
      <c r="E687" s="2"/>
      <c r="F687" s="29"/>
      <c r="G687" s="2"/>
      <c r="H687" s="2"/>
      <c r="I687" s="2"/>
      <c r="J687" s="29"/>
    </row>
    <row r="688" spans="2:10" x14ac:dyDescent="0.25">
      <c r="B688" s="5"/>
      <c r="C688" s="2"/>
      <c r="D688" s="2"/>
      <c r="E688" s="2"/>
      <c r="F688" s="29"/>
      <c r="G688" s="2"/>
      <c r="H688" s="2"/>
      <c r="I688" s="2"/>
      <c r="J688" s="29"/>
    </row>
    <row r="689" spans="2:10" x14ac:dyDescent="0.25">
      <c r="B689" s="5"/>
      <c r="C689" s="2"/>
      <c r="D689" s="2"/>
      <c r="E689" s="2"/>
      <c r="F689" s="29"/>
      <c r="G689" s="2"/>
      <c r="H689" s="2"/>
      <c r="I689" s="2"/>
      <c r="J689" s="29"/>
    </row>
    <row r="690" spans="2:10" x14ac:dyDescent="0.25">
      <c r="B690" s="5"/>
      <c r="C690" s="2"/>
      <c r="D690" s="2"/>
      <c r="E690" s="2"/>
      <c r="F690" s="29"/>
      <c r="G690" s="2"/>
      <c r="H690" s="2"/>
      <c r="I690" s="2"/>
      <c r="J690" s="29"/>
    </row>
    <row r="691" spans="2:10" x14ac:dyDescent="0.25">
      <c r="B691" s="5"/>
      <c r="C691" s="2"/>
      <c r="D691" s="2"/>
      <c r="E691" s="2"/>
      <c r="F691" s="29"/>
      <c r="G691" s="2"/>
      <c r="H691" s="2"/>
      <c r="I691" s="2"/>
      <c r="J691" s="29"/>
    </row>
    <row r="692" spans="2:10" x14ac:dyDescent="0.25">
      <c r="B692" s="5"/>
      <c r="C692" s="2"/>
      <c r="D692" s="2"/>
      <c r="E692" s="2"/>
      <c r="F692" s="29"/>
      <c r="G692" s="2"/>
      <c r="H692" s="2"/>
      <c r="I692" s="2"/>
      <c r="J692" s="29"/>
    </row>
    <row r="693" spans="2:10" x14ac:dyDescent="0.25">
      <c r="B693" s="5"/>
      <c r="C693" s="2"/>
      <c r="D693" s="2"/>
      <c r="E693" s="2"/>
      <c r="F693" s="29"/>
      <c r="G693" s="2"/>
      <c r="H693" s="2"/>
      <c r="I693" s="2"/>
      <c r="J693" s="29"/>
    </row>
    <row r="694" spans="2:10" x14ac:dyDescent="0.25">
      <c r="B694" s="5"/>
      <c r="C694" s="2"/>
      <c r="D694" s="2"/>
      <c r="E694" s="2"/>
      <c r="F694" s="29"/>
      <c r="G694" s="2"/>
      <c r="H694" s="2"/>
      <c r="I694" s="2"/>
      <c r="J694" s="29"/>
    </row>
    <row r="695" spans="2:10" x14ac:dyDescent="0.25">
      <c r="B695" s="5"/>
      <c r="C695" s="2"/>
      <c r="D695" s="2"/>
      <c r="E695" s="2"/>
      <c r="F695" s="29"/>
      <c r="G695" s="2"/>
      <c r="H695" s="2"/>
      <c r="I695" s="2"/>
      <c r="J695" s="29"/>
    </row>
    <row r="696" spans="2:10" x14ac:dyDescent="0.25">
      <c r="B696" s="5"/>
      <c r="C696" s="2"/>
      <c r="D696" s="2"/>
      <c r="E696" s="2"/>
      <c r="F696" s="29"/>
      <c r="G696" s="2"/>
      <c r="H696" s="2"/>
      <c r="I696" s="2"/>
      <c r="J696" s="29"/>
    </row>
    <row r="697" spans="2:10" x14ac:dyDescent="0.25">
      <c r="B697" s="5"/>
      <c r="C697" s="2"/>
      <c r="D697" s="2"/>
      <c r="E697" s="2"/>
      <c r="F697" s="29"/>
      <c r="G697" s="2"/>
      <c r="H697" s="2"/>
      <c r="I697" s="2"/>
      <c r="J697" s="29"/>
    </row>
    <row r="698" spans="2:10" x14ac:dyDescent="0.25">
      <c r="B698" s="5"/>
      <c r="C698" s="2"/>
      <c r="D698" s="2"/>
      <c r="E698" s="2"/>
      <c r="F698" s="29"/>
      <c r="G698" s="2"/>
      <c r="H698" s="2"/>
      <c r="I698" s="2"/>
      <c r="J698" s="29"/>
    </row>
    <row r="699" spans="2:10" x14ac:dyDescent="0.25">
      <c r="B699" s="5"/>
      <c r="C699" s="2"/>
      <c r="D699" s="2"/>
      <c r="E699" s="2"/>
      <c r="F699" s="29"/>
      <c r="G699" s="2"/>
      <c r="H699" s="2"/>
      <c r="I699" s="2"/>
      <c r="J699" s="29"/>
    </row>
    <row r="700" spans="2:10" x14ac:dyDescent="0.25">
      <c r="B700" s="5"/>
      <c r="C700" s="2"/>
      <c r="D700" s="2"/>
      <c r="E700" s="2"/>
      <c r="F700" s="29"/>
      <c r="G700" s="2"/>
      <c r="H700" s="2"/>
      <c r="I700" s="2"/>
      <c r="J700" s="29"/>
    </row>
    <row r="701" spans="2:10" x14ac:dyDescent="0.25">
      <c r="B701" s="5"/>
      <c r="C701" s="2"/>
      <c r="D701" s="2"/>
      <c r="E701" s="2"/>
      <c r="F701" s="29"/>
      <c r="G701" s="2"/>
      <c r="H701" s="2"/>
      <c r="I701" s="2"/>
      <c r="J701" s="29"/>
    </row>
    <row r="702" spans="2:10" x14ac:dyDescent="0.25">
      <c r="B702" s="5"/>
      <c r="C702" s="2"/>
      <c r="D702" s="2"/>
      <c r="E702" s="2"/>
      <c r="F702" s="29"/>
      <c r="G702" s="2"/>
      <c r="H702" s="2"/>
      <c r="I702" s="2"/>
      <c r="J702" s="29"/>
    </row>
    <row r="703" spans="2:10" x14ac:dyDescent="0.25">
      <c r="B703" s="5"/>
      <c r="C703" s="2"/>
      <c r="D703" s="2"/>
      <c r="E703" s="2"/>
      <c r="F703" s="29"/>
      <c r="G703" s="2"/>
      <c r="H703" s="2"/>
      <c r="I703" s="2"/>
      <c r="J703" s="29"/>
    </row>
    <row r="704" spans="2:10" x14ac:dyDescent="0.25">
      <c r="B704" s="5"/>
      <c r="C704" s="2"/>
      <c r="D704" s="2"/>
      <c r="E704" s="2"/>
      <c r="F704" s="29"/>
      <c r="G704" s="2"/>
      <c r="H704" s="2"/>
      <c r="I704" s="2"/>
      <c r="J704" s="29"/>
    </row>
    <row r="705" spans="2:10" x14ac:dyDescent="0.25">
      <c r="B705" s="5"/>
      <c r="C705" s="2"/>
      <c r="D705" s="2"/>
      <c r="E705" s="2"/>
      <c r="F705" s="29"/>
      <c r="G705" s="2"/>
      <c r="H705" s="2"/>
      <c r="I705" s="2"/>
      <c r="J705" s="29"/>
    </row>
    <row r="706" spans="2:10" x14ac:dyDescent="0.25">
      <c r="B706" s="5"/>
      <c r="C706" s="2"/>
      <c r="D706" s="2"/>
      <c r="E706" s="2"/>
      <c r="F706" s="29"/>
      <c r="G706" s="2"/>
      <c r="H706" s="2"/>
      <c r="I706" s="2"/>
      <c r="J706" s="29"/>
    </row>
    <row r="707" spans="2:10" x14ac:dyDescent="0.25">
      <c r="B707" s="5"/>
      <c r="C707" s="2"/>
      <c r="D707" s="2"/>
      <c r="E707" s="2"/>
      <c r="F707" s="29"/>
      <c r="G707" s="2"/>
      <c r="H707" s="2"/>
      <c r="I707" s="2"/>
      <c r="J707" s="29"/>
    </row>
    <row r="708" spans="2:10" x14ac:dyDescent="0.25">
      <c r="B708" s="5"/>
      <c r="C708" s="2"/>
      <c r="D708" s="2"/>
      <c r="E708" s="2"/>
      <c r="F708" s="29"/>
      <c r="G708" s="2"/>
      <c r="H708" s="2"/>
      <c r="I708" s="2"/>
      <c r="J708" s="29"/>
    </row>
    <row r="709" spans="2:10" x14ac:dyDescent="0.25">
      <c r="B709" s="5"/>
      <c r="C709" s="2"/>
      <c r="D709" s="2"/>
      <c r="E709" s="2"/>
      <c r="F709" s="29"/>
      <c r="G709" s="2"/>
      <c r="H709" s="2"/>
      <c r="I709" s="2"/>
      <c r="J709" s="29"/>
    </row>
    <row r="710" spans="2:10" x14ac:dyDescent="0.25">
      <c r="B710" s="5"/>
      <c r="C710" s="2"/>
      <c r="D710" s="2"/>
      <c r="E710" s="2"/>
      <c r="F710" s="29"/>
      <c r="G710" s="2"/>
      <c r="H710" s="2"/>
      <c r="I710" s="2"/>
      <c r="J710" s="29"/>
    </row>
    <row r="711" spans="2:10" x14ac:dyDescent="0.25">
      <c r="B711" s="5"/>
      <c r="C711" s="2"/>
      <c r="D711" s="2"/>
      <c r="E711" s="2"/>
      <c r="F711" s="29"/>
      <c r="G711" s="2"/>
      <c r="H711" s="2"/>
      <c r="I711" s="2"/>
      <c r="J711" s="29"/>
    </row>
    <row r="712" spans="2:10" x14ac:dyDescent="0.25">
      <c r="B712" s="5"/>
      <c r="C712" s="2"/>
      <c r="D712" s="2"/>
      <c r="E712" s="2"/>
      <c r="F712" s="29"/>
      <c r="G712" s="2"/>
      <c r="H712" s="2"/>
      <c r="I712" s="2"/>
      <c r="J712" s="29"/>
    </row>
    <row r="713" spans="2:10" x14ac:dyDescent="0.25">
      <c r="B713" s="5"/>
      <c r="C713" s="2"/>
      <c r="D713" s="2"/>
      <c r="E713" s="2"/>
      <c r="F713" s="29"/>
      <c r="G713" s="2"/>
      <c r="H713" s="2"/>
      <c r="I713" s="2"/>
      <c r="J713" s="29"/>
    </row>
    <row r="714" spans="2:10" x14ac:dyDescent="0.25">
      <c r="B714" s="5"/>
      <c r="C714" s="2"/>
      <c r="D714" s="2"/>
      <c r="E714" s="2"/>
      <c r="F714" s="29"/>
      <c r="G714" s="2"/>
      <c r="H714" s="2"/>
      <c r="I714" s="2"/>
      <c r="J714" s="29"/>
    </row>
    <row r="715" spans="2:10" x14ac:dyDescent="0.25">
      <c r="B715" s="5"/>
      <c r="C715" s="2"/>
      <c r="D715" s="2"/>
      <c r="E715" s="2"/>
      <c r="F715" s="29"/>
      <c r="G715" s="2"/>
      <c r="H715" s="2"/>
      <c r="I715" s="2"/>
      <c r="J715" s="29"/>
    </row>
    <row r="716" spans="2:10" x14ac:dyDescent="0.25">
      <c r="B716" s="5"/>
      <c r="C716" s="2"/>
      <c r="D716" s="2"/>
      <c r="E716" s="2"/>
      <c r="F716" s="29"/>
      <c r="G716" s="2"/>
      <c r="H716" s="2"/>
      <c r="I716" s="2"/>
      <c r="J716" s="29"/>
    </row>
    <row r="717" spans="2:10" x14ac:dyDescent="0.25">
      <c r="B717" s="5"/>
      <c r="C717" s="2"/>
      <c r="D717" s="2"/>
      <c r="E717" s="2"/>
      <c r="F717" s="29"/>
      <c r="G717" s="2"/>
      <c r="H717" s="2"/>
      <c r="I717" s="2"/>
      <c r="J717" s="29"/>
    </row>
    <row r="718" spans="2:10" x14ac:dyDescent="0.25">
      <c r="B718" s="5"/>
      <c r="C718" s="2"/>
      <c r="D718" s="2"/>
      <c r="E718" s="2"/>
      <c r="F718" s="29"/>
      <c r="G718" s="2"/>
      <c r="H718" s="2"/>
      <c r="I718" s="2"/>
      <c r="J718" s="29"/>
    </row>
    <row r="719" spans="2:10" x14ac:dyDescent="0.25">
      <c r="B719" s="5"/>
      <c r="C719" s="2"/>
      <c r="D719" s="2"/>
      <c r="E719" s="2"/>
      <c r="F719" s="29"/>
      <c r="G719" s="2"/>
      <c r="H719" s="2"/>
      <c r="I719" s="2"/>
      <c r="J719" s="29"/>
    </row>
    <row r="720" spans="2:10" x14ac:dyDescent="0.25">
      <c r="B720" s="5"/>
      <c r="C720" s="2"/>
      <c r="D720" s="2"/>
      <c r="E720" s="2"/>
      <c r="F720" s="29"/>
      <c r="G720" s="2"/>
      <c r="H720" s="2"/>
      <c r="I720" s="2"/>
      <c r="J720" s="29"/>
    </row>
    <row r="721" spans="2:10" x14ac:dyDescent="0.25">
      <c r="B721" s="5"/>
      <c r="C721" s="2"/>
      <c r="D721" s="2"/>
      <c r="E721" s="2"/>
      <c r="F721" s="29"/>
      <c r="G721" s="2"/>
      <c r="H721" s="2"/>
      <c r="I721" s="2"/>
      <c r="J721" s="29"/>
    </row>
    <row r="722" spans="2:10" x14ac:dyDescent="0.25">
      <c r="B722" s="5"/>
      <c r="C722" s="2"/>
      <c r="D722" s="2"/>
      <c r="E722" s="2"/>
      <c r="F722" s="29"/>
      <c r="G722" s="2"/>
      <c r="H722" s="2"/>
      <c r="I722" s="2"/>
      <c r="J722" s="29"/>
    </row>
    <row r="723" spans="2:10" x14ac:dyDescent="0.25">
      <c r="B723" s="5"/>
      <c r="C723" s="2"/>
      <c r="D723" s="2"/>
      <c r="E723" s="2"/>
      <c r="F723" s="29"/>
      <c r="G723" s="2"/>
      <c r="H723" s="2"/>
      <c r="I723" s="2"/>
      <c r="J723" s="29"/>
    </row>
    <row r="724" spans="2:10" x14ac:dyDescent="0.25">
      <c r="B724" s="5"/>
      <c r="C724" s="2"/>
      <c r="D724" s="2"/>
      <c r="E724" s="2"/>
      <c r="F724" s="29"/>
      <c r="G724" s="2"/>
      <c r="H724" s="2"/>
      <c r="I724" s="2"/>
      <c r="J724" s="29"/>
    </row>
    <row r="725" spans="2:10" x14ac:dyDescent="0.25">
      <c r="B725" s="5"/>
      <c r="C725" s="2"/>
      <c r="D725" s="2"/>
      <c r="E725" s="2"/>
      <c r="F725" s="29"/>
      <c r="G725" s="2"/>
      <c r="H725" s="2"/>
      <c r="I725" s="2"/>
      <c r="J725" s="29"/>
    </row>
    <row r="726" spans="2:10" x14ac:dyDescent="0.25">
      <c r="B726" s="5"/>
      <c r="C726" s="2"/>
      <c r="D726" s="2"/>
      <c r="E726" s="2"/>
      <c r="F726" s="29"/>
      <c r="G726" s="2"/>
      <c r="H726" s="2"/>
      <c r="I726" s="2"/>
      <c r="J726" s="29"/>
    </row>
    <row r="727" spans="2:10" x14ac:dyDescent="0.25">
      <c r="B727" s="5"/>
      <c r="C727" s="2"/>
      <c r="D727" s="2"/>
      <c r="E727" s="2"/>
      <c r="F727" s="29"/>
      <c r="G727" s="2"/>
      <c r="H727" s="2"/>
      <c r="I727" s="2"/>
      <c r="J727" s="29"/>
    </row>
    <row r="728" spans="2:10" x14ac:dyDescent="0.25">
      <c r="B728" s="5"/>
      <c r="C728" s="2"/>
      <c r="D728" s="2"/>
      <c r="E728" s="2"/>
      <c r="F728" s="29"/>
      <c r="G728" s="2"/>
      <c r="H728" s="2"/>
      <c r="I728" s="2"/>
      <c r="J728" s="29"/>
    </row>
    <row r="729" spans="2:10" x14ac:dyDescent="0.25">
      <c r="B729" s="5"/>
      <c r="C729" s="2"/>
      <c r="D729" s="2"/>
      <c r="E729" s="2"/>
      <c r="F729" s="29"/>
      <c r="G729" s="2"/>
      <c r="H729" s="2"/>
      <c r="I729" s="2"/>
      <c r="J729" s="29"/>
    </row>
    <row r="730" spans="2:10" x14ac:dyDescent="0.25">
      <c r="B730" s="5"/>
      <c r="C730" s="2"/>
      <c r="D730" s="2"/>
      <c r="E730" s="2"/>
      <c r="F730" s="29"/>
      <c r="G730" s="2"/>
      <c r="H730" s="2"/>
      <c r="I730" s="2"/>
      <c r="J730" s="29"/>
    </row>
    <row r="731" spans="2:10" x14ac:dyDescent="0.25">
      <c r="B731" s="5"/>
      <c r="C731" s="2"/>
      <c r="D731" s="2"/>
      <c r="E731" s="2"/>
      <c r="F731" s="29"/>
      <c r="G731" s="2"/>
      <c r="H731" s="2"/>
      <c r="I731" s="2"/>
      <c r="J731" s="29"/>
    </row>
    <row r="732" spans="2:10" x14ac:dyDescent="0.25">
      <c r="B732" s="5"/>
      <c r="C732" s="2"/>
      <c r="D732" s="2"/>
      <c r="E732" s="2"/>
      <c r="F732" s="29"/>
      <c r="G732" s="2"/>
      <c r="H732" s="2"/>
      <c r="I732" s="2"/>
      <c r="J732" s="29"/>
    </row>
    <row r="733" spans="2:10" x14ac:dyDescent="0.25">
      <c r="B733" s="5"/>
      <c r="C733" s="2"/>
      <c r="D733" s="2"/>
      <c r="E733" s="2"/>
      <c r="F733" s="29"/>
      <c r="G733" s="2"/>
      <c r="H733" s="2"/>
      <c r="I733" s="2"/>
      <c r="J733" s="29"/>
    </row>
    <row r="734" spans="2:10" x14ac:dyDescent="0.25">
      <c r="B734" s="5"/>
      <c r="C734" s="2"/>
      <c r="D734" s="2"/>
      <c r="E734" s="2"/>
      <c r="F734" s="29"/>
      <c r="G734" s="2"/>
      <c r="H734" s="2"/>
      <c r="I734" s="2"/>
      <c r="J734" s="29"/>
    </row>
    <row r="735" spans="2:10" x14ac:dyDescent="0.25">
      <c r="B735" s="5"/>
      <c r="C735" s="2"/>
      <c r="D735" s="2"/>
      <c r="E735" s="2"/>
      <c r="F735" s="29"/>
      <c r="G735" s="2"/>
      <c r="H735" s="2"/>
      <c r="I735" s="2"/>
      <c r="J735" s="29"/>
    </row>
    <row r="736" spans="2:10" x14ac:dyDescent="0.25">
      <c r="B736" s="5"/>
      <c r="C736" s="2"/>
      <c r="D736" s="2"/>
      <c r="E736" s="2"/>
      <c r="F736" s="29"/>
      <c r="G736" s="2"/>
      <c r="H736" s="2"/>
      <c r="I736" s="2"/>
      <c r="J736" s="29"/>
    </row>
    <row r="737" spans="2:10" x14ac:dyDescent="0.25">
      <c r="B737" s="5"/>
      <c r="C737" s="2"/>
      <c r="D737" s="2"/>
      <c r="E737" s="2"/>
      <c r="F737" s="29"/>
      <c r="G737" s="2"/>
      <c r="H737" s="2"/>
      <c r="I737" s="2"/>
      <c r="J737" s="29"/>
    </row>
    <row r="738" spans="2:10" x14ac:dyDescent="0.25">
      <c r="B738" s="5"/>
      <c r="C738" s="2"/>
      <c r="D738" s="2"/>
      <c r="E738" s="2"/>
      <c r="F738" s="29"/>
      <c r="G738" s="2"/>
      <c r="H738" s="2"/>
      <c r="I738" s="2"/>
      <c r="J738" s="29"/>
    </row>
    <row r="739" spans="2:10" x14ac:dyDescent="0.25">
      <c r="B739" s="5"/>
      <c r="C739" s="2"/>
      <c r="D739" s="2"/>
      <c r="E739" s="2"/>
      <c r="F739" s="29"/>
      <c r="G739" s="2"/>
      <c r="H739" s="2"/>
      <c r="I739" s="2"/>
      <c r="J739" s="29"/>
    </row>
    <row r="740" spans="2:10" x14ac:dyDescent="0.25">
      <c r="B740" s="5"/>
      <c r="C740" s="2"/>
      <c r="D740" s="2"/>
      <c r="E740" s="2"/>
      <c r="F740" s="29"/>
      <c r="G740" s="2"/>
      <c r="H740" s="2"/>
      <c r="I740" s="2"/>
      <c r="J740" s="29"/>
    </row>
    <row r="741" spans="2:10" x14ac:dyDescent="0.25">
      <c r="B741" s="5"/>
      <c r="C741" s="2"/>
      <c r="D741" s="2"/>
      <c r="E741" s="2"/>
      <c r="F741" s="29"/>
      <c r="G741" s="2"/>
      <c r="H741" s="2"/>
      <c r="I741" s="2"/>
      <c r="J741" s="29"/>
    </row>
    <row r="742" spans="2:10" x14ac:dyDescent="0.25">
      <c r="B742" s="5"/>
      <c r="C742" s="2"/>
      <c r="D742" s="2"/>
      <c r="E742" s="2"/>
      <c r="F742" s="29"/>
      <c r="G742" s="2"/>
      <c r="H742" s="2"/>
      <c r="I742" s="2"/>
      <c r="J742" s="29"/>
    </row>
    <row r="743" spans="2:10" x14ac:dyDescent="0.25">
      <c r="B743" s="5"/>
      <c r="C743" s="2"/>
      <c r="D743" s="2"/>
      <c r="E743" s="2"/>
      <c r="F743" s="29"/>
      <c r="G743" s="2"/>
      <c r="H743" s="2"/>
      <c r="I743" s="2"/>
      <c r="J743" s="29"/>
    </row>
    <row r="744" spans="2:10" x14ac:dyDescent="0.25">
      <c r="B744" s="5"/>
      <c r="C744" s="2"/>
      <c r="D744" s="2"/>
      <c r="E744" s="2"/>
      <c r="F744" s="29"/>
      <c r="G744" s="2"/>
      <c r="H744" s="2"/>
      <c r="I744" s="2"/>
      <c r="J744" s="29"/>
    </row>
    <row r="745" spans="2:10" x14ac:dyDescent="0.25">
      <c r="B745" s="5"/>
      <c r="C745" s="2"/>
      <c r="D745" s="2"/>
      <c r="E745" s="2"/>
      <c r="F745" s="29"/>
      <c r="G745" s="2"/>
      <c r="H745" s="2"/>
      <c r="I745" s="2"/>
      <c r="J745" s="29"/>
    </row>
    <row r="746" spans="2:10" x14ac:dyDescent="0.25">
      <c r="B746" s="5"/>
      <c r="C746" s="2"/>
      <c r="D746" s="2"/>
      <c r="E746" s="2"/>
      <c r="F746" s="29"/>
      <c r="G746" s="2"/>
      <c r="H746" s="2"/>
      <c r="I746" s="2"/>
      <c r="J746" s="29"/>
    </row>
    <row r="747" spans="2:10" x14ac:dyDescent="0.25">
      <c r="B747" s="5"/>
      <c r="C747" s="2"/>
      <c r="D747" s="2"/>
      <c r="E747" s="2"/>
      <c r="F747" s="29"/>
      <c r="G747" s="2"/>
      <c r="H747" s="2"/>
      <c r="I747" s="2"/>
      <c r="J747" s="29"/>
    </row>
    <row r="748" spans="2:10" x14ac:dyDescent="0.25">
      <c r="B748" s="5"/>
      <c r="C748" s="2"/>
      <c r="D748" s="2"/>
      <c r="E748" s="2"/>
      <c r="F748" s="29"/>
      <c r="G748" s="2"/>
      <c r="H748" s="2"/>
      <c r="I748" s="2"/>
      <c r="J748" s="29"/>
    </row>
    <row r="749" spans="2:10" x14ac:dyDescent="0.25">
      <c r="B749" s="5"/>
      <c r="C749" s="2"/>
      <c r="D749" s="2"/>
      <c r="E749" s="2"/>
      <c r="F749" s="29"/>
      <c r="G749" s="2"/>
      <c r="H749" s="2"/>
      <c r="I749" s="2"/>
      <c r="J749" s="29"/>
    </row>
    <row r="750" spans="2:10" x14ac:dyDescent="0.25">
      <c r="B750" s="5"/>
      <c r="C750" s="2"/>
      <c r="D750" s="2"/>
      <c r="E750" s="2"/>
      <c r="F750" s="29"/>
      <c r="G750" s="2"/>
      <c r="H750" s="2"/>
      <c r="I750" s="2"/>
      <c r="J750" s="29"/>
    </row>
    <row r="751" spans="2:10" x14ac:dyDescent="0.25">
      <c r="B751" s="5"/>
      <c r="C751" s="2"/>
      <c r="D751" s="2"/>
      <c r="E751" s="2"/>
      <c r="F751" s="29"/>
      <c r="G751" s="2"/>
      <c r="H751" s="2"/>
      <c r="I751" s="2"/>
      <c r="J751" s="29"/>
    </row>
    <row r="752" spans="2:10" x14ac:dyDescent="0.25">
      <c r="B752" s="5"/>
      <c r="C752" s="2"/>
      <c r="D752" s="2"/>
      <c r="E752" s="2"/>
      <c r="F752" s="29"/>
      <c r="G752" s="2"/>
      <c r="H752" s="2"/>
      <c r="I752" s="2"/>
      <c r="J752" s="29"/>
    </row>
    <row r="753" spans="2:10" x14ac:dyDescent="0.25">
      <c r="B753" s="5"/>
      <c r="C753" s="2"/>
      <c r="D753" s="2"/>
      <c r="E753" s="2"/>
      <c r="F753" s="29"/>
      <c r="G753" s="2"/>
      <c r="H753" s="2"/>
      <c r="I753" s="2"/>
      <c r="J753" s="29"/>
    </row>
    <row r="754" spans="2:10" x14ac:dyDescent="0.25">
      <c r="B754" s="5"/>
      <c r="C754" s="2"/>
      <c r="D754" s="2"/>
      <c r="E754" s="2"/>
      <c r="F754" s="29"/>
      <c r="G754" s="2"/>
      <c r="H754" s="2"/>
      <c r="I754" s="2"/>
      <c r="J754" s="29"/>
    </row>
    <row r="755" spans="2:10" x14ac:dyDescent="0.25">
      <c r="B755" s="5"/>
      <c r="C755" s="2"/>
      <c r="D755" s="2"/>
      <c r="E755" s="2"/>
      <c r="F755" s="29"/>
      <c r="G755" s="2"/>
      <c r="H755" s="2"/>
      <c r="I755" s="2"/>
      <c r="J755" s="29"/>
    </row>
    <row r="756" spans="2:10" x14ac:dyDescent="0.25">
      <c r="B756" s="5"/>
      <c r="C756" s="2"/>
      <c r="D756" s="2"/>
      <c r="E756" s="2"/>
      <c r="F756" s="29"/>
      <c r="G756" s="2"/>
      <c r="H756" s="2"/>
      <c r="I756" s="2"/>
      <c r="J756" s="29"/>
    </row>
    <row r="757" spans="2:10" x14ac:dyDescent="0.25">
      <c r="B757" s="5"/>
      <c r="C757" s="2"/>
      <c r="D757" s="2"/>
      <c r="E757" s="2"/>
      <c r="F757" s="29"/>
      <c r="G757" s="2"/>
      <c r="H757" s="2"/>
      <c r="I757" s="2"/>
      <c r="J757" s="29"/>
    </row>
    <row r="758" spans="2:10" x14ac:dyDescent="0.25">
      <c r="B758" s="5"/>
      <c r="C758" s="2"/>
      <c r="D758" s="2"/>
      <c r="E758" s="2"/>
      <c r="F758" s="29"/>
      <c r="G758" s="2"/>
      <c r="H758" s="2"/>
      <c r="I758" s="2"/>
      <c r="J758" s="29"/>
    </row>
    <row r="759" spans="2:10" x14ac:dyDescent="0.25">
      <c r="B759" s="5"/>
      <c r="C759" s="2"/>
      <c r="D759" s="2"/>
      <c r="E759" s="2"/>
      <c r="F759" s="29"/>
      <c r="G759" s="2"/>
      <c r="H759" s="2"/>
      <c r="I759" s="2"/>
      <c r="J759" s="29"/>
    </row>
    <row r="760" spans="2:10" x14ac:dyDescent="0.25">
      <c r="B760" s="5"/>
      <c r="C760" s="2"/>
      <c r="D760" s="2"/>
      <c r="E760" s="2"/>
      <c r="F760" s="29"/>
      <c r="G760" s="2"/>
      <c r="H760" s="2"/>
      <c r="I760" s="2"/>
      <c r="J760" s="29"/>
    </row>
    <row r="761" spans="2:10" x14ac:dyDescent="0.25">
      <c r="B761" s="5"/>
      <c r="C761" s="2"/>
      <c r="D761" s="2"/>
      <c r="E761" s="2"/>
      <c r="F761" s="29"/>
      <c r="G761" s="2"/>
      <c r="H761" s="2"/>
      <c r="I761" s="2"/>
      <c r="J761" s="29"/>
    </row>
    <row r="762" spans="2:10" x14ac:dyDescent="0.25">
      <c r="B762" s="5"/>
      <c r="C762" s="2"/>
      <c r="D762" s="2"/>
      <c r="E762" s="2"/>
      <c r="F762" s="29"/>
      <c r="G762" s="2"/>
      <c r="H762" s="2"/>
      <c r="I762" s="2"/>
      <c r="J762" s="29"/>
    </row>
    <row r="763" spans="2:10" x14ac:dyDescent="0.25">
      <c r="B763" s="5"/>
      <c r="C763" s="2"/>
      <c r="D763" s="2"/>
      <c r="E763" s="2"/>
      <c r="F763" s="29"/>
      <c r="G763" s="2"/>
      <c r="H763" s="2"/>
      <c r="I763" s="2"/>
      <c r="J763" s="29"/>
    </row>
    <row r="764" spans="2:10" x14ac:dyDescent="0.25">
      <c r="B764" s="5"/>
      <c r="C764" s="2"/>
      <c r="D764" s="2"/>
      <c r="E764" s="2"/>
      <c r="F764" s="29"/>
      <c r="G764" s="2"/>
      <c r="H764" s="2"/>
      <c r="I764" s="2"/>
      <c r="J764" s="29"/>
    </row>
    <row r="765" spans="2:10" x14ac:dyDescent="0.25">
      <c r="B765" s="5"/>
      <c r="C765" s="2"/>
      <c r="D765" s="2"/>
      <c r="E765" s="2"/>
      <c r="F765" s="29"/>
      <c r="G765" s="2"/>
      <c r="H765" s="2"/>
      <c r="I765" s="2"/>
      <c r="J765" s="29"/>
    </row>
    <row r="766" spans="2:10" x14ac:dyDescent="0.25">
      <c r="B766" s="5"/>
      <c r="C766" s="2"/>
      <c r="D766" s="2"/>
      <c r="E766" s="2"/>
      <c r="F766" s="29"/>
      <c r="G766" s="2"/>
      <c r="H766" s="2"/>
      <c r="I766" s="2"/>
      <c r="J766" s="29"/>
    </row>
    <row r="767" spans="2:10" x14ac:dyDescent="0.25">
      <c r="B767" s="5"/>
      <c r="C767" s="2"/>
      <c r="D767" s="2"/>
      <c r="E767" s="2"/>
      <c r="F767" s="29"/>
      <c r="G767" s="2"/>
      <c r="H767" s="2"/>
      <c r="I767" s="2"/>
      <c r="J767" s="29"/>
    </row>
    <row r="768" spans="2:10" x14ac:dyDescent="0.25">
      <c r="B768" s="5"/>
      <c r="C768" s="2"/>
      <c r="D768" s="2"/>
      <c r="E768" s="2"/>
      <c r="F768" s="29"/>
      <c r="G768" s="2"/>
      <c r="H768" s="2"/>
      <c r="I768" s="2"/>
      <c r="J768" s="29"/>
    </row>
    <row r="769" spans="2:10" x14ac:dyDescent="0.25">
      <c r="B769" s="5"/>
      <c r="C769" s="2"/>
      <c r="D769" s="2"/>
      <c r="E769" s="2"/>
      <c r="F769" s="29"/>
      <c r="G769" s="2"/>
      <c r="H769" s="2"/>
      <c r="I769" s="2"/>
      <c r="J769" s="29"/>
    </row>
    <row r="770" spans="2:10" x14ac:dyDescent="0.25">
      <c r="B770" s="5"/>
      <c r="C770" s="2"/>
      <c r="D770" s="2"/>
      <c r="E770" s="2"/>
      <c r="F770" s="29"/>
      <c r="G770" s="2"/>
      <c r="H770" s="2"/>
      <c r="I770" s="2"/>
      <c r="J770" s="29"/>
    </row>
    <row r="771" spans="2:10" x14ac:dyDescent="0.25">
      <c r="B771" s="5"/>
      <c r="C771" s="2"/>
      <c r="D771" s="2"/>
      <c r="E771" s="2"/>
      <c r="F771" s="29"/>
      <c r="G771" s="2"/>
      <c r="H771" s="2"/>
      <c r="I771" s="2"/>
      <c r="J771" s="29"/>
    </row>
    <row r="772" spans="2:10" x14ac:dyDescent="0.25">
      <c r="B772" s="5"/>
      <c r="C772" s="2"/>
      <c r="D772" s="2"/>
      <c r="E772" s="2"/>
      <c r="F772" s="29"/>
      <c r="G772" s="2"/>
      <c r="H772" s="2"/>
      <c r="I772" s="2"/>
      <c r="J772" s="29"/>
    </row>
    <row r="773" spans="2:10" x14ac:dyDescent="0.25">
      <c r="B773" s="5"/>
      <c r="C773" s="2"/>
      <c r="D773" s="2"/>
      <c r="E773" s="2"/>
      <c r="F773" s="29"/>
      <c r="G773" s="2"/>
      <c r="H773" s="2"/>
      <c r="I773" s="2"/>
      <c r="J773" s="29"/>
    </row>
    <row r="774" spans="2:10" x14ac:dyDescent="0.25">
      <c r="B774" s="5"/>
      <c r="C774" s="2"/>
      <c r="D774" s="2"/>
      <c r="E774" s="2"/>
      <c r="F774" s="29"/>
      <c r="G774" s="2"/>
      <c r="H774" s="2"/>
      <c r="I774" s="2"/>
      <c r="J774" s="29"/>
    </row>
    <row r="775" spans="2:10" x14ac:dyDescent="0.25">
      <c r="B775" s="5"/>
      <c r="C775" s="2"/>
      <c r="D775" s="2"/>
      <c r="E775" s="2"/>
      <c r="F775" s="29"/>
      <c r="G775" s="2"/>
      <c r="H775" s="2"/>
      <c r="I775" s="2"/>
      <c r="J775" s="29"/>
    </row>
    <row r="776" spans="2:10" x14ac:dyDescent="0.25">
      <c r="B776" s="5"/>
      <c r="C776" s="2"/>
      <c r="D776" s="2"/>
      <c r="E776" s="2"/>
      <c r="F776" s="29"/>
      <c r="G776" s="2"/>
      <c r="H776" s="2"/>
      <c r="I776" s="2"/>
      <c r="J776" s="29"/>
    </row>
    <row r="777" spans="2:10" x14ac:dyDescent="0.25">
      <c r="B777" s="5"/>
      <c r="C777" s="2"/>
      <c r="D777" s="2"/>
      <c r="E777" s="2"/>
      <c r="F777" s="29"/>
      <c r="G777" s="2"/>
      <c r="H777" s="2"/>
      <c r="I777" s="2"/>
      <c r="J777" s="29"/>
    </row>
    <row r="778" spans="2:10" x14ac:dyDescent="0.25">
      <c r="B778" s="5"/>
      <c r="C778" s="2"/>
      <c r="D778" s="2"/>
      <c r="E778" s="2"/>
      <c r="F778" s="29"/>
      <c r="G778" s="2"/>
      <c r="H778" s="2"/>
      <c r="I778" s="2"/>
      <c r="J778" s="29"/>
    </row>
    <row r="779" spans="2:10" x14ac:dyDescent="0.25">
      <c r="B779" s="5"/>
      <c r="C779" s="2"/>
      <c r="D779" s="2"/>
      <c r="E779" s="2"/>
      <c r="F779" s="29"/>
      <c r="G779" s="2"/>
      <c r="H779" s="2"/>
      <c r="I779" s="2"/>
      <c r="J779" s="29"/>
    </row>
    <row r="780" spans="2:10" x14ac:dyDescent="0.25">
      <c r="B780" s="5"/>
      <c r="C780" s="2"/>
      <c r="D780" s="2"/>
      <c r="E780" s="2"/>
      <c r="F780" s="29"/>
      <c r="G780" s="2"/>
      <c r="H780" s="2"/>
      <c r="I780" s="2"/>
      <c r="J780" s="29"/>
    </row>
    <row r="781" spans="2:10" x14ac:dyDescent="0.25">
      <c r="B781" s="5"/>
      <c r="C781" s="2"/>
      <c r="D781" s="2"/>
      <c r="E781" s="2"/>
      <c r="F781" s="29"/>
      <c r="G781" s="2"/>
      <c r="H781" s="2"/>
      <c r="I781" s="2"/>
      <c r="J781" s="29"/>
    </row>
    <row r="782" spans="2:10" x14ac:dyDescent="0.25">
      <c r="B782" s="5"/>
      <c r="C782" s="2"/>
      <c r="D782" s="2"/>
      <c r="E782" s="2"/>
      <c r="F782" s="29"/>
      <c r="G782" s="2"/>
      <c r="H782" s="2"/>
      <c r="I782" s="2"/>
      <c r="J782" s="29"/>
    </row>
    <row r="783" spans="2:10" x14ac:dyDescent="0.25">
      <c r="B783" s="5"/>
      <c r="C783" s="2"/>
      <c r="D783" s="2"/>
      <c r="E783" s="2"/>
      <c r="F783" s="29"/>
      <c r="G783" s="2"/>
      <c r="H783" s="2"/>
      <c r="I783" s="2"/>
      <c r="J783" s="29"/>
    </row>
    <row r="784" spans="2:10" x14ac:dyDescent="0.25">
      <c r="B784" s="5"/>
      <c r="C784" s="2"/>
      <c r="D784" s="2"/>
      <c r="E784" s="2"/>
      <c r="F784" s="29"/>
      <c r="G784" s="2"/>
      <c r="H784" s="2"/>
      <c r="I784" s="2"/>
      <c r="J784" s="29"/>
    </row>
    <row r="785" spans="2:10" x14ac:dyDescent="0.25">
      <c r="B785" s="5"/>
      <c r="C785" s="2"/>
      <c r="D785" s="2"/>
      <c r="E785" s="2"/>
      <c r="F785" s="29"/>
      <c r="G785" s="2"/>
      <c r="H785" s="2"/>
      <c r="I785" s="2"/>
      <c r="J785" s="29"/>
    </row>
    <row r="786" spans="2:10" x14ac:dyDescent="0.25">
      <c r="B786" s="5"/>
      <c r="C786" s="2"/>
      <c r="D786" s="2"/>
      <c r="E786" s="2"/>
      <c r="F786" s="29"/>
      <c r="G786" s="2"/>
      <c r="H786" s="2"/>
      <c r="I786" s="2"/>
      <c r="J786" s="29"/>
    </row>
    <row r="787" spans="2:10" x14ac:dyDescent="0.25">
      <c r="B787" s="5"/>
      <c r="C787" s="2"/>
      <c r="D787" s="2"/>
      <c r="E787" s="2"/>
      <c r="F787" s="29"/>
      <c r="G787" s="2"/>
      <c r="H787" s="2"/>
      <c r="I787" s="2"/>
      <c r="J787" s="29"/>
    </row>
    <row r="788" spans="2:10" x14ac:dyDescent="0.25">
      <c r="B788" s="5"/>
      <c r="C788" s="2"/>
      <c r="D788" s="2"/>
      <c r="E788" s="2"/>
      <c r="F788" s="29"/>
      <c r="G788" s="2"/>
      <c r="H788" s="2"/>
      <c r="I788" s="2"/>
      <c r="J788" s="29"/>
    </row>
    <row r="789" spans="2:10" x14ac:dyDescent="0.25">
      <c r="B789" s="5"/>
      <c r="C789" s="2"/>
      <c r="D789" s="2"/>
      <c r="E789" s="2"/>
      <c r="F789" s="29"/>
      <c r="G789" s="2"/>
      <c r="H789" s="2"/>
      <c r="I789" s="2"/>
      <c r="J789" s="29"/>
    </row>
    <row r="790" spans="2:10" x14ac:dyDescent="0.25">
      <c r="B790" s="5"/>
      <c r="C790" s="2"/>
      <c r="D790" s="2"/>
      <c r="E790" s="2"/>
      <c r="F790" s="29"/>
      <c r="G790" s="2"/>
      <c r="H790" s="2"/>
      <c r="I790" s="2"/>
      <c r="J790" s="29"/>
    </row>
    <row r="791" spans="2:10" x14ac:dyDescent="0.25">
      <c r="B791" s="5"/>
      <c r="C791" s="2"/>
      <c r="D791" s="2"/>
      <c r="E791" s="2"/>
      <c r="F791" s="29"/>
      <c r="G791" s="2"/>
      <c r="H791" s="2"/>
      <c r="I791" s="2"/>
      <c r="J791" s="29"/>
    </row>
    <row r="792" spans="2:10" x14ac:dyDescent="0.25">
      <c r="B792" s="5"/>
      <c r="C792" s="2"/>
      <c r="D792" s="2"/>
      <c r="E792" s="2"/>
      <c r="F792" s="29"/>
      <c r="G792" s="2"/>
      <c r="H792" s="2"/>
      <c r="I792" s="2"/>
      <c r="J792" s="29"/>
    </row>
    <row r="793" spans="2:10" x14ac:dyDescent="0.25">
      <c r="B793" s="5"/>
      <c r="C793" s="2"/>
      <c r="D793" s="2"/>
      <c r="E793" s="2"/>
      <c r="F793" s="29"/>
      <c r="G793" s="2"/>
      <c r="H793" s="2"/>
      <c r="I793" s="2"/>
      <c r="J793" s="29"/>
    </row>
    <row r="794" spans="2:10" x14ac:dyDescent="0.25">
      <c r="B794" s="5"/>
      <c r="C794" s="2"/>
      <c r="D794" s="2"/>
      <c r="E794" s="2"/>
      <c r="F794" s="29"/>
      <c r="G794" s="2"/>
      <c r="H794" s="2"/>
      <c r="I794" s="2"/>
      <c r="J794" s="29"/>
    </row>
    <row r="795" spans="2:10" x14ac:dyDescent="0.25">
      <c r="B795" s="5"/>
      <c r="C795" s="2"/>
      <c r="D795" s="2"/>
      <c r="E795" s="2"/>
      <c r="F795" s="29"/>
      <c r="G795" s="2"/>
      <c r="H795" s="2"/>
      <c r="I795" s="2"/>
      <c r="J795" s="29"/>
    </row>
    <row r="796" spans="2:10" x14ac:dyDescent="0.25">
      <c r="B796" s="5"/>
      <c r="C796" s="2"/>
      <c r="D796" s="2"/>
      <c r="E796" s="2"/>
      <c r="F796" s="29"/>
      <c r="G796" s="2"/>
      <c r="H796" s="2"/>
      <c r="I796" s="2"/>
      <c r="J796" s="29"/>
    </row>
    <row r="797" spans="2:10" x14ac:dyDescent="0.25">
      <c r="B797" s="5"/>
      <c r="C797" s="2"/>
      <c r="D797" s="2"/>
      <c r="E797" s="2"/>
      <c r="F797" s="29"/>
      <c r="G797" s="2"/>
      <c r="H797" s="2"/>
      <c r="I797" s="2"/>
      <c r="J797" s="29"/>
    </row>
    <row r="798" spans="2:10" x14ac:dyDescent="0.25">
      <c r="B798" s="5"/>
      <c r="C798" s="2"/>
      <c r="D798" s="2"/>
      <c r="E798" s="2"/>
      <c r="F798" s="29"/>
      <c r="G798" s="2"/>
      <c r="H798" s="2"/>
      <c r="I798" s="2"/>
      <c r="J798" s="29"/>
    </row>
    <row r="799" spans="2:10" x14ac:dyDescent="0.25">
      <c r="B799" s="5"/>
      <c r="C799" s="2"/>
      <c r="D799" s="2"/>
      <c r="E799" s="2"/>
      <c r="F799" s="29"/>
      <c r="G799" s="2"/>
      <c r="H799" s="2"/>
      <c r="I799" s="2"/>
      <c r="J799" s="29"/>
    </row>
    <row r="800" spans="2:10" x14ac:dyDescent="0.25">
      <c r="B800" s="5"/>
      <c r="C800" s="2"/>
      <c r="D800" s="2"/>
      <c r="E800" s="2"/>
      <c r="F800" s="29"/>
      <c r="G800" s="2"/>
      <c r="H800" s="2"/>
      <c r="I800" s="2"/>
      <c r="J800" s="29"/>
    </row>
    <row r="801" spans="2:10" x14ac:dyDescent="0.25">
      <c r="B801" s="5"/>
      <c r="C801" s="2"/>
      <c r="D801" s="2"/>
      <c r="E801" s="2"/>
      <c r="F801" s="29"/>
      <c r="G801" s="2"/>
      <c r="H801" s="2"/>
      <c r="I801" s="2"/>
      <c r="J801" s="29"/>
    </row>
    <row r="802" spans="2:10" x14ac:dyDescent="0.25">
      <c r="B802" s="5"/>
      <c r="C802" s="2"/>
      <c r="D802" s="2"/>
      <c r="E802" s="2"/>
      <c r="F802" s="29"/>
      <c r="G802" s="2"/>
      <c r="H802" s="2"/>
      <c r="I802" s="2"/>
      <c r="J802" s="29"/>
    </row>
    <row r="803" spans="2:10" x14ac:dyDescent="0.25">
      <c r="B803" s="5"/>
      <c r="C803" s="2"/>
      <c r="D803" s="2"/>
      <c r="E803" s="2"/>
      <c r="F803" s="29"/>
      <c r="G803" s="2"/>
      <c r="H803" s="2"/>
      <c r="I803" s="2"/>
      <c r="J803" s="29"/>
    </row>
    <row r="804" spans="2:10" x14ac:dyDescent="0.25">
      <c r="B804" s="5"/>
      <c r="C804" s="2"/>
      <c r="D804" s="2"/>
      <c r="E804" s="2"/>
      <c r="F804" s="29"/>
      <c r="G804" s="2"/>
      <c r="H804" s="2"/>
      <c r="I804" s="2"/>
      <c r="J804" s="29"/>
    </row>
    <row r="805" spans="2:10" x14ac:dyDescent="0.25">
      <c r="B805" s="5"/>
      <c r="C805" s="2"/>
      <c r="D805" s="2"/>
      <c r="E805" s="2"/>
      <c r="F805" s="29"/>
      <c r="G805" s="2"/>
      <c r="H805" s="2"/>
      <c r="I805" s="2"/>
      <c r="J805" s="29"/>
    </row>
    <row r="806" spans="2:10" x14ac:dyDescent="0.25">
      <c r="B806" s="5"/>
      <c r="C806" s="2"/>
      <c r="D806" s="2"/>
      <c r="E806" s="2"/>
      <c r="F806" s="29"/>
      <c r="G806" s="2"/>
      <c r="H806" s="2"/>
      <c r="I806" s="2"/>
      <c r="J806" s="29"/>
    </row>
    <row r="807" spans="2:10" x14ac:dyDescent="0.25">
      <c r="B807" s="5"/>
      <c r="C807" s="2"/>
      <c r="D807" s="2"/>
      <c r="E807" s="2"/>
      <c r="F807" s="29"/>
      <c r="G807" s="2"/>
      <c r="H807" s="2"/>
      <c r="I807" s="2"/>
      <c r="J807" s="29"/>
    </row>
    <row r="808" spans="2:10" x14ac:dyDescent="0.25">
      <c r="B808" s="5"/>
      <c r="C808" s="2"/>
      <c r="D808" s="2"/>
      <c r="E808" s="2"/>
      <c r="F808" s="29"/>
      <c r="G808" s="2"/>
      <c r="H808" s="2"/>
      <c r="I808" s="2"/>
      <c r="J808" s="29"/>
    </row>
    <row r="809" spans="2:10" x14ac:dyDescent="0.25">
      <c r="B809" s="5"/>
      <c r="C809" s="2"/>
      <c r="D809" s="2"/>
      <c r="E809" s="2"/>
      <c r="F809" s="29"/>
      <c r="G809" s="2"/>
      <c r="H809" s="2"/>
      <c r="I809" s="2"/>
      <c r="J809" s="29"/>
    </row>
    <row r="810" spans="2:10" x14ac:dyDescent="0.25">
      <c r="B810" s="5"/>
      <c r="C810" s="2"/>
      <c r="D810" s="2"/>
      <c r="E810" s="2"/>
      <c r="F810" s="29"/>
      <c r="G810" s="2"/>
      <c r="H810" s="2"/>
      <c r="I810" s="2"/>
      <c r="J810" s="29"/>
    </row>
    <row r="811" spans="2:10" x14ac:dyDescent="0.25">
      <c r="B811" s="5"/>
      <c r="C811" s="2"/>
      <c r="D811" s="2"/>
      <c r="E811" s="2"/>
      <c r="F811" s="29"/>
      <c r="G811" s="2"/>
      <c r="H811" s="2"/>
      <c r="I811" s="2"/>
      <c r="J811" s="29"/>
    </row>
    <row r="812" spans="2:10" x14ac:dyDescent="0.25">
      <c r="B812" s="5"/>
      <c r="C812" s="2"/>
      <c r="D812" s="2"/>
      <c r="E812" s="2"/>
      <c r="F812" s="29"/>
      <c r="G812" s="2"/>
      <c r="H812" s="2"/>
      <c r="I812" s="2"/>
      <c r="J812" s="29"/>
    </row>
    <row r="813" spans="2:10" x14ac:dyDescent="0.25">
      <c r="B813" s="5"/>
      <c r="C813" s="2"/>
      <c r="D813" s="2"/>
      <c r="E813" s="2"/>
      <c r="F813" s="29"/>
      <c r="G813" s="2"/>
      <c r="H813" s="2"/>
      <c r="I813" s="2"/>
      <c r="J813" s="29"/>
    </row>
    <row r="814" spans="2:10" x14ac:dyDescent="0.25">
      <c r="B814" s="5"/>
      <c r="C814" s="2"/>
      <c r="D814" s="2"/>
      <c r="E814" s="2"/>
      <c r="F814" s="29"/>
      <c r="G814" s="2"/>
      <c r="H814" s="2"/>
      <c r="I814" s="2"/>
      <c r="J814" s="29"/>
    </row>
    <row r="815" spans="2:10" x14ac:dyDescent="0.25">
      <c r="B815" s="5"/>
      <c r="C815" s="2"/>
      <c r="D815" s="2"/>
      <c r="E815" s="2"/>
      <c r="F815" s="29"/>
      <c r="G815" s="2"/>
      <c r="H815" s="2"/>
      <c r="I815" s="2"/>
      <c r="J815" s="29"/>
    </row>
    <row r="816" spans="2:10" x14ac:dyDescent="0.25">
      <c r="B816" s="5"/>
      <c r="C816" s="2"/>
      <c r="D816" s="2"/>
      <c r="E816" s="2"/>
      <c r="F816" s="29"/>
      <c r="G816" s="2"/>
      <c r="H816" s="2"/>
      <c r="I816" s="2"/>
      <c r="J816" s="29"/>
    </row>
    <row r="817" spans="2:10" x14ac:dyDescent="0.25">
      <c r="B817" s="5"/>
      <c r="C817" s="2"/>
      <c r="D817" s="2"/>
      <c r="E817" s="2"/>
      <c r="F817" s="29"/>
      <c r="G817" s="2"/>
      <c r="H817" s="2"/>
      <c r="I817" s="2"/>
      <c r="J817" s="29"/>
    </row>
    <row r="818" spans="2:10" x14ac:dyDescent="0.25">
      <c r="B818" s="5"/>
      <c r="C818" s="2"/>
      <c r="D818" s="2"/>
      <c r="E818" s="2"/>
      <c r="F818" s="29"/>
      <c r="G818" s="2"/>
      <c r="H818" s="2"/>
      <c r="I818" s="2"/>
      <c r="J818" s="29"/>
    </row>
    <row r="819" spans="2:10" x14ac:dyDescent="0.25">
      <c r="B819" s="5"/>
      <c r="C819" s="2"/>
      <c r="D819" s="2"/>
      <c r="E819" s="2"/>
      <c r="F819" s="29"/>
      <c r="G819" s="2"/>
      <c r="H819" s="2"/>
      <c r="I819" s="2"/>
      <c r="J819" s="29"/>
    </row>
    <row r="820" spans="2:10" x14ac:dyDescent="0.25">
      <c r="B820" s="5"/>
      <c r="C820" s="2"/>
      <c r="D820" s="2"/>
      <c r="E820" s="2"/>
      <c r="F820" s="29"/>
      <c r="G820" s="2"/>
      <c r="H820" s="2"/>
      <c r="I820" s="2"/>
      <c r="J820" s="29"/>
    </row>
    <row r="821" spans="2:10" x14ac:dyDescent="0.25">
      <c r="B821" s="5"/>
      <c r="C821" s="2"/>
      <c r="D821" s="2"/>
      <c r="E821" s="2"/>
      <c r="F821" s="29"/>
      <c r="G821" s="2"/>
      <c r="H821" s="2"/>
      <c r="I821" s="2"/>
      <c r="J821" s="29"/>
    </row>
    <row r="822" spans="2:10" x14ac:dyDescent="0.25">
      <c r="B822" s="5"/>
      <c r="C822" s="2"/>
      <c r="D822" s="2"/>
      <c r="E822" s="2"/>
      <c r="F822" s="29"/>
      <c r="G822" s="2"/>
      <c r="H822" s="2"/>
      <c r="I822" s="2"/>
      <c r="J822" s="29"/>
    </row>
    <row r="823" spans="2:10" x14ac:dyDescent="0.25">
      <c r="B823" s="5"/>
      <c r="C823" s="2"/>
      <c r="D823" s="2"/>
      <c r="E823" s="2"/>
      <c r="F823" s="29"/>
      <c r="G823" s="2"/>
      <c r="H823" s="2"/>
      <c r="I823" s="2"/>
      <c r="J823" s="29"/>
    </row>
    <row r="824" spans="2:10" x14ac:dyDescent="0.25">
      <c r="B824" s="5"/>
      <c r="C824" s="2"/>
      <c r="D824" s="2"/>
      <c r="E824" s="2"/>
      <c r="F824" s="29"/>
      <c r="G824" s="2"/>
      <c r="H824" s="2"/>
      <c r="I824" s="2"/>
      <c r="J824" s="29"/>
    </row>
    <row r="825" spans="2:10" x14ac:dyDescent="0.25">
      <c r="B825" s="5"/>
      <c r="C825" s="2"/>
      <c r="D825" s="2"/>
      <c r="E825" s="2"/>
      <c r="F825" s="29"/>
      <c r="G825" s="2"/>
      <c r="H825" s="2"/>
      <c r="I825" s="2"/>
      <c r="J825" s="29"/>
    </row>
    <row r="826" spans="2:10" x14ac:dyDescent="0.25">
      <c r="B826" s="5"/>
      <c r="C826" s="2"/>
      <c r="D826" s="2"/>
      <c r="E826" s="2"/>
      <c r="F826" s="29"/>
      <c r="G826" s="2"/>
      <c r="H826" s="2"/>
      <c r="I826" s="2"/>
      <c r="J826" s="29"/>
    </row>
    <row r="827" spans="2:10" x14ac:dyDescent="0.25">
      <c r="B827" s="5"/>
      <c r="C827" s="2"/>
      <c r="D827" s="2"/>
      <c r="E827" s="2"/>
      <c r="F827" s="29"/>
      <c r="G827" s="2"/>
      <c r="H827" s="2"/>
      <c r="I827" s="2"/>
      <c r="J827" s="29"/>
    </row>
    <row r="828" spans="2:10" x14ac:dyDescent="0.25">
      <c r="B828" s="5"/>
      <c r="C828" s="2"/>
      <c r="D828" s="2"/>
      <c r="E828" s="2"/>
      <c r="F828" s="29"/>
      <c r="G828" s="2"/>
      <c r="H828" s="2"/>
      <c r="I828" s="2"/>
      <c r="J828" s="29"/>
    </row>
    <row r="829" spans="2:10" x14ac:dyDescent="0.25">
      <c r="B829" s="5"/>
      <c r="C829" s="2"/>
      <c r="D829" s="2"/>
      <c r="E829" s="2"/>
      <c r="F829" s="29"/>
      <c r="G829" s="2"/>
      <c r="H829" s="2"/>
      <c r="I829" s="2"/>
      <c r="J829" s="29"/>
    </row>
    <row r="830" spans="2:10" x14ac:dyDescent="0.25">
      <c r="B830" s="5"/>
      <c r="C830" s="2"/>
      <c r="D830" s="2"/>
      <c r="E830" s="2"/>
      <c r="F830" s="29"/>
      <c r="G830" s="2"/>
      <c r="H830" s="2"/>
      <c r="I830" s="2"/>
      <c r="J830" s="29"/>
    </row>
    <row r="831" spans="2:10" x14ac:dyDescent="0.25">
      <c r="B831" s="5"/>
      <c r="C831" s="2"/>
      <c r="D831" s="2"/>
      <c r="E831" s="2"/>
      <c r="F831" s="29"/>
      <c r="G831" s="2"/>
      <c r="H831" s="2"/>
      <c r="I831" s="2"/>
      <c r="J831" s="29"/>
    </row>
    <row r="832" spans="2:10" x14ac:dyDescent="0.25">
      <c r="B832" s="5"/>
      <c r="C832" s="2"/>
      <c r="D832" s="2"/>
      <c r="E832" s="2"/>
      <c r="F832" s="29"/>
      <c r="G832" s="2"/>
      <c r="H832" s="2"/>
      <c r="I832" s="2"/>
      <c r="J832" s="29"/>
    </row>
    <row r="833" spans="2:10" x14ac:dyDescent="0.25">
      <c r="B833" s="5"/>
      <c r="C833" s="2"/>
      <c r="D833" s="2"/>
      <c r="E833" s="2"/>
      <c r="F833" s="29"/>
      <c r="G833" s="2"/>
      <c r="H833" s="2"/>
      <c r="I833" s="2"/>
      <c r="J833" s="29"/>
    </row>
    <row r="834" spans="2:10" x14ac:dyDescent="0.25">
      <c r="B834" s="5"/>
      <c r="C834" s="2"/>
      <c r="D834" s="2"/>
      <c r="E834" s="2"/>
      <c r="F834" s="29"/>
      <c r="G834" s="2"/>
      <c r="H834" s="2"/>
      <c r="I834" s="2"/>
      <c r="J834" s="29"/>
    </row>
    <row r="835" spans="2:10" x14ac:dyDescent="0.25">
      <c r="B835" s="5"/>
      <c r="C835" s="2"/>
      <c r="D835" s="2"/>
      <c r="E835" s="2"/>
      <c r="F835" s="29"/>
      <c r="G835" s="2"/>
      <c r="H835" s="2"/>
      <c r="I835" s="2"/>
      <c r="J835" s="29"/>
    </row>
    <row r="836" spans="2:10" x14ac:dyDescent="0.25">
      <c r="B836" s="5"/>
      <c r="C836" s="2"/>
      <c r="D836" s="2"/>
      <c r="E836" s="2"/>
      <c r="F836" s="29"/>
      <c r="G836" s="2"/>
      <c r="H836" s="2"/>
      <c r="I836" s="2"/>
      <c r="J836" s="29"/>
    </row>
    <row r="837" spans="2:10" x14ac:dyDescent="0.25">
      <c r="B837" s="5"/>
      <c r="C837" s="2"/>
      <c r="D837" s="2"/>
      <c r="E837" s="2"/>
      <c r="F837" s="29"/>
      <c r="G837" s="2"/>
      <c r="H837" s="2"/>
      <c r="I837" s="2"/>
      <c r="J837" s="29"/>
    </row>
    <row r="838" spans="2:10" x14ac:dyDescent="0.25">
      <c r="B838" s="5"/>
      <c r="C838" s="2"/>
      <c r="D838" s="2"/>
      <c r="E838" s="2"/>
      <c r="F838" s="29"/>
      <c r="G838" s="2"/>
      <c r="H838" s="2"/>
      <c r="I838" s="2"/>
      <c r="J838" s="29"/>
    </row>
    <row r="839" spans="2:10" x14ac:dyDescent="0.25">
      <c r="B839" s="5"/>
      <c r="C839" s="2"/>
      <c r="D839" s="2"/>
      <c r="E839" s="2"/>
      <c r="F839" s="29"/>
      <c r="G839" s="2"/>
      <c r="H839" s="2"/>
      <c r="I839" s="2"/>
      <c r="J839" s="29"/>
    </row>
    <row r="840" spans="2:10" x14ac:dyDescent="0.25">
      <c r="B840" s="5"/>
      <c r="C840" s="2"/>
      <c r="D840" s="2"/>
      <c r="E840" s="2"/>
      <c r="F840" s="29"/>
      <c r="G840" s="2"/>
      <c r="H840" s="2"/>
      <c r="I840" s="2"/>
      <c r="J840" s="29"/>
    </row>
    <row r="841" spans="2:10" x14ac:dyDescent="0.25">
      <c r="B841" s="5"/>
      <c r="C841" s="2"/>
      <c r="D841" s="2"/>
      <c r="E841" s="2"/>
      <c r="F841" s="29"/>
      <c r="G841" s="2"/>
      <c r="H841" s="2"/>
      <c r="I841" s="2"/>
      <c r="J841" s="29"/>
    </row>
    <row r="842" spans="2:10" x14ac:dyDescent="0.25">
      <c r="B842" s="5"/>
      <c r="C842" s="2"/>
      <c r="D842" s="2"/>
      <c r="E842" s="2"/>
      <c r="F842" s="29"/>
      <c r="G842" s="2"/>
      <c r="H842" s="2"/>
      <c r="I842" s="2"/>
      <c r="J842" s="29"/>
    </row>
    <row r="843" spans="2:10" x14ac:dyDescent="0.25">
      <c r="B843" s="5"/>
      <c r="C843" s="2"/>
      <c r="D843" s="2"/>
      <c r="E843" s="2"/>
      <c r="F843" s="29"/>
      <c r="G843" s="2"/>
      <c r="H843" s="2"/>
      <c r="I843" s="2"/>
      <c r="J843" s="29"/>
    </row>
    <row r="844" spans="2:10" x14ac:dyDescent="0.25">
      <c r="B844" s="5"/>
      <c r="C844" s="2"/>
      <c r="D844" s="2"/>
      <c r="E844" s="2"/>
      <c r="F844" s="29"/>
      <c r="G844" s="2"/>
      <c r="H844" s="2"/>
      <c r="I844" s="2"/>
      <c r="J844" s="29"/>
    </row>
    <row r="845" spans="2:10" x14ac:dyDescent="0.25">
      <c r="B845" s="5"/>
      <c r="C845" s="2"/>
      <c r="D845" s="2"/>
      <c r="E845" s="2"/>
      <c r="F845" s="29"/>
      <c r="G845" s="2"/>
      <c r="H845" s="2"/>
      <c r="I845" s="2"/>
      <c r="J845" s="29"/>
    </row>
    <row r="846" spans="2:10" x14ac:dyDescent="0.25">
      <c r="B846" s="5"/>
      <c r="C846" s="2"/>
      <c r="D846" s="2"/>
      <c r="E846" s="2"/>
      <c r="F846" s="29"/>
      <c r="G846" s="2"/>
      <c r="H846" s="2"/>
      <c r="I846" s="2"/>
      <c r="J846" s="29"/>
    </row>
    <row r="847" spans="2:10" x14ac:dyDescent="0.25">
      <c r="B847" s="5"/>
      <c r="C847" s="2"/>
      <c r="D847" s="2"/>
      <c r="E847" s="2"/>
      <c r="F847" s="29"/>
      <c r="G847" s="2"/>
      <c r="H847" s="2"/>
      <c r="I847" s="2"/>
      <c r="J847" s="29"/>
    </row>
    <row r="848" spans="2:10" x14ac:dyDescent="0.25">
      <c r="B848" s="5"/>
      <c r="C848" s="2"/>
      <c r="D848" s="2"/>
      <c r="E848" s="2"/>
      <c r="F848" s="29"/>
      <c r="G848" s="2"/>
      <c r="H848" s="2"/>
      <c r="I848" s="2"/>
      <c r="J848" s="29"/>
    </row>
    <row r="849" spans="2:10" x14ac:dyDescent="0.25">
      <c r="B849" s="5"/>
      <c r="C849" s="2"/>
      <c r="D849" s="2"/>
      <c r="E849" s="2"/>
      <c r="F849" s="29"/>
      <c r="G849" s="2"/>
      <c r="H849" s="2"/>
      <c r="I849" s="2"/>
      <c r="J849" s="29"/>
    </row>
    <row r="850" spans="2:10" x14ac:dyDescent="0.25">
      <c r="B850" s="5"/>
      <c r="C850" s="2"/>
      <c r="D850" s="2"/>
      <c r="E850" s="2"/>
      <c r="F850" s="29"/>
      <c r="G850" s="2"/>
      <c r="H850" s="2"/>
      <c r="I850" s="2"/>
      <c r="J850" s="29"/>
    </row>
    <row r="851" spans="2:10" x14ac:dyDescent="0.25">
      <c r="B851" s="5"/>
      <c r="C851" s="2"/>
      <c r="D851" s="2"/>
      <c r="E851" s="2"/>
      <c r="F851" s="29"/>
      <c r="G851" s="2"/>
      <c r="H851" s="2"/>
      <c r="I851" s="2"/>
      <c r="J851" s="29"/>
    </row>
    <row r="852" spans="2:10" x14ac:dyDescent="0.25">
      <c r="B852" s="5"/>
      <c r="C852" s="2"/>
      <c r="D852" s="2"/>
      <c r="E852" s="2"/>
      <c r="F852" s="29"/>
      <c r="G852" s="2"/>
      <c r="H852" s="2"/>
      <c r="I852" s="2"/>
      <c r="J852" s="29"/>
    </row>
    <row r="853" spans="2:10" x14ac:dyDescent="0.25">
      <c r="B853" s="5"/>
      <c r="C853" s="2"/>
      <c r="D853" s="2"/>
      <c r="E853" s="2"/>
      <c r="F853" s="29"/>
      <c r="G853" s="2"/>
      <c r="H853" s="2"/>
      <c r="I853" s="2"/>
      <c r="J853" s="29"/>
    </row>
    <row r="854" spans="2:10" x14ac:dyDescent="0.25">
      <c r="B854" s="5"/>
      <c r="C854" s="2"/>
      <c r="D854" s="2"/>
      <c r="E854" s="2"/>
      <c r="F854" s="29"/>
      <c r="G854" s="2"/>
      <c r="H854" s="2"/>
      <c r="I854" s="2"/>
      <c r="J854" s="29"/>
    </row>
    <row r="855" spans="2:10" x14ac:dyDescent="0.25">
      <c r="B855" s="5"/>
      <c r="C855" s="2"/>
      <c r="D855" s="2"/>
      <c r="E855" s="2"/>
      <c r="F855" s="29"/>
      <c r="G855" s="2"/>
      <c r="H855" s="2"/>
      <c r="I855" s="2"/>
      <c r="J855" s="29"/>
    </row>
    <row r="856" spans="2:10" x14ac:dyDescent="0.25">
      <c r="B856" s="5"/>
      <c r="C856" s="2"/>
      <c r="D856" s="2"/>
      <c r="E856" s="2"/>
      <c r="F856" s="29"/>
      <c r="G856" s="2"/>
      <c r="H856" s="2"/>
      <c r="I856" s="2"/>
      <c r="J856" s="29"/>
    </row>
    <row r="857" spans="2:10" x14ac:dyDescent="0.25">
      <c r="B857" s="5"/>
      <c r="C857" s="2"/>
      <c r="D857" s="2"/>
      <c r="E857" s="2"/>
      <c r="F857" s="29"/>
      <c r="G857" s="2"/>
      <c r="H857" s="2"/>
      <c r="I857" s="2"/>
      <c r="J857" s="29"/>
    </row>
    <row r="858" spans="2:10" x14ac:dyDescent="0.25">
      <c r="B858" s="5"/>
      <c r="C858" s="2"/>
      <c r="D858" s="2"/>
      <c r="E858" s="2"/>
      <c r="F858" s="29"/>
      <c r="G858" s="2"/>
      <c r="H858" s="2"/>
      <c r="I858" s="2"/>
      <c r="J858" s="29"/>
    </row>
    <row r="859" spans="2:10" x14ac:dyDescent="0.25">
      <c r="B859" s="5"/>
      <c r="C859" s="2"/>
      <c r="D859" s="2"/>
      <c r="E859" s="2"/>
      <c r="F859" s="29"/>
      <c r="G859" s="2"/>
      <c r="H859" s="2"/>
      <c r="I859" s="2"/>
      <c r="J859" s="29"/>
    </row>
    <row r="860" spans="2:10" x14ac:dyDescent="0.25">
      <c r="B860" s="5"/>
      <c r="C860" s="2"/>
      <c r="D860" s="2"/>
      <c r="E860" s="2"/>
      <c r="F860" s="29"/>
      <c r="G860" s="2"/>
      <c r="H860" s="2"/>
      <c r="I860" s="2"/>
      <c r="J860" s="29"/>
    </row>
    <row r="861" spans="2:10" x14ac:dyDescent="0.25">
      <c r="B861" s="5"/>
      <c r="C861" s="2"/>
      <c r="D861" s="2"/>
      <c r="E861" s="2"/>
      <c r="F861" s="29"/>
      <c r="G861" s="2"/>
      <c r="H861" s="2"/>
      <c r="I861" s="2"/>
      <c r="J861" s="29"/>
    </row>
    <row r="862" spans="2:10" x14ac:dyDescent="0.25">
      <c r="B862" s="5"/>
      <c r="C862" s="2"/>
      <c r="D862" s="2"/>
      <c r="E862" s="2"/>
      <c r="F862" s="29"/>
      <c r="G862" s="2"/>
      <c r="H862" s="2"/>
      <c r="I862" s="2"/>
      <c r="J862" s="29"/>
    </row>
    <row r="863" spans="2:10" x14ac:dyDescent="0.25">
      <c r="B863" s="5"/>
      <c r="C863" s="2"/>
      <c r="D863" s="2"/>
      <c r="E863" s="2"/>
      <c r="F863" s="29"/>
      <c r="G863" s="2"/>
      <c r="H863" s="2"/>
      <c r="I863" s="2"/>
      <c r="J863" s="29"/>
    </row>
    <row r="864" spans="2:10" x14ac:dyDescent="0.25">
      <c r="B864" s="5"/>
      <c r="C864" s="2"/>
      <c r="D864" s="2"/>
      <c r="E864" s="2"/>
      <c r="F864" s="29"/>
      <c r="G864" s="2"/>
      <c r="H864" s="2"/>
      <c r="I864" s="2"/>
      <c r="J864" s="29"/>
    </row>
    <row r="865" spans="2:10" x14ac:dyDescent="0.25">
      <c r="B865" s="5"/>
      <c r="C865" s="2"/>
      <c r="D865" s="2"/>
      <c r="E865" s="2"/>
      <c r="F865" s="29"/>
      <c r="G865" s="2"/>
      <c r="H865" s="2"/>
      <c r="I865" s="2"/>
      <c r="J865" s="29"/>
    </row>
    <row r="866" spans="2:10" x14ac:dyDescent="0.25">
      <c r="B866" s="5"/>
      <c r="C866" s="2"/>
      <c r="D866" s="2"/>
      <c r="E866" s="2"/>
      <c r="F866" s="29"/>
      <c r="G866" s="2"/>
      <c r="H866" s="2"/>
      <c r="I866" s="2"/>
      <c r="J866" s="29"/>
    </row>
    <row r="867" spans="2:10" x14ac:dyDescent="0.25">
      <c r="B867" s="5"/>
      <c r="C867" s="2"/>
      <c r="D867" s="2"/>
      <c r="E867" s="2"/>
      <c r="F867" s="29"/>
      <c r="G867" s="2"/>
      <c r="H867" s="2"/>
      <c r="I867" s="2"/>
      <c r="J867" s="29"/>
    </row>
    <row r="868" spans="2:10" x14ac:dyDescent="0.25">
      <c r="B868" s="5"/>
      <c r="C868" s="2"/>
      <c r="D868" s="2"/>
      <c r="E868" s="2"/>
      <c r="F868" s="29"/>
      <c r="G868" s="2"/>
      <c r="H868" s="2"/>
      <c r="I868" s="2"/>
      <c r="J868" s="29"/>
    </row>
    <row r="869" spans="2:10" x14ac:dyDescent="0.25">
      <c r="B869" s="5"/>
      <c r="C869" s="2"/>
      <c r="D869" s="2"/>
      <c r="E869" s="2"/>
      <c r="F869" s="29"/>
      <c r="G869" s="2"/>
      <c r="H869" s="2"/>
      <c r="I869" s="2"/>
      <c r="J869" s="29"/>
    </row>
    <row r="870" spans="2:10" x14ac:dyDescent="0.25">
      <c r="B870" s="5"/>
      <c r="C870" s="2"/>
      <c r="D870" s="2"/>
      <c r="E870" s="2"/>
      <c r="F870" s="29"/>
      <c r="G870" s="2"/>
      <c r="H870" s="2"/>
      <c r="I870" s="2"/>
      <c r="J870" s="29"/>
    </row>
    <row r="871" spans="2:10" x14ac:dyDescent="0.25">
      <c r="B871" s="5"/>
      <c r="C871" s="2"/>
      <c r="D871" s="2"/>
      <c r="E871" s="2"/>
      <c r="F871" s="29"/>
      <c r="G871" s="2"/>
      <c r="H871" s="2"/>
      <c r="I871" s="2"/>
      <c r="J871" s="29"/>
    </row>
    <row r="872" spans="2:10" x14ac:dyDescent="0.25">
      <c r="B872" s="5"/>
      <c r="C872" s="2"/>
      <c r="D872" s="2"/>
      <c r="E872" s="2"/>
      <c r="F872" s="29"/>
      <c r="G872" s="2"/>
      <c r="H872" s="2"/>
      <c r="I872" s="2"/>
      <c r="J872" s="29"/>
    </row>
    <row r="873" spans="2:10" x14ac:dyDescent="0.25">
      <c r="B873" s="5"/>
      <c r="C873" s="2"/>
      <c r="D873" s="2"/>
      <c r="E873" s="2"/>
      <c r="F873" s="29"/>
      <c r="G873" s="2"/>
      <c r="H873" s="2"/>
      <c r="I873" s="2"/>
      <c r="J873" s="29"/>
    </row>
    <row r="874" spans="2:10" x14ac:dyDescent="0.25">
      <c r="B874" s="5"/>
      <c r="C874" s="2"/>
      <c r="D874" s="2"/>
      <c r="E874" s="2"/>
      <c r="F874" s="29"/>
      <c r="G874" s="2"/>
      <c r="H874" s="2"/>
      <c r="I874" s="2"/>
      <c r="J874" s="29"/>
    </row>
    <row r="875" spans="2:10" x14ac:dyDescent="0.25">
      <c r="B875" s="5"/>
      <c r="C875" s="2"/>
      <c r="D875" s="2"/>
      <c r="E875" s="2"/>
      <c r="F875" s="29"/>
      <c r="G875" s="2"/>
      <c r="H875" s="2"/>
      <c r="I875" s="2"/>
      <c r="J875" s="29"/>
    </row>
    <row r="876" spans="2:10" x14ac:dyDescent="0.25">
      <c r="B876" s="5"/>
      <c r="C876" s="2"/>
      <c r="D876" s="2"/>
      <c r="E876" s="2"/>
      <c r="F876" s="29"/>
      <c r="G876" s="2"/>
      <c r="H876" s="2"/>
      <c r="I876" s="2"/>
      <c r="J876" s="29"/>
    </row>
    <row r="877" spans="2:10" x14ac:dyDescent="0.25">
      <c r="B877" s="5"/>
      <c r="C877" s="2"/>
      <c r="D877" s="2"/>
      <c r="E877" s="2"/>
      <c r="F877" s="29"/>
      <c r="G877" s="2"/>
      <c r="H877" s="2"/>
      <c r="I877" s="2"/>
      <c r="J877" s="29"/>
    </row>
    <row r="878" spans="2:10" x14ac:dyDescent="0.25">
      <c r="B878" s="5"/>
      <c r="C878" s="2"/>
      <c r="D878" s="2"/>
      <c r="E878" s="2"/>
      <c r="F878" s="29"/>
      <c r="G878" s="2"/>
      <c r="H878" s="2"/>
      <c r="I878" s="2"/>
      <c r="J878" s="29"/>
    </row>
    <row r="879" spans="2:10" x14ac:dyDescent="0.25">
      <c r="B879" s="5"/>
      <c r="C879" s="2"/>
      <c r="D879" s="2"/>
      <c r="E879" s="2"/>
      <c r="F879" s="29"/>
      <c r="G879" s="2"/>
      <c r="H879" s="2"/>
      <c r="I879" s="2"/>
      <c r="J879" s="29"/>
    </row>
    <row r="880" spans="2:10" x14ac:dyDescent="0.25">
      <c r="B880" s="5"/>
      <c r="C880" s="2"/>
      <c r="D880" s="2"/>
      <c r="E880" s="2"/>
      <c r="F880" s="29"/>
      <c r="G880" s="2"/>
      <c r="H880" s="2"/>
      <c r="I880" s="2"/>
      <c r="J880" s="29"/>
    </row>
    <row r="881" spans="2:10" x14ac:dyDescent="0.25">
      <c r="B881" s="5"/>
      <c r="C881" s="2"/>
      <c r="D881" s="2"/>
      <c r="E881" s="2"/>
      <c r="F881" s="29"/>
      <c r="G881" s="2"/>
      <c r="H881" s="2"/>
      <c r="I881" s="2"/>
      <c r="J881" s="29"/>
    </row>
    <row r="882" spans="2:10" x14ac:dyDescent="0.25">
      <c r="B882" s="5"/>
      <c r="C882" s="2"/>
      <c r="D882" s="2"/>
      <c r="E882" s="2"/>
      <c r="F882" s="29"/>
      <c r="G882" s="2"/>
      <c r="H882" s="2"/>
      <c r="I882" s="2"/>
      <c r="J882" s="29"/>
    </row>
    <row r="883" spans="2:10" x14ac:dyDescent="0.25">
      <c r="B883" s="5"/>
      <c r="C883" s="2"/>
      <c r="D883" s="2"/>
      <c r="E883" s="2"/>
      <c r="F883" s="29"/>
      <c r="G883" s="2"/>
      <c r="H883" s="2"/>
      <c r="I883" s="2"/>
      <c r="J883" s="29"/>
    </row>
    <row r="884" spans="2:10" x14ac:dyDescent="0.25">
      <c r="B884" s="5"/>
      <c r="C884" s="2"/>
      <c r="D884" s="2"/>
      <c r="E884" s="2"/>
      <c r="F884" s="29"/>
      <c r="G884" s="2"/>
      <c r="H884" s="2"/>
      <c r="I884" s="2"/>
      <c r="J884" s="29"/>
    </row>
    <row r="885" spans="2:10" x14ac:dyDescent="0.25">
      <c r="B885" s="5"/>
      <c r="C885" s="2"/>
      <c r="D885" s="2"/>
      <c r="E885" s="2"/>
      <c r="F885" s="29"/>
      <c r="G885" s="2"/>
      <c r="H885" s="2"/>
      <c r="I885" s="2"/>
      <c r="J885" s="29"/>
    </row>
    <row r="886" spans="2:10" x14ac:dyDescent="0.25">
      <c r="B886" s="5"/>
      <c r="C886" s="2"/>
      <c r="D886" s="2"/>
      <c r="E886" s="2"/>
      <c r="F886" s="29"/>
      <c r="G886" s="2"/>
      <c r="H886" s="2"/>
      <c r="I886" s="2"/>
      <c r="J886" s="29"/>
    </row>
    <row r="887" spans="2:10" x14ac:dyDescent="0.25">
      <c r="B887" s="5"/>
      <c r="C887" s="2"/>
      <c r="D887" s="2"/>
      <c r="E887" s="2"/>
      <c r="F887" s="29"/>
      <c r="G887" s="2"/>
      <c r="H887" s="2"/>
      <c r="I887" s="2"/>
      <c r="J887" s="29"/>
    </row>
    <row r="888" spans="2:10" x14ac:dyDescent="0.25">
      <c r="B888" s="5"/>
      <c r="C888" s="2"/>
      <c r="D888" s="2"/>
      <c r="E888" s="2"/>
      <c r="F888" s="29"/>
      <c r="G888" s="2"/>
      <c r="H888" s="2"/>
      <c r="I888" s="2"/>
      <c r="J888" s="29"/>
    </row>
    <row r="889" spans="2:10" x14ac:dyDescent="0.25">
      <c r="B889" s="5"/>
      <c r="C889" s="2"/>
      <c r="D889" s="2"/>
      <c r="E889" s="2"/>
      <c r="F889" s="29"/>
      <c r="G889" s="2"/>
      <c r="H889" s="2"/>
      <c r="I889" s="2"/>
      <c r="J889" s="29"/>
    </row>
    <row r="890" spans="2:10" x14ac:dyDescent="0.25">
      <c r="B890" s="5"/>
      <c r="C890" s="2"/>
      <c r="D890" s="2"/>
      <c r="E890" s="2"/>
      <c r="F890" s="29"/>
      <c r="G890" s="2"/>
      <c r="H890" s="2"/>
      <c r="I890" s="2"/>
      <c r="J890" s="29"/>
    </row>
    <row r="891" spans="2:10" x14ac:dyDescent="0.25">
      <c r="B891" s="5"/>
      <c r="C891" s="2"/>
      <c r="D891" s="2"/>
      <c r="E891" s="2"/>
      <c r="F891" s="29"/>
      <c r="G891" s="2"/>
      <c r="H891" s="2"/>
      <c r="I891" s="2"/>
      <c r="J891" s="29"/>
    </row>
    <row r="892" spans="2:10" x14ac:dyDescent="0.25">
      <c r="B892" s="5"/>
      <c r="C892" s="2"/>
      <c r="D892" s="2"/>
      <c r="E892" s="2"/>
      <c r="F892" s="29"/>
      <c r="G892" s="2"/>
      <c r="H892" s="2"/>
      <c r="I892" s="2"/>
      <c r="J892" s="29"/>
    </row>
    <row r="893" spans="2:10" x14ac:dyDescent="0.25">
      <c r="B893" s="5"/>
      <c r="C893" s="2"/>
      <c r="D893" s="2"/>
      <c r="E893" s="2"/>
      <c r="F893" s="29"/>
      <c r="G893" s="2"/>
      <c r="H893" s="2"/>
      <c r="I893" s="2"/>
      <c r="J893" s="29"/>
    </row>
    <row r="894" spans="2:10" x14ac:dyDescent="0.25">
      <c r="B894" s="5"/>
      <c r="C894" s="2"/>
      <c r="D894" s="2"/>
      <c r="E894" s="2"/>
      <c r="F894" s="29"/>
      <c r="G894" s="2"/>
      <c r="H894" s="2"/>
      <c r="I894" s="2"/>
      <c r="J894" s="29"/>
    </row>
    <row r="895" spans="2:10" x14ac:dyDescent="0.25">
      <c r="B895" s="5"/>
      <c r="C895" s="2"/>
      <c r="D895" s="2"/>
      <c r="E895" s="2"/>
      <c r="F895" s="29"/>
      <c r="G895" s="2"/>
      <c r="H895" s="2"/>
      <c r="I895" s="2"/>
      <c r="J895" s="29"/>
    </row>
    <row r="896" spans="2:10" x14ac:dyDescent="0.25">
      <c r="B896" s="5"/>
      <c r="C896" s="2"/>
      <c r="D896" s="2"/>
      <c r="E896" s="2"/>
      <c r="F896" s="29"/>
      <c r="G896" s="2"/>
      <c r="H896" s="2"/>
      <c r="I896" s="2"/>
      <c r="J896" s="29"/>
    </row>
    <row r="897" spans="2:10" x14ac:dyDescent="0.25">
      <c r="B897" s="5"/>
      <c r="C897" s="2"/>
      <c r="D897" s="2"/>
      <c r="E897" s="2"/>
      <c r="F897" s="29"/>
      <c r="G897" s="2"/>
      <c r="H897" s="2"/>
      <c r="I897" s="2"/>
      <c r="J897" s="29"/>
    </row>
    <row r="898" spans="2:10" x14ac:dyDescent="0.25">
      <c r="B898" s="5"/>
      <c r="C898" s="2"/>
      <c r="D898" s="2"/>
      <c r="E898" s="2"/>
      <c r="F898" s="29"/>
      <c r="G898" s="2"/>
      <c r="H898" s="2"/>
      <c r="I898" s="2"/>
      <c r="J898" s="29"/>
    </row>
    <row r="899" spans="2:10" x14ac:dyDescent="0.25">
      <c r="B899" s="5"/>
      <c r="C899" s="2"/>
      <c r="D899" s="2"/>
      <c r="E899" s="2"/>
      <c r="F899" s="29"/>
      <c r="G899" s="2"/>
      <c r="H899" s="2"/>
      <c r="I899" s="2"/>
      <c r="J899" s="29"/>
    </row>
    <row r="900" spans="2:10" x14ac:dyDescent="0.25">
      <c r="B900" s="5"/>
      <c r="C900" s="2"/>
      <c r="D900" s="2"/>
      <c r="E900" s="2"/>
      <c r="F900" s="29"/>
      <c r="G900" s="2"/>
      <c r="H900" s="2"/>
      <c r="I900" s="2"/>
      <c r="J900" s="29"/>
    </row>
    <row r="901" spans="2:10" x14ac:dyDescent="0.25">
      <c r="B901" s="5"/>
      <c r="C901" s="2"/>
      <c r="D901" s="2"/>
      <c r="E901" s="2"/>
      <c r="F901" s="29"/>
      <c r="G901" s="2"/>
      <c r="H901" s="2"/>
      <c r="I901" s="2"/>
      <c r="J901" s="29"/>
    </row>
    <row r="902" spans="2:10" x14ac:dyDescent="0.25">
      <c r="B902" s="5"/>
      <c r="C902" s="2"/>
      <c r="D902" s="2"/>
      <c r="E902" s="2"/>
      <c r="F902" s="29"/>
      <c r="G902" s="2"/>
      <c r="H902" s="2"/>
      <c r="I902" s="2"/>
      <c r="J902" s="29"/>
    </row>
    <row r="903" spans="2:10" x14ac:dyDescent="0.25">
      <c r="B903" s="5"/>
      <c r="C903" s="2"/>
      <c r="D903" s="2"/>
      <c r="E903" s="2"/>
      <c r="F903" s="29"/>
      <c r="G903" s="2"/>
      <c r="H903" s="2"/>
      <c r="I903" s="2"/>
      <c r="J903" s="29"/>
    </row>
    <row r="904" spans="2:10" x14ac:dyDescent="0.25">
      <c r="B904" s="5"/>
      <c r="C904" s="2"/>
      <c r="D904" s="2"/>
      <c r="E904" s="2"/>
      <c r="F904" s="29"/>
      <c r="G904" s="2"/>
      <c r="H904" s="2"/>
      <c r="I904" s="2"/>
      <c r="J904" s="29"/>
    </row>
    <row r="905" spans="2:10" x14ac:dyDescent="0.25">
      <c r="B905" s="5"/>
      <c r="C905" s="2"/>
      <c r="D905" s="2"/>
      <c r="E905" s="2"/>
      <c r="F905" s="29"/>
      <c r="G905" s="2"/>
      <c r="H905" s="2"/>
      <c r="I905" s="2"/>
      <c r="J905" s="29"/>
    </row>
    <row r="906" spans="2:10" x14ac:dyDescent="0.25">
      <c r="B906" s="5"/>
      <c r="C906" s="2"/>
      <c r="D906" s="2"/>
      <c r="E906" s="2"/>
      <c r="F906" s="29"/>
      <c r="G906" s="2"/>
      <c r="H906" s="2"/>
      <c r="I906" s="2"/>
      <c r="J906" s="29"/>
    </row>
    <row r="907" spans="2:10" x14ac:dyDescent="0.25">
      <c r="B907" s="5"/>
      <c r="C907" s="2"/>
      <c r="D907" s="2"/>
      <c r="E907" s="2"/>
      <c r="F907" s="29"/>
      <c r="G907" s="2"/>
      <c r="H907" s="2"/>
      <c r="I907" s="2"/>
      <c r="J907" s="29"/>
    </row>
    <row r="908" spans="2:10" x14ac:dyDescent="0.25">
      <c r="B908" s="5"/>
      <c r="C908" s="2"/>
      <c r="D908" s="2"/>
      <c r="E908" s="2"/>
      <c r="F908" s="29"/>
      <c r="G908" s="2"/>
      <c r="H908" s="2"/>
      <c r="I908" s="2"/>
      <c r="J908" s="29"/>
    </row>
    <row r="909" spans="2:10" x14ac:dyDescent="0.25">
      <c r="B909" s="5"/>
      <c r="C909" s="2"/>
      <c r="D909" s="2"/>
      <c r="E909" s="2"/>
      <c r="F909" s="29"/>
      <c r="G909" s="2"/>
      <c r="H909" s="2"/>
      <c r="I909" s="2"/>
      <c r="J909" s="29"/>
    </row>
    <row r="910" spans="2:10" x14ac:dyDescent="0.25">
      <c r="B910" s="5"/>
      <c r="C910" s="2"/>
      <c r="D910" s="2"/>
      <c r="E910" s="2"/>
      <c r="F910" s="29"/>
      <c r="G910" s="2"/>
      <c r="H910" s="2"/>
      <c r="I910" s="2"/>
      <c r="J910" s="29"/>
    </row>
    <row r="911" spans="2:10" x14ac:dyDescent="0.25">
      <c r="B911" s="5"/>
      <c r="C911" s="2"/>
      <c r="D911" s="2"/>
      <c r="E911" s="2"/>
      <c r="F911" s="29"/>
      <c r="G911" s="2"/>
      <c r="H911" s="2"/>
      <c r="I911" s="2"/>
      <c r="J911" s="29"/>
    </row>
    <row r="912" spans="2:10" x14ac:dyDescent="0.25">
      <c r="B912" s="5"/>
      <c r="C912" s="2"/>
      <c r="D912" s="2"/>
      <c r="E912" s="2"/>
      <c r="F912" s="29"/>
      <c r="G912" s="2"/>
      <c r="H912" s="2"/>
      <c r="I912" s="2"/>
      <c r="J912" s="29"/>
    </row>
    <row r="913" spans="2:10" x14ac:dyDescent="0.25">
      <c r="B913" s="5"/>
      <c r="C913" s="2"/>
      <c r="D913" s="2"/>
      <c r="E913" s="2"/>
      <c r="F913" s="29"/>
      <c r="G913" s="2"/>
      <c r="H913" s="2"/>
      <c r="I913" s="2"/>
      <c r="J913" s="29"/>
    </row>
    <row r="914" spans="2:10" x14ac:dyDescent="0.25">
      <c r="B914" s="5"/>
      <c r="C914" s="2"/>
      <c r="D914" s="2"/>
      <c r="E914" s="2"/>
      <c r="F914" s="29"/>
      <c r="G914" s="2"/>
      <c r="H914" s="2"/>
      <c r="I914" s="2"/>
      <c r="J914" s="29"/>
    </row>
    <row r="915" spans="2:10" x14ac:dyDescent="0.25">
      <c r="B915" s="5"/>
      <c r="C915" s="2"/>
      <c r="D915" s="2"/>
      <c r="E915" s="2"/>
      <c r="F915" s="29"/>
      <c r="G915" s="2"/>
      <c r="H915" s="2"/>
      <c r="I915" s="2"/>
      <c r="J915" s="29"/>
    </row>
    <row r="916" spans="2:10" x14ac:dyDescent="0.25">
      <c r="B916" s="5"/>
      <c r="C916" s="2"/>
      <c r="D916" s="2"/>
      <c r="E916" s="2"/>
      <c r="F916" s="29"/>
      <c r="G916" s="2"/>
      <c r="H916" s="2"/>
      <c r="I916" s="2"/>
      <c r="J916" s="29"/>
    </row>
    <row r="917" spans="2:10" x14ac:dyDescent="0.25">
      <c r="B917" s="5"/>
      <c r="C917" s="2"/>
      <c r="D917" s="2"/>
      <c r="E917" s="2"/>
      <c r="F917" s="29"/>
      <c r="G917" s="2"/>
      <c r="H917" s="2"/>
      <c r="I917" s="2"/>
      <c r="J917" s="29"/>
    </row>
    <row r="918" spans="2:10" x14ac:dyDescent="0.25">
      <c r="B918" s="5"/>
      <c r="C918" s="2"/>
      <c r="D918" s="2"/>
      <c r="E918" s="2"/>
      <c r="F918" s="29"/>
      <c r="G918" s="2"/>
      <c r="H918" s="2"/>
      <c r="I918" s="2"/>
      <c r="J918" s="29"/>
    </row>
    <row r="919" spans="2:10" x14ac:dyDescent="0.25">
      <c r="B919" s="5"/>
      <c r="C919" s="2"/>
      <c r="D919" s="2"/>
      <c r="E919" s="2"/>
      <c r="F919" s="29"/>
      <c r="G919" s="2"/>
      <c r="H919" s="2"/>
      <c r="I919" s="2"/>
      <c r="J919" s="29"/>
    </row>
    <row r="920" spans="2:10" x14ac:dyDescent="0.25">
      <c r="B920" s="5"/>
      <c r="C920" s="2"/>
      <c r="D920" s="2"/>
      <c r="E920" s="2"/>
      <c r="F920" s="29"/>
      <c r="G920" s="2"/>
      <c r="H920" s="2"/>
      <c r="I920" s="2"/>
      <c r="J920" s="29"/>
    </row>
    <row r="921" spans="2:10" x14ac:dyDescent="0.25">
      <c r="B921" s="5"/>
      <c r="C921" s="2"/>
      <c r="D921" s="2"/>
      <c r="E921" s="2"/>
      <c r="F921" s="29"/>
      <c r="G921" s="2"/>
      <c r="H921" s="2"/>
      <c r="I921" s="2"/>
      <c r="J921" s="29"/>
    </row>
    <row r="922" spans="2:10" x14ac:dyDescent="0.25">
      <c r="B922" s="5"/>
      <c r="C922" s="2"/>
      <c r="D922" s="2"/>
      <c r="E922" s="2"/>
      <c r="F922" s="29"/>
      <c r="G922" s="2"/>
      <c r="H922" s="2"/>
      <c r="I922" s="2"/>
      <c r="J922" s="29"/>
    </row>
    <row r="923" spans="2:10" x14ac:dyDescent="0.25">
      <c r="B923" s="5"/>
      <c r="C923" s="2"/>
      <c r="D923" s="2"/>
      <c r="E923" s="2"/>
      <c r="F923" s="29"/>
      <c r="G923" s="2"/>
      <c r="H923" s="2"/>
      <c r="I923" s="2"/>
      <c r="J923" s="29"/>
    </row>
    <row r="924" spans="2:10" x14ac:dyDescent="0.25">
      <c r="B924" s="5"/>
      <c r="C924" s="2"/>
      <c r="D924" s="2"/>
      <c r="E924" s="2"/>
      <c r="F924" s="29"/>
      <c r="G924" s="2"/>
      <c r="H924" s="2"/>
      <c r="I924" s="2"/>
      <c r="J924" s="29"/>
    </row>
    <row r="925" spans="2:10" x14ac:dyDescent="0.25">
      <c r="B925" s="5"/>
      <c r="C925" s="2"/>
      <c r="D925" s="2"/>
      <c r="E925" s="2"/>
      <c r="F925" s="29"/>
      <c r="G925" s="2"/>
      <c r="H925" s="2"/>
      <c r="I925" s="2"/>
      <c r="J925" s="29"/>
    </row>
    <row r="926" spans="2:10" x14ac:dyDescent="0.25">
      <c r="B926" s="5"/>
      <c r="C926" s="2"/>
      <c r="D926" s="2"/>
      <c r="E926" s="2"/>
      <c r="F926" s="29"/>
      <c r="G926" s="2"/>
      <c r="H926" s="2"/>
      <c r="I926" s="2"/>
      <c r="J926" s="29"/>
    </row>
    <row r="927" spans="2:10" x14ac:dyDescent="0.25">
      <c r="B927" s="5"/>
      <c r="C927" s="2"/>
      <c r="D927" s="2"/>
      <c r="E927" s="2"/>
      <c r="F927" s="29"/>
      <c r="G927" s="2"/>
      <c r="H927" s="2"/>
      <c r="I927" s="2"/>
      <c r="J927" s="29"/>
    </row>
    <row r="928" spans="2:10" x14ac:dyDescent="0.25">
      <c r="B928" s="5"/>
      <c r="C928" s="2"/>
      <c r="D928" s="2"/>
      <c r="E928" s="2"/>
      <c r="F928" s="29"/>
      <c r="G928" s="2"/>
      <c r="H928" s="2"/>
      <c r="I928" s="2"/>
      <c r="J928" s="29"/>
    </row>
    <row r="929" spans="2:10" x14ac:dyDescent="0.25">
      <c r="B929" s="5"/>
      <c r="C929" s="2"/>
      <c r="D929" s="2"/>
      <c r="E929" s="2"/>
      <c r="F929" s="29"/>
      <c r="G929" s="2"/>
      <c r="H929" s="2"/>
      <c r="I929" s="2"/>
      <c r="J929" s="29"/>
    </row>
    <row r="930" spans="2:10" x14ac:dyDescent="0.25">
      <c r="B930" s="5"/>
      <c r="C930" s="2"/>
      <c r="D930" s="2"/>
      <c r="E930" s="2"/>
      <c r="F930" s="29"/>
      <c r="G930" s="2"/>
      <c r="H930" s="2"/>
      <c r="I930" s="2"/>
      <c r="J930" s="29"/>
    </row>
    <row r="931" spans="2:10" x14ac:dyDescent="0.25">
      <c r="B931" s="5"/>
      <c r="C931" s="2"/>
      <c r="D931" s="2"/>
      <c r="E931" s="2"/>
      <c r="F931" s="29"/>
      <c r="G931" s="2"/>
      <c r="H931" s="2"/>
      <c r="I931" s="2"/>
      <c r="J931" s="29"/>
    </row>
    <row r="932" spans="2:10" x14ac:dyDescent="0.25">
      <c r="B932" s="5"/>
      <c r="C932" s="2"/>
      <c r="D932" s="2"/>
      <c r="E932" s="2"/>
      <c r="F932" s="29"/>
      <c r="G932" s="2"/>
      <c r="H932" s="2"/>
      <c r="I932" s="2"/>
      <c r="J932" s="29"/>
    </row>
    <row r="933" spans="2:10" x14ac:dyDescent="0.25">
      <c r="B933" s="5"/>
      <c r="C933" s="2"/>
      <c r="D933" s="2"/>
      <c r="E933" s="2"/>
      <c r="F933" s="29"/>
      <c r="G933" s="2"/>
      <c r="H933" s="2"/>
      <c r="I933" s="2"/>
      <c r="J933" s="29"/>
    </row>
    <row r="934" spans="2:10" x14ac:dyDescent="0.25">
      <c r="B934" s="5"/>
      <c r="C934" s="2"/>
      <c r="D934" s="2"/>
      <c r="E934" s="2"/>
      <c r="F934" s="29"/>
      <c r="G934" s="2"/>
      <c r="H934" s="2"/>
      <c r="I934" s="2"/>
      <c r="J934" s="29"/>
    </row>
    <row r="935" spans="2:10" x14ac:dyDescent="0.25">
      <c r="B935" s="5"/>
      <c r="C935" s="2"/>
      <c r="D935" s="2"/>
      <c r="E935" s="2"/>
      <c r="F935" s="29"/>
      <c r="G935" s="2"/>
      <c r="H935" s="2"/>
      <c r="I935" s="2"/>
      <c r="J935" s="29"/>
    </row>
    <row r="936" spans="2:10" x14ac:dyDescent="0.25">
      <c r="B936" s="5"/>
      <c r="C936" s="2"/>
      <c r="D936" s="2"/>
      <c r="E936" s="2"/>
      <c r="F936" s="29"/>
      <c r="G936" s="2"/>
      <c r="H936" s="2"/>
      <c r="I936" s="2"/>
      <c r="J936" s="29"/>
    </row>
    <row r="937" spans="2:10" x14ac:dyDescent="0.25">
      <c r="B937" s="5"/>
      <c r="C937" s="2"/>
      <c r="D937" s="2"/>
      <c r="E937" s="2"/>
      <c r="F937" s="29"/>
      <c r="G937" s="2"/>
      <c r="H937" s="2"/>
      <c r="I937" s="2"/>
      <c r="J937" s="29"/>
    </row>
    <row r="938" spans="2:10" x14ac:dyDescent="0.25">
      <c r="B938" s="5"/>
      <c r="C938" s="2"/>
      <c r="D938" s="2"/>
      <c r="E938" s="2"/>
      <c r="F938" s="29"/>
      <c r="G938" s="2"/>
      <c r="H938" s="2"/>
      <c r="I938" s="2"/>
      <c r="J938" s="29"/>
    </row>
    <row r="939" spans="2:10" x14ac:dyDescent="0.25">
      <c r="B939" s="5"/>
      <c r="C939" s="2"/>
      <c r="D939" s="2"/>
      <c r="E939" s="2"/>
      <c r="F939" s="29"/>
      <c r="G939" s="2"/>
      <c r="H939" s="2"/>
      <c r="I939" s="2"/>
      <c r="J939" s="29"/>
    </row>
    <row r="940" spans="2:10" x14ac:dyDescent="0.25">
      <c r="B940" s="5"/>
      <c r="C940" s="2"/>
      <c r="D940" s="2"/>
      <c r="E940" s="2"/>
      <c r="F940" s="29"/>
      <c r="G940" s="2"/>
      <c r="H940" s="2"/>
      <c r="I940" s="2"/>
      <c r="J940" s="29"/>
    </row>
    <row r="941" spans="2:10" x14ac:dyDescent="0.25">
      <c r="B941" s="5"/>
      <c r="C941" s="2"/>
      <c r="D941" s="2"/>
      <c r="E941" s="2"/>
      <c r="F941" s="29"/>
      <c r="G941" s="2"/>
      <c r="H941" s="2"/>
      <c r="I941" s="2"/>
      <c r="J941" s="29"/>
    </row>
    <row r="942" spans="2:10" x14ac:dyDescent="0.25">
      <c r="B942" s="5"/>
      <c r="C942" s="2"/>
      <c r="D942" s="2"/>
      <c r="E942" s="2"/>
      <c r="F942" s="29"/>
      <c r="G942" s="2"/>
      <c r="H942" s="2"/>
      <c r="I942" s="2"/>
      <c r="J942" s="29"/>
    </row>
    <row r="943" spans="2:10" x14ac:dyDescent="0.25">
      <c r="B943" s="5"/>
      <c r="C943" s="2"/>
      <c r="D943" s="2"/>
      <c r="E943" s="2"/>
      <c r="F943" s="29"/>
      <c r="G943" s="2"/>
      <c r="H943" s="2"/>
      <c r="I943" s="2"/>
      <c r="J943" s="29"/>
    </row>
    <row r="944" spans="2:10" x14ac:dyDescent="0.25">
      <c r="B944" s="5"/>
      <c r="C944" s="2"/>
      <c r="D944" s="2"/>
      <c r="E944" s="2"/>
      <c r="F944" s="29"/>
      <c r="G944" s="2"/>
      <c r="H944" s="2"/>
      <c r="I944" s="2"/>
      <c r="J944" s="29"/>
    </row>
    <row r="945" spans="2:10" x14ac:dyDescent="0.25">
      <c r="B945" s="5"/>
      <c r="C945" s="2"/>
      <c r="D945" s="2"/>
      <c r="E945" s="2"/>
      <c r="F945" s="29"/>
      <c r="G945" s="2"/>
      <c r="H945" s="2"/>
      <c r="I945" s="2"/>
      <c r="J945" s="29"/>
    </row>
    <row r="946" spans="2:10" x14ac:dyDescent="0.25">
      <c r="B946" s="5"/>
      <c r="C946" s="2"/>
      <c r="D946" s="2"/>
      <c r="E946" s="2"/>
      <c r="F946" s="29"/>
      <c r="G946" s="2"/>
      <c r="H946" s="2"/>
      <c r="I946" s="2"/>
      <c r="J946" s="29"/>
    </row>
    <row r="947" spans="2:10" x14ac:dyDescent="0.25">
      <c r="B947" s="5"/>
      <c r="C947" s="2"/>
      <c r="D947" s="2"/>
      <c r="E947" s="2"/>
      <c r="F947" s="29"/>
      <c r="G947" s="2"/>
      <c r="H947" s="2"/>
      <c r="I947" s="2"/>
      <c r="J947" s="29"/>
    </row>
    <row r="948" spans="2:10" x14ac:dyDescent="0.25">
      <c r="B948" s="5"/>
      <c r="C948" s="2"/>
      <c r="D948" s="2"/>
      <c r="E948" s="2"/>
      <c r="F948" s="29"/>
      <c r="G948" s="2"/>
      <c r="H948" s="2"/>
      <c r="I948" s="2"/>
      <c r="J948" s="29"/>
    </row>
    <row r="949" spans="2:10" x14ac:dyDescent="0.25">
      <c r="B949" s="5"/>
      <c r="C949" s="2"/>
      <c r="D949" s="2"/>
      <c r="E949" s="2"/>
      <c r="F949" s="29"/>
      <c r="G949" s="2"/>
      <c r="H949" s="2"/>
      <c r="I949" s="2"/>
      <c r="J949" s="29"/>
    </row>
    <row r="950" spans="2:10" x14ac:dyDescent="0.25">
      <c r="B950" s="5"/>
      <c r="C950" s="2"/>
      <c r="D950" s="2"/>
      <c r="E950" s="2"/>
      <c r="F950" s="29"/>
      <c r="G950" s="2"/>
      <c r="H950" s="2"/>
      <c r="I950" s="2"/>
      <c r="J950" s="29"/>
    </row>
    <row r="951" spans="2:10" x14ac:dyDescent="0.25">
      <c r="B951" s="5"/>
      <c r="C951" s="2"/>
      <c r="D951" s="2"/>
      <c r="E951" s="2"/>
      <c r="F951" s="29"/>
      <c r="G951" s="2"/>
      <c r="H951" s="2"/>
      <c r="I951" s="2"/>
      <c r="J951" s="29"/>
    </row>
    <row r="952" spans="2:10" x14ac:dyDescent="0.25">
      <c r="B952" s="5"/>
      <c r="C952" s="2"/>
      <c r="D952" s="2"/>
      <c r="E952" s="2"/>
      <c r="F952" s="29"/>
      <c r="G952" s="2"/>
      <c r="H952" s="2"/>
      <c r="I952" s="2"/>
      <c r="J952" s="29"/>
    </row>
    <row r="953" spans="2:10" x14ac:dyDescent="0.25">
      <c r="B953" s="5"/>
      <c r="C953" s="2"/>
      <c r="D953" s="2"/>
      <c r="E953" s="2"/>
      <c r="F953" s="29"/>
      <c r="G953" s="2"/>
      <c r="H953" s="2"/>
      <c r="I953" s="2"/>
      <c r="J953" s="29"/>
    </row>
    <row r="954" spans="2:10" x14ac:dyDescent="0.25">
      <c r="B954" s="5"/>
      <c r="C954" s="2"/>
      <c r="D954" s="2"/>
      <c r="E954" s="2"/>
      <c r="F954" s="29"/>
      <c r="G954" s="2"/>
      <c r="H954" s="2"/>
      <c r="I954" s="2"/>
      <c r="J954" s="29"/>
    </row>
    <row r="955" spans="2:10" x14ac:dyDescent="0.25">
      <c r="B955" s="5"/>
      <c r="C955" s="2"/>
      <c r="D955" s="2"/>
      <c r="E955" s="2"/>
      <c r="F955" s="29"/>
      <c r="G955" s="2"/>
      <c r="H955" s="2"/>
      <c r="I955" s="2"/>
      <c r="J955" s="29"/>
    </row>
    <row r="956" spans="2:10" x14ac:dyDescent="0.25">
      <c r="B956" s="5"/>
      <c r="C956" s="2"/>
      <c r="D956" s="2"/>
      <c r="E956" s="2"/>
      <c r="F956" s="29"/>
      <c r="G956" s="2"/>
      <c r="H956" s="2"/>
      <c r="I956" s="2"/>
      <c r="J956" s="29"/>
    </row>
    <row r="957" spans="2:10" x14ac:dyDescent="0.25">
      <c r="B957" s="5"/>
      <c r="C957" s="2"/>
      <c r="D957" s="2"/>
      <c r="E957" s="2"/>
      <c r="F957" s="29"/>
      <c r="G957" s="2"/>
      <c r="H957" s="2"/>
      <c r="I957" s="2"/>
      <c r="J957" s="29"/>
    </row>
    <row r="958" spans="2:10" x14ac:dyDescent="0.25">
      <c r="B958" s="5"/>
      <c r="C958" s="2"/>
      <c r="D958" s="2"/>
      <c r="E958" s="2"/>
      <c r="F958" s="29"/>
      <c r="G958" s="2"/>
      <c r="H958" s="2"/>
      <c r="I958" s="2"/>
      <c r="J958" s="29"/>
    </row>
    <row r="959" spans="2:10" x14ac:dyDescent="0.25">
      <c r="B959" s="5"/>
      <c r="C959" s="2"/>
      <c r="D959" s="2"/>
      <c r="E959" s="2"/>
      <c r="F959" s="29"/>
      <c r="G959" s="2"/>
      <c r="H959" s="2"/>
      <c r="I959" s="2"/>
      <c r="J959" s="29"/>
    </row>
    <row r="960" spans="2:10" x14ac:dyDescent="0.25">
      <c r="B960" s="5"/>
      <c r="C960" s="2"/>
      <c r="D960" s="2"/>
      <c r="E960" s="2"/>
      <c r="F960" s="29"/>
      <c r="G960" s="2"/>
      <c r="H960" s="2"/>
      <c r="I960" s="2"/>
      <c r="J960" s="29"/>
    </row>
  </sheetData>
  <mergeCells count="74">
    <mergeCell ref="B2:J2"/>
    <mergeCell ref="B3:J3"/>
    <mergeCell ref="B4:B6"/>
    <mergeCell ref="C4:I4"/>
    <mergeCell ref="C5:H5"/>
    <mergeCell ref="I5:J5"/>
    <mergeCell ref="C6:F6"/>
    <mergeCell ref="G6:I6"/>
    <mergeCell ref="H70:J71"/>
    <mergeCell ref="H72:J72"/>
    <mergeCell ref="H73:H76"/>
    <mergeCell ref="I73:I76"/>
    <mergeCell ref="E13:F13"/>
    <mergeCell ref="H65:J69"/>
    <mergeCell ref="B63:F63"/>
    <mergeCell ref="H63:J63"/>
    <mergeCell ref="C64:F64"/>
    <mergeCell ref="G64:J64"/>
    <mergeCell ref="J73:J76"/>
    <mergeCell ref="C31:C32"/>
    <mergeCell ref="F31:F32"/>
    <mergeCell ref="C41:C44"/>
    <mergeCell ref="B47:J47"/>
    <mergeCell ref="B48:B50"/>
    <mergeCell ref="C48:I48"/>
    <mergeCell ref="C49:H49"/>
    <mergeCell ref="I49:J49"/>
    <mergeCell ref="C50:F50"/>
    <mergeCell ref="G50:I50"/>
    <mergeCell ref="E78:E86"/>
    <mergeCell ref="B93:J93"/>
    <mergeCell ref="G95:G100"/>
    <mergeCell ref="C96:C98"/>
    <mergeCell ref="E96:E100"/>
    <mergeCell ref="F96:F100"/>
    <mergeCell ref="C99:C100"/>
    <mergeCell ref="B87:B90"/>
    <mergeCell ref="C87:F87"/>
    <mergeCell ref="H87:H90"/>
    <mergeCell ref="I87:J89"/>
    <mergeCell ref="C88:F88"/>
    <mergeCell ref="C89:F89"/>
    <mergeCell ref="C90:F90"/>
    <mergeCell ref="I90:J90"/>
    <mergeCell ref="B103:D103"/>
    <mergeCell ref="F103:J107"/>
    <mergeCell ref="B104:D104"/>
    <mergeCell ref="B105:D105"/>
    <mergeCell ref="B106:D106"/>
    <mergeCell ref="B107:D107"/>
    <mergeCell ref="B101:C101"/>
    <mergeCell ref="E101:G101"/>
    <mergeCell ref="H101:J101"/>
    <mergeCell ref="B102:E102"/>
    <mergeCell ref="F102:J102"/>
    <mergeCell ref="B108:D108"/>
    <mergeCell ref="F108:J108"/>
    <mergeCell ref="B109:D109"/>
    <mergeCell ref="F109:H109"/>
    <mergeCell ref="I109:J109"/>
    <mergeCell ref="B110:D110"/>
    <mergeCell ref="F110:H110"/>
    <mergeCell ref="I110:J110"/>
    <mergeCell ref="B111:D111"/>
    <mergeCell ref="F111:H111"/>
    <mergeCell ref="I111:J111"/>
    <mergeCell ref="B129:D129"/>
    <mergeCell ref="F129:J129"/>
    <mergeCell ref="B112:D112"/>
    <mergeCell ref="F112:H112"/>
    <mergeCell ref="I112:J112"/>
    <mergeCell ref="B113:D113"/>
    <mergeCell ref="F113:H113"/>
    <mergeCell ref="I113:J113"/>
  </mergeCells>
  <pageMargins left="0.25" right="0.25" top="0.75" bottom="0.75" header="0.3" footer="0.3"/>
  <pageSetup paperSize="8" orientation="portrait" r:id="rId1"/>
  <rowBreaks count="2" manualBreakCount="2">
    <brk id="45" max="10" man="1"/>
    <brk id="91" max="10"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Munkalapok</vt:lpstr>
      </vt:variant>
      <vt:variant>
        <vt:i4>13</vt:i4>
      </vt:variant>
      <vt:variant>
        <vt:lpstr>Névvel ellátott tartományok</vt:lpstr>
      </vt:variant>
      <vt:variant>
        <vt:i4>13</vt:i4>
      </vt:variant>
    </vt:vector>
  </HeadingPairs>
  <TitlesOfParts>
    <vt:vector size="26" baseType="lpstr">
      <vt:lpstr>Eredeti Terv 23</vt:lpstr>
      <vt:lpstr>KV MÓD I. 23</vt:lpstr>
      <vt:lpstr>KV MÓD II. 23</vt:lpstr>
      <vt:lpstr>KV MÓD III. 23</vt:lpstr>
      <vt:lpstr>KONCEPCIÓ 24</vt:lpstr>
      <vt:lpstr>2024.I. módosítás</vt:lpstr>
      <vt:lpstr>KV 24</vt:lpstr>
      <vt:lpstr>2024 év KV. I. módosítás (2)</vt:lpstr>
      <vt:lpstr>2024 év KV. II. módosítás (3)</vt:lpstr>
      <vt:lpstr>2024 év KV. III. módosítás (4)</vt:lpstr>
      <vt:lpstr>KONCEPCIÓ 2025.év (2)</vt:lpstr>
      <vt:lpstr>KÖLTSÉGVETÉS 2026.év </vt:lpstr>
      <vt:lpstr>KÖLTSÉGVETÉS 2026.I.  (2)</vt:lpstr>
      <vt:lpstr>'2024 év KV. I. módosítás (2)'!Nyomtatási_terület</vt:lpstr>
      <vt:lpstr>'2024 év KV. II. módosítás (3)'!Nyomtatási_terület</vt:lpstr>
      <vt:lpstr>'2024 év KV. III. módosítás (4)'!Nyomtatási_terület</vt:lpstr>
      <vt:lpstr>'2024.I. módosítás'!Nyomtatási_terület</vt:lpstr>
      <vt:lpstr>'Eredeti Terv 23'!Nyomtatási_terület</vt:lpstr>
      <vt:lpstr>'KONCEPCIÓ 2025.év (2)'!Nyomtatási_terület</vt:lpstr>
      <vt:lpstr>'KONCEPCIÓ 24'!Nyomtatási_terület</vt:lpstr>
      <vt:lpstr>'KÖLTSÉGVETÉS 2026.év '!Nyomtatási_terület</vt:lpstr>
      <vt:lpstr>'KÖLTSÉGVETÉS 2026.I.  (2)'!Nyomtatási_terület</vt:lpstr>
      <vt:lpstr>'KV 24'!Nyomtatási_terület</vt:lpstr>
      <vt:lpstr>'KV MÓD I. 23'!Nyomtatási_terület</vt:lpstr>
      <vt:lpstr>'KV MÓD II. 23'!Nyomtatási_terület</vt:lpstr>
      <vt:lpstr>'KV MÓD III. 23'!Nyomtatási_terület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Felhasználó</dc:creator>
  <cp:lastModifiedBy>SzSKatalinE</cp:lastModifiedBy>
  <cp:lastPrinted>2026-01-22T07:11:01Z</cp:lastPrinted>
  <dcterms:created xsi:type="dcterms:W3CDTF">2020-12-11T13:32:47Z</dcterms:created>
  <dcterms:modified xsi:type="dcterms:W3CDTF">2026-06-08T12:28:54Z</dcterms:modified>
</cp:coreProperties>
</file>