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736" tabRatio="844" activeTab="2"/>
  </bookViews>
  <sheets>
    <sheet name="Polgárok közvetlen szolg." sheetId="3" r:id="rId1"/>
    <sheet name="Városigazgatás-Közösségszerv." sheetId="4" r:id="rId2"/>
    <sheet name="Felhalmozási" sheetId="7" r:id="rId3"/>
  </sheets>
  <calcPr calcId="152511"/>
</workbook>
</file>

<file path=xl/calcChain.xml><?xml version="1.0" encoding="utf-8"?>
<calcChain xmlns="http://schemas.openxmlformats.org/spreadsheetml/2006/main">
  <c r="H9" i="4" l="1"/>
  <c r="O5" i="7"/>
  <c r="L15" i="3"/>
  <c r="I10" i="4"/>
  <c r="H10" i="4"/>
  <c r="I30" i="4" l="1"/>
  <c r="M31" i="4"/>
  <c r="M7" i="4"/>
  <c r="O6" i="4"/>
  <c r="M16" i="3"/>
  <c r="L5" i="4"/>
  <c r="J5" i="4"/>
  <c r="D5" i="4"/>
  <c r="M11" i="7" l="1"/>
  <c r="M4" i="7"/>
  <c r="O4" i="7" l="1"/>
  <c r="C5" i="7" l="1"/>
  <c r="I15" i="3"/>
  <c r="K12" i="7"/>
  <c r="K4" i="4"/>
  <c r="E23" i="4"/>
  <c r="E8" i="4"/>
  <c r="C5" i="4"/>
  <c r="C16" i="3"/>
  <c r="C15" i="3"/>
  <c r="C5" i="3"/>
  <c r="C6" i="3"/>
  <c r="C7" i="3"/>
  <c r="C8" i="3"/>
  <c r="C9" i="3"/>
  <c r="C10" i="3"/>
  <c r="C11" i="3"/>
  <c r="C12" i="3"/>
  <c r="C13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I5" i="7"/>
  <c r="M12" i="7"/>
  <c r="H5" i="7"/>
  <c r="H6" i="7"/>
  <c r="I6" i="7"/>
  <c r="H7" i="7"/>
  <c r="I7" i="7"/>
  <c r="H8" i="7"/>
  <c r="I8" i="7"/>
  <c r="H9" i="7"/>
  <c r="I9" i="7"/>
  <c r="H10" i="7"/>
  <c r="I10" i="7"/>
  <c r="H11" i="7"/>
  <c r="I11" i="7"/>
  <c r="I4" i="7"/>
  <c r="B5" i="7"/>
  <c r="B6" i="7"/>
  <c r="C6" i="7"/>
  <c r="B7" i="7"/>
  <c r="C7" i="7"/>
  <c r="B8" i="7"/>
  <c r="C8" i="7"/>
  <c r="B9" i="7"/>
  <c r="C9" i="7"/>
  <c r="B10" i="7"/>
  <c r="C10" i="7"/>
  <c r="B11" i="7"/>
  <c r="C11" i="7"/>
  <c r="C4" i="7"/>
  <c r="B4" i="7"/>
  <c r="O25" i="4"/>
  <c r="O22" i="4"/>
  <c r="O8" i="4"/>
  <c r="O4" i="4"/>
  <c r="M25" i="4"/>
  <c r="M22" i="4"/>
  <c r="M8" i="4"/>
  <c r="M4" i="4"/>
  <c r="K25" i="4"/>
  <c r="K22" i="4"/>
  <c r="K8" i="4"/>
  <c r="H7" i="4"/>
  <c r="H11" i="4"/>
  <c r="H12" i="4"/>
  <c r="H13" i="4"/>
  <c r="H14" i="4"/>
  <c r="H15" i="4"/>
  <c r="H16" i="4"/>
  <c r="H17" i="4"/>
  <c r="H18" i="4"/>
  <c r="H19" i="4"/>
  <c r="H20" i="4"/>
  <c r="H21" i="4"/>
  <c r="H23" i="4"/>
  <c r="H24" i="4"/>
  <c r="H26" i="4"/>
  <c r="H28" i="4"/>
  <c r="H29" i="4"/>
  <c r="H32" i="4"/>
  <c r="I5" i="4"/>
  <c r="I6" i="4"/>
  <c r="I7" i="4"/>
  <c r="I9" i="4"/>
  <c r="I11" i="4"/>
  <c r="I12" i="4"/>
  <c r="I13" i="4"/>
  <c r="I14" i="4"/>
  <c r="I15" i="4"/>
  <c r="I16" i="4"/>
  <c r="I17" i="4"/>
  <c r="I18" i="4"/>
  <c r="I19" i="4"/>
  <c r="I20" i="4"/>
  <c r="I21" i="4"/>
  <c r="I23" i="4"/>
  <c r="I24" i="4"/>
  <c r="I26" i="4"/>
  <c r="I27" i="4"/>
  <c r="I28" i="4"/>
  <c r="I29" i="4"/>
  <c r="I31" i="4"/>
  <c r="I32" i="4"/>
  <c r="C14" i="4"/>
  <c r="C15" i="4"/>
  <c r="C16" i="4"/>
  <c r="C17" i="4"/>
  <c r="C18" i="4"/>
  <c r="C19" i="4"/>
  <c r="C21" i="4"/>
  <c r="C23" i="4"/>
  <c r="C24" i="4"/>
  <c r="C26" i="4"/>
  <c r="C27" i="4"/>
  <c r="C28" i="4"/>
  <c r="C29" i="4"/>
  <c r="C31" i="4"/>
  <c r="C32" i="4"/>
  <c r="C9" i="4"/>
  <c r="C6" i="4"/>
  <c r="C7" i="4"/>
  <c r="B14" i="4"/>
  <c r="B15" i="4"/>
  <c r="B16" i="4"/>
  <c r="B17" i="4"/>
  <c r="B18" i="4"/>
  <c r="B19" i="4"/>
  <c r="B21" i="4"/>
  <c r="B23" i="4"/>
  <c r="B24" i="4"/>
  <c r="B26" i="4"/>
  <c r="B27" i="4"/>
  <c r="B28" i="4"/>
  <c r="B29" i="4"/>
  <c r="B31" i="4"/>
  <c r="B32" i="4"/>
  <c r="B11" i="4"/>
  <c r="B9" i="4"/>
  <c r="B5" i="4"/>
  <c r="B7" i="4"/>
  <c r="G25" i="4"/>
  <c r="G22" i="4"/>
  <c r="G20" i="4"/>
  <c r="G13" i="4"/>
  <c r="G8" i="4"/>
  <c r="G4" i="4"/>
  <c r="E25" i="4"/>
  <c r="C25" i="4" s="1"/>
  <c r="E22" i="4"/>
  <c r="C22" i="4" s="1"/>
  <c r="E20" i="4"/>
  <c r="E13" i="4"/>
  <c r="C12" i="4"/>
  <c r="O26" i="3"/>
  <c r="O14" i="3"/>
  <c r="O4" i="3"/>
  <c r="M26" i="3"/>
  <c r="M4" i="3"/>
  <c r="K26" i="3"/>
  <c r="K14" i="3"/>
  <c r="K4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2" i="3"/>
  <c r="I11" i="3"/>
  <c r="I10" i="3"/>
  <c r="I9" i="3"/>
  <c r="I8" i="3"/>
  <c r="I7" i="3"/>
  <c r="I6" i="3"/>
  <c r="I5" i="3"/>
  <c r="G14" i="3"/>
  <c r="G4" i="3"/>
  <c r="C4" i="3" s="1"/>
  <c r="E14" i="3"/>
  <c r="E30" i="3" s="1"/>
  <c r="O30" i="3" l="1"/>
  <c r="K30" i="3"/>
  <c r="G30" i="3"/>
  <c r="C30" i="3" s="1"/>
  <c r="C20" i="4"/>
  <c r="C8" i="4"/>
  <c r="C13" i="4"/>
  <c r="E12" i="7"/>
  <c r="C12" i="7" s="1"/>
  <c r="M14" i="3"/>
  <c r="M30" i="3" s="1"/>
  <c r="C11" i="4"/>
  <c r="G33" i="4"/>
  <c r="E4" i="4"/>
  <c r="C4" i="4" s="1"/>
  <c r="O33" i="4"/>
  <c r="I22" i="4"/>
  <c r="I4" i="4"/>
  <c r="K33" i="4"/>
  <c r="C14" i="3"/>
  <c r="O12" i="7"/>
  <c r="I12" i="7" s="1"/>
  <c r="I8" i="4"/>
  <c r="M33" i="4"/>
  <c r="I25" i="4"/>
  <c r="I4" i="3"/>
  <c r="E33" i="4" l="1"/>
  <c r="C33" i="4" s="1"/>
  <c r="D41" i="4" s="1"/>
  <c r="I14" i="3"/>
  <c r="I30" i="3" s="1"/>
  <c r="I33" i="4"/>
  <c r="I14" i="7" l="1"/>
  <c r="C14" i="7"/>
  <c r="H41" i="4"/>
  <c r="F44" i="4" s="1"/>
  <c r="H27" i="4"/>
  <c r="H5" i="4"/>
  <c r="B22" i="3" l="1"/>
  <c r="B23" i="3"/>
  <c r="B24" i="3"/>
  <c r="H18" i="3"/>
  <c r="H19" i="3"/>
  <c r="H20" i="3"/>
  <c r="H21" i="3"/>
  <c r="H22" i="3"/>
  <c r="H23" i="3"/>
  <c r="H4" i="7"/>
  <c r="H31" i="4"/>
  <c r="H6" i="4"/>
  <c r="B6" i="4"/>
  <c r="H12" i="3"/>
  <c r="B12" i="3"/>
  <c r="J12" i="7" l="1"/>
  <c r="N12" i="7"/>
  <c r="B12" i="4"/>
  <c r="H12" i="7" l="1"/>
  <c r="F12" i="7"/>
  <c r="B12" i="7" s="1"/>
  <c r="H28" i="3"/>
  <c r="H27" i="3"/>
  <c r="B4" i="3"/>
  <c r="D25" i="4"/>
  <c r="F25" i="4"/>
  <c r="B13" i="3"/>
  <c r="F20" i="4"/>
  <c r="D20" i="4"/>
  <c r="F13" i="4"/>
  <c r="D13" i="4"/>
  <c r="B13" i="4" s="1"/>
  <c r="N8" i="4"/>
  <c r="H8" i="4"/>
  <c r="F8" i="4"/>
  <c r="N25" i="4"/>
  <c r="N4" i="4"/>
  <c r="H4" i="4"/>
  <c r="F4" i="4"/>
  <c r="J25" i="4"/>
  <c r="H25" i="4" s="1"/>
  <c r="N22" i="4"/>
  <c r="J22" i="4"/>
  <c r="F22" i="4"/>
  <c r="D22" i="4"/>
  <c r="B22" i="4" s="1"/>
  <c r="H29" i="3"/>
  <c r="N26" i="3"/>
  <c r="H25" i="3"/>
  <c r="B25" i="3"/>
  <c r="H24" i="3"/>
  <c r="B21" i="3"/>
  <c r="B20" i="3"/>
  <c r="B19" i="3"/>
  <c r="B18" i="3"/>
  <c r="H17" i="3"/>
  <c r="B17" i="3"/>
  <c r="H16" i="3"/>
  <c r="B16" i="3"/>
  <c r="H15" i="3"/>
  <c r="B15" i="3"/>
  <c r="N14" i="3"/>
  <c r="H11" i="3"/>
  <c r="B11" i="3"/>
  <c r="H10" i="3"/>
  <c r="B10" i="3"/>
  <c r="H9" i="3"/>
  <c r="B9" i="3"/>
  <c r="H8" i="3"/>
  <c r="B8" i="3"/>
  <c r="H7" i="3"/>
  <c r="B7" i="3"/>
  <c r="H6" i="3"/>
  <c r="B6" i="3"/>
  <c r="H5" i="3"/>
  <c r="B5" i="3"/>
  <c r="N4" i="3"/>
  <c r="H22" i="4" l="1"/>
  <c r="B4" i="4"/>
  <c r="B20" i="4"/>
  <c r="B25" i="4"/>
  <c r="N30" i="3"/>
  <c r="H4" i="3"/>
  <c r="H14" i="3"/>
  <c r="B14" i="3"/>
  <c r="F33" i="4"/>
  <c r="J33" i="4"/>
  <c r="B8" i="4"/>
  <c r="N33" i="4"/>
  <c r="H26" i="3"/>
  <c r="H33" i="4" l="1"/>
  <c r="B30" i="3"/>
  <c r="H30" i="3"/>
  <c r="D33" i="4"/>
  <c r="B33" i="4" s="1"/>
  <c r="H14" i="7" l="1"/>
  <c r="B41" i="4"/>
  <c r="B14" i="7" s="1"/>
  <c r="F41" i="4"/>
  <c r="B44" i="4" l="1"/>
  <c r="H13" i="7" s="1"/>
</calcChain>
</file>

<file path=xl/comments1.xml><?xml version="1.0" encoding="utf-8"?>
<comments xmlns="http://schemas.openxmlformats.org/spreadsheetml/2006/main">
  <authors>
    <author>Szerző</author>
  </authors>
  <commentLis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ASP többlettám: 879
Int.elvonás pm. 615
Maradványból áfa befiz: 3449</t>
        </r>
      </text>
    </comment>
  </commentList>
</comments>
</file>

<file path=xl/sharedStrings.xml><?xml version="1.0" encoding="utf-8"?>
<sst xmlns="http://schemas.openxmlformats.org/spreadsheetml/2006/main" count="152" uniqueCount="93">
  <si>
    <t>Egyéb befizetés, pályázat</t>
  </si>
  <si>
    <t>Városüzemeltetési alapfeladatok</t>
  </si>
  <si>
    <t>Települési hulladékgazdálkodás (hulladékgyűjtők, hó- és síkosság mentesítés, szennyvíz-szállítás)</t>
  </si>
  <si>
    <t>Út, járda karbantartás (kátyúzás, padkázás, táblák stb.)</t>
  </si>
  <si>
    <t>Köztemető</t>
  </si>
  <si>
    <t>Helyi közösségi közlekedés</t>
  </si>
  <si>
    <t>Közvilágítás, karbantartás</t>
  </si>
  <si>
    <t>Zöldterület kezelés (fűvágás, gallyazás, szemétszedés-seprés, locsolás, virágosítás, fásítás)</t>
  </si>
  <si>
    <t>Intézmények, szolgáltatások, támogatások</t>
  </si>
  <si>
    <t>Brunszvik Teréz Óvoda</t>
  </si>
  <si>
    <t>Iskolatej (óvodatej)</t>
  </si>
  <si>
    <t>Egészségügyi kiadások (labor, stb.)</t>
  </si>
  <si>
    <t>Háziorvosi rendelő, egészségház</t>
  </si>
  <si>
    <t>Gyermekorvosi, fogorvosi rendelő</t>
  </si>
  <si>
    <t>Védőnői szolgálat</t>
  </si>
  <si>
    <t>Szociális támogatások</t>
  </si>
  <si>
    <t>Közfoglalkoztatás támogatása</t>
  </si>
  <si>
    <t xml:space="preserve">Kistérség működtette lakossági szolgáltatásokra átadandó (Segítő szolgálat, orvosi ügyelet)  </t>
  </si>
  <si>
    <t>Bevételek a lakosság által igénybevett szolgáltatások ellentételezésére</t>
  </si>
  <si>
    <t>Összesen:</t>
  </si>
  <si>
    <t>MINDÖSSZESEN:</t>
  </si>
  <si>
    <t>POLGÁROK ÁLTAL KÖZVETLENÜL IGÉNYBE VETT SZOLGÁLTATÁSOK</t>
  </si>
  <si>
    <t xml:space="preserve">Polgármesteri Hivatal és városháza épülete </t>
  </si>
  <si>
    <t xml:space="preserve">Brunszvik-Beethoven Kulturális Központ </t>
  </si>
  <si>
    <t>Egyéb feladatok</t>
  </si>
  <si>
    <t>Csatorna áfa befizetés</t>
  </si>
  <si>
    <t>VÁROSIGAZGATÁS ÉS KÖZÖSSÉGSZERVEZÉS</t>
  </si>
  <si>
    <t>A városigazgatási és közösségszervezés bevételei</t>
  </si>
  <si>
    <t>Állami támogatás</t>
  </si>
  <si>
    <t>Önkormányzat, szervei, partnerek</t>
  </si>
  <si>
    <t>Kommunikációs feladatok (újság, kiadvány, eszköz)</t>
  </si>
  <si>
    <t>Óvodamúzeum és Könyvtár (ÓM)</t>
  </si>
  <si>
    <t>Polgárőrség közbiztonsági feladatainak (pályázat), a Gárdonyi Rendőrkapitányságnak és a Martonvásári Mentőállomásnak a támogatása</t>
  </si>
  <si>
    <t>Önkormányzat (pályázatok, szerződések, tervezések, igazgatási díjak, városvezetés, bérleti díjak, reprezentáció)</t>
  </si>
  <si>
    <t>Kultúra, rendezvények, civilek, nemzetközi kapcsolatok</t>
  </si>
  <si>
    <t>Civil szervezetek támogatása (sport nélkül)</t>
  </si>
  <si>
    <t>Sportegyesületek támogatása</t>
  </si>
  <si>
    <t>Sportélet támogatása és létesítményfenntartás</t>
  </si>
  <si>
    <t>Sportiroda,spotreferensi feladatok (MS)</t>
  </si>
  <si>
    <t>Utánpótlás-nevelés közvetlen támogatása (MS)</t>
  </si>
  <si>
    <t>SportegyesületekTAO pályázatainak önrész-támogatása</t>
  </si>
  <si>
    <t>Városigazgatási feladatok, Városháza</t>
  </si>
  <si>
    <t>További támogatások</t>
  </si>
  <si>
    <t>Iskolaudvar, Járás, Malom és MG telephely fenntartása</t>
  </si>
  <si>
    <t>KIADÁS</t>
  </si>
  <si>
    <t>BEVÉTEL</t>
  </si>
  <si>
    <t>Fejlesztések-re, következő évi tartalékba</t>
  </si>
  <si>
    <t>Martongazda (fejlesztésre átadott)</t>
  </si>
  <si>
    <t>Saját (tartalék, kölcsön)</t>
  </si>
  <si>
    <t>Céltartalék (viziközmű fejlesztésre)</t>
  </si>
  <si>
    <t>Kisajátítási céltartlék</t>
  </si>
  <si>
    <t>Működési bevétel többlet áthozat</t>
  </si>
  <si>
    <t>Kiadás összesen</t>
  </si>
  <si>
    <t>Bevétel összesen</t>
  </si>
  <si>
    <t>Működési költésgvetési egyenleg</t>
  </si>
  <si>
    <t>Működési költségvetési egyenleg átvitele felhalmozási tartalékba</t>
  </si>
  <si>
    <t>Kormányzati támogatás</t>
  </si>
  <si>
    <t xml:space="preserve">Fejlesztések </t>
  </si>
  <si>
    <t>2018. évi Kiadás összesen</t>
  </si>
  <si>
    <t>2018. évi Bevétel összesen</t>
  </si>
  <si>
    <r>
      <t xml:space="preserve">Marton-gazda </t>
    </r>
    <r>
      <rPr>
        <sz val="11"/>
        <color indexed="8"/>
        <rFont val="Times New Roman"/>
        <family val="1"/>
        <charset val="238"/>
      </rPr>
      <t>(működtetésre átadott)</t>
    </r>
  </si>
  <si>
    <r>
      <t xml:space="preserve">Saját </t>
    </r>
    <r>
      <rPr>
        <sz val="11"/>
        <color indexed="8"/>
        <rFont val="Times New Roman"/>
        <family val="1"/>
        <charset val="238"/>
      </rPr>
      <t>(adó, egyéb, tartalék)</t>
    </r>
  </si>
  <si>
    <t>Nemzetközi kapcsolatok, egyéb rendezvények</t>
  </si>
  <si>
    <t>Pótlékok, bírságok</t>
  </si>
  <si>
    <t>Helyi Iparűzési Adó</t>
  </si>
  <si>
    <t>Telekadó</t>
  </si>
  <si>
    <t xml:space="preserve">Építményadó </t>
  </si>
  <si>
    <t>Egyéb bevételek, igazgatási szolgáltatási díj, kamatbevétel, pénzeszköz átvétel, támogatásértékű bevétel, földterület SZJA, stb.</t>
  </si>
  <si>
    <t>Kommunális adó</t>
  </si>
  <si>
    <t xml:space="preserve">Gépjárműadó </t>
  </si>
  <si>
    <t>Talajterhelési díj</t>
  </si>
  <si>
    <t>Pályázati fejlesztése</t>
  </si>
  <si>
    <t>Piactér, vásártér</t>
  </si>
  <si>
    <t>Működési tartalék, Általános tartalék</t>
  </si>
  <si>
    <t>Városgazdálkodás (városüzemletetési iroda, menedzsment, FB..stb.)</t>
  </si>
  <si>
    <t>Sportcsarnok fenntartása</t>
  </si>
  <si>
    <t>Sportközpont</t>
  </si>
  <si>
    <t>Gyermek- és szociális étkeztetés (Iskolák)</t>
  </si>
  <si>
    <t>Martongazda Kft (4 fő)</t>
  </si>
  <si>
    <t>Létesítmény üzemeltetés (játszóterek, egyéb épületek)</t>
  </si>
  <si>
    <t>Fejlesztések (200 M Ft áthúzódó maradványa)</t>
  </si>
  <si>
    <t>Önkormányzati tartalék</t>
  </si>
  <si>
    <t>Eredeti ei.</t>
  </si>
  <si>
    <t>Módosított ei.</t>
  </si>
  <si>
    <t>Önkormányzat és szervei</t>
  </si>
  <si>
    <r>
      <t xml:space="preserve">Martongazda </t>
    </r>
    <r>
      <rPr>
        <sz val="11"/>
        <color indexed="8"/>
        <rFont val="Times New Roman"/>
        <family val="1"/>
        <charset val="238"/>
      </rPr>
      <t>(működtetésre átadott)</t>
    </r>
  </si>
  <si>
    <t>Áh belüli visszafizetések</t>
  </si>
  <si>
    <t>Költségvetési transzferek a TKT részére kiadás</t>
  </si>
  <si>
    <t>Költségvetési transzferek a TKT részére bevétel</t>
  </si>
  <si>
    <t>Forgatási célú értékpapír</t>
  </si>
  <si>
    <t>Módosított ei</t>
  </si>
  <si>
    <t>Teljesítés</t>
  </si>
  <si>
    <t>Települési adó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</si>
</sst>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7" fillId="0" borderId="0"/>
    <xf numFmtId="9" fontId="14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3" applyFont="1" applyAlignment="1">
      <alignment horizontal="center" vertical="center"/>
    </xf>
    <xf numFmtId="0" fontId="3" fillId="0" borderId="0" xfId="3" applyFont="1"/>
    <xf numFmtId="0" fontId="2" fillId="0" borderId="0" xfId="3" applyFont="1"/>
    <xf numFmtId="0" fontId="2" fillId="0" borderId="0" xfId="3" applyFont="1" applyBorder="1" applyAlignment="1">
      <alignment horizontal="right" vertical="top" wrapText="1"/>
    </xf>
    <xf numFmtId="164" fontId="1" fillId="0" borderId="0" xfId="3" applyNumberFormat="1" applyFont="1" applyBorder="1" applyAlignment="1">
      <alignment horizontal="center" vertical="center" wrapText="1"/>
    </xf>
    <xf numFmtId="0" fontId="5" fillId="0" borderId="0" xfId="3" applyFont="1"/>
    <xf numFmtId="0" fontId="1" fillId="0" borderId="0" xfId="3" applyFont="1"/>
    <xf numFmtId="165" fontId="3" fillId="0" borderId="0" xfId="3" applyNumberFormat="1" applyFont="1"/>
    <xf numFmtId="3" fontId="5" fillId="0" borderId="6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165" fontId="3" fillId="3" borderId="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3" borderId="1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3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165" fontId="3" fillId="0" borderId="0" xfId="0" applyNumberFormat="1" applyFont="1" applyFill="1" applyBorder="1"/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2" fillId="0" borderId="0" xfId="0" applyFont="1"/>
    <xf numFmtId="165" fontId="16" fillId="2" borderId="1" xfId="1" applyNumberFormat="1" applyFont="1" applyFill="1" applyBorder="1" applyAlignment="1">
      <alignment horizontal="right" vertical="center" wrapText="1"/>
    </xf>
    <xf numFmtId="3" fontId="16" fillId="0" borderId="0" xfId="0" applyNumberFormat="1" applyFont="1"/>
    <xf numFmtId="165" fontId="18" fillId="0" borderId="0" xfId="1" applyNumberFormat="1" applyFont="1"/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6" fillId="0" borderId="1" xfId="0" applyFont="1" applyBorder="1"/>
    <xf numFmtId="0" fontId="2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18" fillId="4" borderId="1" xfId="1" applyNumberFormat="1" applyFont="1" applyFill="1" applyBorder="1" applyAlignment="1">
      <alignment horizontal="right"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165" fontId="16" fillId="4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" fillId="5" borderId="1" xfId="1" applyNumberFormat="1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right" vertical="top" wrapText="1"/>
    </xf>
    <xf numFmtId="0" fontId="20" fillId="0" borderId="0" xfId="0" applyFont="1"/>
    <xf numFmtId="0" fontId="18" fillId="0" borderId="0" xfId="0" applyFont="1" applyBorder="1"/>
    <xf numFmtId="165" fontId="16" fillId="0" borderId="1" xfId="1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right" vertical="top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top" wrapText="1"/>
    </xf>
    <xf numFmtId="0" fontId="6" fillId="0" borderId="1" xfId="4" applyFont="1" applyFill="1" applyBorder="1" applyAlignment="1">
      <alignment horizontal="left" vertical="center" wrapText="1"/>
    </xf>
    <xf numFmtId="0" fontId="2" fillId="5" borderId="1" xfId="3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1" fillId="5" borderId="1" xfId="1" applyNumberFormat="1" applyFont="1" applyFill="1" applyBorder="1" applyAlignment="1">
      <alignment vertical="center"/>
    </xf>
    <xf numFmtId="164" fontId="2" fillId="0" borderId="0" xfId="3" applyNumberFormat="1" applyFont="1"/>
    <xf numFmtId="164" fontId="1" fillId="0" borderId="0" xfId="3" applyNumberFormat="1" applyFont="1"/>
    <xf numFmtId="165" fontId="3" fillId="2" borderId="1" xfId="1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5" fontId="16" fillId="0" borderId="3" xfId="1" applyNumberFormat="1" applyFont="1" applyFill="1" applyBorder="1" applyAlignment="1">
      <alignment horizontal="center" vertical="center" wrapText="1"/>
    </xf>
    <xf numFmtId="165" fontId="16" fillId="0" borderId="4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</cellXfs>
  <cellStyles count="6">
    <cellStyle name="Ezres" xfId="1" builtinId="3"/>
    <cellStyle name="Ezres 2" xfId="2"/>
    <cellStyle name="Normál" xfId="0" builtinId="0"/>
    <cellStyle name="Normál 2" xfId="3"/>
    <cellStyle name="Normál 2 2" xfId="4"/>
    <cellStyle name="Százalék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37"/>
  <sheetViews>
    <sheetView view="pageLayout" zoomScaleNormal="100" workbookViewId="0">
      <selection activeCell="L15" sqref="L15"/>
    </sheetView>
  </sheetViews>
  <sheetFormatPr defaultColWidth="9.109375" defaultRowHeight="13.8" x14ac:dyDescent="0.25"/>
  <cols>
    <col min="1" max="1" width="44.88671875" style="20" customWidth="1"/>
    <col min="2" max="3" width="11.5546875" style="23" customWidth="1"/>
    <col min="4" max="5" width="11.109375" style="20" customWidth="1"/>
    <col min="6" max="7" width="11.44140625" style="20" customWidth="1"/>
    <col min="8" max="9" width="12.109375" style="20" customWidth="1"/>
    <col min="10" max="11" width="14" style="24" customWidth="1"/>
    <col min="12" max="13" width="12" style="20" customWidth="1"/>
    <col min="14" max="14" width="11.5546875" style="20" customWidth="1"/>
    <col min="15" max="15" width="11.6640625" style="20" customWidth="1"/>
    <col min="16" max="16384" width="9.109375" style="20"/>
  </cols>
  <sheetData>
    <row r="1" spans="1:15" ht="21.75" customHeight="1" x14ac:dyDescent="0.25">
      <c r="A1" s="89" t="s">
        <v>21</v>
      </c>
      <c r="B1" s="93" t="s">
        <v>44</v>
      </c>
      <c r="C1" s="94"/>
      <c r="D1" s="94"/>
      <c r="E1" s="94"/>
      <c r="F1" s="94"/>
      <c r="G1" s="95"/>
      <c r="H1" s="93" t="s">
        <v>45</v>
      </c>
      <c r="I1" s="94"/>
      <c r="J1" s="94"/>
      <c r="K1" s="94"/>
      <c r="L1" s="94"/>
      <c r="M1" s="94"/>
      <c r="N1" s="94"/>
      <c r="O1" s="94"/>
    </row>
    <row r="2" spans="1:15" ht="58.5" customHeight="1" x14ac:dyDescent="0.25">
      <c r="A2" s="89"/>
      <c r="B2" s="91" t="s">
        <v>58</v>
      </c>
      <c r="C2" s="91"/>
      <c r="D2" s="91" t="s">
        <v>84</v>
      </c>
      <c r="E2" s="91"/>
      <c r="F2" s="91" t="s">
        <v>85</v>
      </c>
      <c r="G2" s="91"/>
      <c r="H2" s="91" t="s">
        <v>59</v>
      </c>
      <c r="I2" s="91"/>
      <c r="J2" s="92" t="s">
        <v>28</v>
      </c>
      <c r="K2" s="92"/>
      <c r="L2" s="91" t="s">
        <v>61</v>
      </c>
      <c r="M2" s="91"/>
      <c r="N2" s="91" t="s">
        <v>0</v>
      </c>
      <c r="O2" s="91"/>
    </row>
    <row r="3" spans="1:15" ht="27.6" x14ac:dyDescent="0.25">
      <c r="A3" s="70"/>
      <c r="B3" s="69" t="s">
        <v>90</v>
      </c>
      <c r="C3" s="69" t="s">
        <v>91</v>
      </c>
      <c r="D3" s="86" t="s">
        <v>90</v>
      </c>
      <c r="E3" s="86" t="s">
        <v>91</v>
      </c>
      <c r="F3" s="86" t="s">
        <v>90</v>
      </c>
      <c r="G3" s="86" t="s">
        <v>91</v>
      </c>
      <c r="H3" s="86" t="s">
        <v>90</v>
      </c>
      <c r="I3" s="86" t="s">
        <v>91</v>
      </c>
      <c r="J3" s="86" t="s">
        <v>90</v>
      </c>
      <c r="K3" s="86" t="s">
        <v>91</v>
      </c>
      <c r="L3" s="86" t="s">
        <v>90</v>
      </c>
      <c r="M3" s="86" t="s">
        <v>91</v>
      </c>
      <c r="N3" s="86" t="s">
        <v>90</v>
      </c>
      <c r="O3" s="86" t="s">
        <v>91</v>
      </c>
    </row>
    <row r="4" spans="1:15" s="23" customFormat="1" x14ac:dyDescent="0.25">
      <c r="A4" s="47" t="s">
        <v>1</v>
      </c>
      <c r="B4" s="54">
        <f>+D4+F4</f>
        <v>88509</v>
      </c>
      <c r="C4" s="54">
        <f>+E4+G4</f>
        <v>55828</v>
      </c>
      <c r="D4" s="54"/>
      <c r="E4" s="54"/>
      <c r="F4" s="54">
        <v>88509</v>
      </c>
      <c r="G4" s="54">
        <f>SUM(G5:G13)</f>
        <v>55828</v>
      </c>
      <c r="H4" s="22">
        <f t="shared" ref="H4:I29" si="0">+J4+L4+N4</f>
        <v>34286</v>
      </c>
      <c r="I4" s="22">
        <f t="shared" si="0"/>
        <v>13669</v>
      </c>
      <c r="J4" s="22">
        <v>26286</v>
      </c>
      <c r="K4" s="22">
        <f t="shared" ref="K4:O4" si="1">SUM(K5:K11)</f>
        <v>13669</v>
      </c>
      <c r="L4" s="22">
        <v>8000</v>
      </c>
      <c r="M4" s="22">
        <f t="shared" si="1"/>
        <v>0</v>
      </c>
      <c r="N4" s="22">
        <f t="shared" si="1"/>
        <v>0</v>
      </c>
      <c r="O4" s="22">
        <f t="shared" si="1"/>
        <v>0</v>
      </c>
    </row>
    <row r="5" spans="1:15" ht="27.6" x14ac:dyDescent="0.25">
      <c r="A5" s="48" t="s">
        <v>2</v>
      </c>
      <c r="B5" s="55">
        <f t="shared" ref="B5:B25" si="2">+D5+F5</f>
        <v>10800</v>
      </c>
      <c r="C5" s="55">
        <f t="shared" ref="C5:C30" si="3">+E5+G5</f>
        <v>4008</v>
      </c>
      <c r="D5" s="56"/>
      <c r="E5" s="56"/>
      <c r="F5" s="49">
        <v>10800</v>
      </c>
      <c r="G5" s="49">
        <v>4008</v>
      </c>
      <c r="H5" s="55">
        <f t="shared" si="0"/>
        <v>0</v>
      </c>
      <c r="I5" s="55">
        <f t="shared" si="0"/>
        <v>0</v>
      </c>
      <c r="J5" s="49">
        <v>0</v>
      </c>
      <c r="K5" s="49">
        <v>0</v>
      </c>
      <c r="L5" s="56"/>
      <c r="M5" s="56"/>
      <c r="N5" s="56"/>
      <c r="O5" s="56"/>
    </row>
    <row r="6" spans="1:15" ht="27.6" x14ac:dyDescent="0.25">
      <c r="A6" s="48" t="s">
        <v>3</v>
      </c>
      <c r="B6" s="55">
        <f t="shared" si="2"/>
        <v>6623</v>
      </c>
      <c r="C6" s="55">
        <f t="shared" si="3"/>
        <v>2816</v>
      </c>
      <c r="D6" s="56"/>
      <c r="E6" s="56"/>
      <c r="F6" s="49">
        <v>6623</v>
      </c>
      <c r="G6" s="49">
        <v>2816</v>
      </c>
      <c r="H6" s="55">
        <f t="shared" si="0"/>
        <v>5067</v>
      </c>
      <c r="I6" s="55">
        <f t="shared" si="0"/>
        <v>2635</v>
      </c>
      <c r="J6" s="49">
        <v>5067</v>
      </c>
      <c r="K6" s="49">
        <v>2635</v>
      </c>
      <c r="L6" s="56"/>
      <c r="M6" s="56"/>
      <c r="N6" s="56"/>
      <c r="O6" s="56"/>
    </row>
    <row r="7" spans="1:15" x14ac:dyDescent="0.25">
      <c r="A7" s="48" t="s">
        <v>4</v>
      </c>
      <c r="B7" s="55">
        <f t="shared" si="2"/>
        <v>6554</v>
      </c>
      <c r="C7" s="55">
        <f t="shared" si="3"/>
        <v>3411</v>
      </c>
      <c r="D7" s="56"/>
      <c r="E7" s="56"/>
      <c r="F7" s="49">
        <v>6554</v>
      </c>
      <c r="G7" s="49">
        <v>3411</v>
      </c>
      <c r="H7" s="55">
        <f t="shared" si="0"/>
        <v>1540</v>
      </c>
      <c r="I7" s="55">
        <f t="shared" si="0"/>
        <v>801</v>
      </c>
      <c r="J7" s="49">
        <v>1540</v>
      </c>
      <c r="K7" s="49">
        <v>801</v>
      </c>
      <c r="L7" s="56"/>
      <c r="M7" s="56"/>
      <c r="N7" s="56"/>
      <c r="O7" s="56"/>
    </row>
    <row r="8" spans="1:15" x14ac:dyDescent="0.25">
      <c r="A8" s="48" t="s">
        <v>5</v>
      </c>
      <c r="B8" s="55">
        <f t="shared" si="2"/>
        <v>6561</v>
      </c>
      <c r="C8" s="55">
        <f t="shared" si="3"/>
        <v>3784</v>
      </c>
      <c r="D8" s="56"/>
      <c r="E8" s="56"/>
      <c r="F8" s="49">
        <v>6561</v>
      </c>
      <c r="G8" s="49">
        <v>3784</v>
      </c>
      <c r="H8" s="55">
        <f t="shared" si="0"/>
        <v>0</v>
      </c>
      <c r="I8" s="55">
        <f t="shared" si="0"/>
        <v>0</v>
      </c>
      <c r="J8" s="49"/>
      <c r="K8" s="49"/>
      <c r="L8" s="56"/>
      <c r="M8" s="56"/>
      <c r="N8" s="56"/>
      <c r="O8" s="56"/>
    </row>
    <row r="9" spans="1:15" x14ac:dyDescent="0.25">
      <c r="A9" s="48" t="s">
        <v>6</v>
      </c>
      <c r="B9" s="55">
        <f t="shared" si="2"/>
        <v>14298</v>
      </c>
      <c r="C9" s="55">
        <f t="shared" si="3"/>
        <v>8755</v>
      </c>
      <c r="D9" s="56"/>
      <c r="E9" s="56"/>
      <c r="F9" s="49">
        <v>14298</v>
      </c>
      <c r="G9" s="49">
        <v>8755</v>
      </c>
      <c r="H9" s="55">
        <f t="shared" si="0"/>
        <v>10880</v>
      </c>
      <c r="I9" s="55">
        <f t="shared" si="0"/>
        <v>5658</v>
      </c>
      <c r="J9" s="49">
        <v>10880</v>
      </c>
      <c r="K9" s="49">
        <v>5658</v>
      </c>
      <c r="L9" s="56"/>
      <c r="M9" s="56"/>
      <c r="N9" s="56"/>
      <c r="O9" s="56"/>
    </row>
    <row r="10" spans="1:15" ht="27.6" x14ac:dyDescent="0.25">
      <c r="A10" s="48" t="s">
        <v>7</v>
      </c>
      <c r="B10" s="55">
        <f t="shared" si="2"/>
        <v>13128</v>
      </c>
      <c r="C10" s="55">
        <f t="shared" si="3"/>
        <v>5435</v>
      </c>
      <c r="D10" s="56"/>
      <c r="E10" s="56"/>
      <c r="F10" s="49">
        <v>13128</v>
      </c>
      <c r="G10" s="49">
        <v>5435</v>
      </c>
      <c r="H10" s="55">
        <f t="shared" si="0"/>
        <v>7901</v>
      </c>
      <c r="I10" s="55">
        <f t="shared" si="0"/>
        <v>4108</v>
      </c>
      <c r="J10" s="49">
        <v>7901</v>
      </c>
      <c r="K10" s="49">
        <v>4108</v>
      </c>
      <c r="L10" s="56"/>
      <c r="M10" s="56"/>
      <c r="N10" s="56"/>
      <c r="O10" s="56"/>
    </row>
    <row r="11" spans="1:15" ht="31.5" customHeight="1" x14ac:dyDescent="0.25">
      <c r="A11" s="48" t="s">
        <v>74</v>
      </c>
      <c r="B11" s="55">
        <f t="shared" si="2"/>
        <v>26269</v>
      </c>
      <c r="C11" s="55">
        <f t="shared" si="3"/>
        <v>24009</v>
      </c>
      <c r="D11" s="56"/>
      <c r="E11" s="56"/>
      <c r="F11" s="49">
        <v>26269</v>
      </c>
      <c r="G11" s="49">
        <v>24009</v>
      </c>
      <c r="H11" s="55">
        <f t="shared" si="0"/>
        <v>8898</v>
      </c>
      <c r="I11" s="55">
        <f t="shared" si="0"/>
        <v>467</v>
      </c>
      <c r="J11" s="49">
        <v>898</v>
      </c>
      <c r="K11" s="49">
        <v>467</v>
      </c>
      <c r="L11" s="49">
        <v>8000</v>
      </c>
      <c r="M11" s="49"/>
      <c r="N11" s="56"/>
      <c r="O11" s="56"/>
    </row>
    <row r="12" spans="1:15" x14ac:dyDescent="0.25">
      <c r="A12" s="48" t="s">
        <v>72</v>
      </c>
      <c r="B12" s="55">
        <f t="shared" si="2"/>
        <v>645</v>
      </c>
      <c r="C12" s="55">
        <f t="shared" si="3"/>
        <v>0</v>
      </c>
      <c r="D12" s="56"/>
      <c r="E12" s="56"/>
      <c r="F12" s="49">
        <v>645</v>
      </c>
      <c r="G12" s="49">
        <v>0</v>
      </c>
      <c r="H12" s="55">
        <f t="shared" si="0"/>
        <v>0</v>
      </c>
      <c r="I12" s="55">
        <f t="shared" si="0"/>
        <v>0</v>
      </c>
      <c r="J12" s="49">
        <v>0</v>
      </c>
      <c r="K12" s="49">
        <v>0</v>
      </c>
      <c r="L12" s="56"/>
      <c r="M12" s="56"/>
      <c r="N12" s="56"/>
      <c r="O12" s="56"/>
    </row>
    <row r="13" spans="1:15" ht="27.6" x14ac:dyDescent="0.25">
      <c r="A13" s="48" t="s">
        <v>43</v>
      </c>
      <c r="B13" s="55">
        <f t="shared" si="2"/>
        <v>3631</v>
      </c>
      <c r="C13" s="55">
        <f t="shared" si="3"/>
        <v>3610</v>
      </c>
      <c r="D13" s="56"/>
      <c r="E13" s="56"/>
      <c r="F13" s="49">
        <v>3631</v>
      </c>
      <c r="G13" s="49">
        <v>3610</v>
      </c>
      <c r="H13" s="55">
        <v>0</v>
      </c>
      <c r="I13" s="55">
        <v>0</v>
      </c>
      <c r="J13" s="49">
        <v>0</v>
      </c>
      <c r="K13" s="49">
        <v>0</v>
      </c>
      <c r="L13" s="56"/>
      <c r="M13" s="56"/>
      <c r="N13" s="56"/>
      <c r="O13" s="56"/>
    </row>
    <row r="14" spans="1:15" s="23" customFormat="1" x14ac:dyDescent="0.25">
      <c r="A14" s="47" t="s">
        <v>8</v>
      </c>
      <c r="B14" s="54">
        <f t="shared" si="2"/>
        <v>338634</v>
      </c>
      <c r="C14" s="54">
        <f t="shared" si="3"/>
        <v>171609</v>
      </c>
      <c r="D14" s="54">
        <v>319521</v>
      </c>
      <c r="E14" s="54">
        <f>SUM(E15:E25)</f>
        <v>159123</v>
      </c>
      <c r="F14" s="54">
        <v>19113</v>
      </c>
      <c r="G14" s="54">
        <f>SUM(G15:G25)</f>
        <v>12486</v>
      </c>
      <c r="H14" s="54">
        <f t="shared" si="0"/>
        <v>314283</v>
      </c>
      <c r="I14" s="54">
        <f t="shared" si="0"/>
        <v>160259</v>
      </c>
      <c r="J14" s="54">
        <v>266695</v>
      </c>
      <c r="K14" s="54">
        <f t="shared" ref="K14:O14" si="4">SUM(K15:K25)</f>
        <v>134317</v>
      </c>
      <c r="L14" s="54">
        <v>47588</v>
      </c>
      <c r="M14" s="54">
        <f t="shared" si="4"/>
        <v>25942</v>
      </c>
      <c r="N14" s="54">
        <f t="shared" si="4"/>
        <v>0</v>
      </c>
      <c r="O14" s="54">
        <f t="shared" si="4"/>
        <v>0</v>
      </c>
    </row>
    <row r="15" spans="1:15" x14ac:dyDescent="0.25">
      <c r="A15" s="48" t="s">
        <v>9</v>
      </c>
      <c r="B15" s="55">
        <f t="shared" si="2"/>
        <v>187637</v>
      </c>
      <c r="C15" s="55">
        <f t="shared" si="3"/>
        <v>92026</v>
      </c>
      <c r="D15" s="49">
        <v>177193</v>
      </c>
      <c r="E15" s="49">
        <v>86129</v>
      </c>
      <c r="F15" s="49">
        <v>10444</v>
      </c>
      <c r="G15" s="49">
        <v>5897</v>
      </c>
      <c r="H15" s="55">
        <f t="shared" si="0"/>
        <v>176028</v>
      </c>
      <c r="I15" s="55">
        <f t="shared" si="0"/>
        <v>85995</v>
      </c>
      <c r="J15" s="49">
        <v>163348</v>
      </c>
      <c r="K15" s="49">
        <v>83746</v>
      </c>
      <c r="L15" s="49">
        <f>6801+5879</f>
        <v>12680</v>
      </c>
      <c r="M15" s="49">
        <v>2249</v>
      </c>
      <c r="N15" s="49"/>
      <c r="O15" s="49"/>
    </row>
    <row r="16" spans="1:15" x14ac:dyDescent="0.25">
      <c r="A16" s="48" t="s">
        <v>77</v>
      </c>
      <c r="B16" s="55">
        <f t="shared" si="2"/>
        <v>78011</v>
      </c>
      <c r="C16" s="55">
        <f t="shared" si="3"/>
        <v>44666</v>
      </c>
      <c r="D16" s="49">
        <v>78011</v>
      </c>
      <c r="E16" s="49">
        <v>44666</v>
      </c>
      <c r="F16" s="56"/>
      <c r="G16" s="56"/>
      <c r="H16" s="55">
        <f t="shared" si="0"/>
        <v>74640</v>
      </c>
      <c r="I16" s="55">
        <f t="shared" si="0"/>
        <v>42409</v>
      </c>
      <c r="J16" s="49">
        <v>47769</v>
      </c>
      <c r="K16" s="49">
        <v>24729</v>
      </c>
      <c r="L16" s="49">
        <v>26871</v>
      </c>
      <c r="M16" s="49">
        <f>5661+12019</f>
        <v>17680</v>
      </c>
      <c r="N16" s="56"/>
      <c r="O16" s="56"/>
    </row>
    <row r="17" spans="1:15" x14ac:dyDescent="0.25">
      <c r="A17" s="48" t="s">
        <v>10</v>
      </c>
      <c r="B17" s="55">
        <f t="shared" si="2"/>
        <v>500</v>
      </c>
      <c r="C17" s="55">
        <f t="shared" si="3"/>
        <v>299</v>
      </c>
      <c r="D17" s="49">
        <v>500</v>
      </c>
      <c r="E17" s="49">
        <v>299</v>
      </c>
      <c r="F17" s="56"/>
      <c r="G17" s="56"/>
      <c r="H17" s="55">
        <f t="shared" si="0"/>
        <v>250</v>
      </c>
      <c r="I17" s="55">
        <f t="shared" si="0"/>
        <v>167</v>
      </c>
      <c r="J17" s="49">
        <v>250</v>
      </c>
      <c r="K17" s="49">
        <v>167</v>
      </c>
      <c r="L17" s="56"/>
      <c r="M17" s="56"/>
      <c r="N17" s="56"/>
      <c r="O17" s="56"/>
    </row>
    <row r="18" spans="1:15" x14ac:dyDescent="0.25">
      <c r="A18" s="48" t="s">
        <v>11</v>
      </c>
      <c r="B18" s="55">
        <f t="shared" si="2"/>
        <v>1531</v>
      </c>
      <c r="C18" s="55">
        <f t="shared" si="3"/>
        <v>797</v>
      </c>
      <c r="D18" s="49">
        <v>1531</v>
      </c>
      <c r="E18" s="49">
        <v>797</v>
      </c>
      <c r="F18" s="49">
        <v>0</v>
      </c>
      <c r="G18" s="49">
        <v>0</v>
      </c>
      <c r="H18" s="55">
        <f t="shared" si="0"/>
        <v>0</v>
      </c>
      <c r="I18" s="55">
        <f t="shared" si="0"/>
        <v>0</v>
      </c>
      <c r="J18" s="49">
        <v>0</v>
      </c>
      <c r="K18" s="49">
        <v>0</v>
      </c>
      <c r="L18" s="85"/>
      <c r="M18" s="85"/>
      <c r="N18" s="90"/>
      <c r="O18" s="90"/>
    </row>
    <row r="19" spans="1:15" x14ac:dyDescent="0.25">
      <c r="A19" s="48" t="s">
        <v>12</v>
      </c>
      <c r="B19" s="55">
        <f t="shared" si="2"/>
        <v>1425</v>
      </c>
      <c r="C19" s="55">
        <f t="shared" si="3"/>
        <v>1425</v>
      </c>
      <c r="D19" s="56"/>
      <c r="E19" s="56"/>
      <c r="F19" s="49">
        <v>1425</v>
      </c>
      <c r="G19" s="49">
        <v>1425</v>
      </c>
      <c r="H19" s="55">
        <f t="shared" si="0"/>
        <v>0</v>
      </c>
      <c r="I19" s="55">
        <f t="shared" si="0"/>
        <v>0</v>
      </c>
      <c r="J19" s="49">
        <v>0</v>
      </c>
      <c r="K19" s="49">
        <v>0</v>
      </c>
      <c r="L19" s="85"/>
      <c r="M19" s="85"/>
      <c r="N19" s="90"/>
      <c r="O19" s="90"/>
    </row>
    <row r="20" spans="1:15" ht="16.5" customHeight="1" x14ac:dyDescent="0.25">
      <c r="A20" s="48" t="s">
        <v>13</v>
      </c>
      <c r="B20" s="55">
        <f t="shared" si="2"/>
        <v>2290</v>
      </c>
      <c r="C20" s="55">
        <f t="shared" si="3"/>
        <v>2290</v>
      </c>
      <c r="D20" s="56"/>
      <c r="E20" s="56"/>
      <c r="F20" s="49">
        <v>2290</v>
      </c>
      <c r="G20" s="49">
        <v>2290</v>
      </c>
      <c r="H20" s="55">
        <f t="shared" si="0"/>
        <v>0</v>
      </c>
      <c r="I20" s="55">
        <f t="shared" si="0"/>
        <v>0</v>
      </c>
      <c r="J20" s="49">
        <v>0</v>
      </c>
      <c r="K20" s="49">
        <v>0</v>
      </c>
      <c r="L20" s="85"/>
      <c r="M20" s="85"/>
      <c r="N20" s="90"/>
      <c r="O20" s="90"/>
    </row>
    <row r="21" spans="1:15" x14ac:dyDescent="0.25">
      <c r="A21" s="48" t="s">
        <v>14</v>
      </c>
      <c r="B21" s="55">
        <f t="shared" si="2"/>
        <v>16844</v>
      </c>
      <c r="C21" s="55">
        <f t="shared" si="3"/>
        <v>8291</v>
      </c>
      <c r="D21" s="49">
        <v>15263</v>
      </c>
      <c r="E21" s="49">
        <v>7068</v>
      </c>
      <c r="F21" s="49">
        <v>1581</v>
      </c>
      <c r="G21" s="49">
        <v>1223</v>
      </c>
      <c r="H21" s="55">
        <f t="shared" si="0"/>
        <v>13070</v>
      </c>
      <c r="I21" s="55">
        <f t="shared" si="0"/>
        <v>7763</v>
      </c>
      <c r="J21" s="49">
        <v>13070</v>
      </c>
      <c r="K21" s="49">
        <v>7763</v>
      </c>
      <c r="L21" s="56"/>
      <c r="M21" s="56"/>
      <c r="N21" s="56"/>
      <c r="O21" s="56"/>
    </row>
    <row r="22" spans="1:15" ht="27.6" x14ac:dyDescent="0.25">
      <c r="A22" s="48" t="s">
        <v>79</v>
      </c>
      <c r="B22" s="55">
        <f t="shared" si="2"/>
        <v>3373</v>
      </c>
      <c r="C22" s="55">
        <f t="shared" si="3"/>
        <v>1651</v>
      </c>
      <c r="D22" s="49"/>
      <c r="E22" s="49"/>
      <c r="F22" s="49">
        <v>3373</v>
      </c>
      <c r="G22" s="49">
        <v>1651</v>
      </c>
      <c r="H22" s="55">
        <f t="shared" si="0"/>
        <v>0</v>
      </c>
      <c r="I22" s="55">
        <f t="shared" si="0"/>
        <v>0</v>
      </c>
      <c r="J22" s="49">
        <v>0</v>
      </c>
      <c r="K22" s="49">
        <v>0</v>
      </c>
      <c r="L22" s="56"/>
      <c r="M22" s="56"/>
      <c r="N22" s="56"/>
      <c r="O22" s="56"/>
    </row>
    <row r="23" spans="1:15" x14ac:dyDescent="0.25">
      <c r="A23" s="48" t="s">
        <v>15</v>
      </c>
      <c r="B23" s="55">
        <f t="shared" si="2"/>
        <v>22833</v>
      </c>
      <c r="C23" s="55">
        <f t="shared" si="3"/>
        <v>9721</v>
      </c>
      <c r="D23" s="49">
        <v>22833</v>
      </c>
      <c r="E23" s="49">
        <v>9721</v>
      </c>
      <c r="F23" s="56"/>
      <c r="G23" s="56"/>
      <c r="H23" s="55">
        <f t="shared" si="0"/>
        <v>23333</v>
      </c>
      <c r="I23" s="55">
        <f t="shared" si="0"/>
        <v>12589</v>
      </c>
      <c r="J23" s="49">
        <v>22383</v>
      </c>
      <c r="K23" s="49">
        <v>11639</v>
      </c>
      <c r="L23" s="49">
        <v>950</v>
      </c>
      <c r="M23" s="49">
        <v>950</v>
      </c>
      <c r="N23" s="56"/>
      <c r="O23" s="56"/>
    </row>
    <row r="24" spans="1:15" x14ac:dyDescent="0.25">
      <c r="A24" s="48" t="s">
        <v>16</v>
      </c>
      <c r="B24" s="55">
        <f t="shared" si="2"/>
        <v>9303</v>
      </c>
      <c r="C24" s="55">
        <f t="shared" si="3"/>
        <v>2751</v>
      </c>
      <c r="D24" s="49">
        <v>9303</v>
      </c>
      <c r="E24" s="49">
        <v>2751</v>
      </c>
      <c r="F24" s="56"/>
      <c r="G24" s="56"/>
      <c r="H24" s="55">
        <f t="shared" si="0"/>
        <v>9000</v>
      </c>
      <c r="I24" s="55">
        <f t="shared" si="0"/>
        <v>618</v>
      </c>
      <c r="J24" s="49">
        <v>9000</v>
      </c>
      <c r="K24" s="49">
        <v>618</v>
      </c>
      <c r="L24" s="56"/>
      <c r="M24" s="56"/>
      <c r="N24" s="56"/>
      <c r="O24" s="56"/>
    </row>
    <row r="25" spans="1:15" ht="27.6" x14ac:dyDescent="0.25">
      <c r="A25" s="48" t="s">
        <v>17</v>
      </c>
      <c r="B25" s="55">
        <f t="shared" si="2"/>
        <v>14887</v>
      </c>
      <c r="C25" s="55">
        <f t="shared" si="3"/>
        <v>7692</v>
      </c>
      <c r="D25" s="49">
        <v>14887</v>
      </c>
      <c r="E25" s="49">
        <v>7692</v>
      </c>
      <c r="F25" s="56"/>
      <c r="G25" s="56"/>
      <c r="H25" s="55">
        <f t="shared" si="0"/>
        <v>17962</v>
      </c>
      <c r="I25" s="55">
        <f t="shared" si="0"/>
        <v>10718</v>
      </c>
      <c r="J25" s="49">
        <v>10875</v>
      </c>
      <c r="K25" s="49">
        <v>5655</v>
      </c>
      <c r="L25" s="49">
        <v>7087</v>
      </c>
      <c r="M25" s="49">
        <v>5063</v>
      </c>
      <c r="N25" s="56"/>
      <c r="O25" s="56"/>
    </row>
    <row r="26" spans="1:15" s="25" customFormat="1" ht="27.6" x14ac:dyDescent="0.3">
      <c r="A26" s="42" t="s">
        <v>18</v>
      </c>
      <c r="B26" s="54"/>
      <c r="C26" s="54">
        <f t="shared" si="3"/>
        <v>0</v>
      </c>
      <c r="D26" s="54"/>
      <c r="E26" s="54"/>
      <c r="F26" s="54"/>
      <c r="G26" s="54"/>
      <c r="H26" s="54">
        <f t="shared" ref="H26:I28" si="5">+J26+L26+N26</f>
        <v>75000</v>
      </c>
      <c r="I26" s="54">
        <f t="shared" si="5"/>
        <v>46629</v>
      </c>
      <c r="J26" s="54">
        <v>0</v>
      </c>
      <c r="K26" s="54">
        <f t="shared" ref="K26:O26" si="6">SUM(K27:K29)</f>
        <v>0</v>
      </c>
      <c r="L26" s="54">
        <v>75000</v>
      </c>
      <c r="M26" s="54">
        <f t="shared" si="6"/>
        <v>46629</v>
      </c>
      <c r="N26" s="54">
        <f t="shared" si="6"/>
        <v>0</v>
      </c>
      <c r="O26" s="54">
        <f t="shared" si="6"/>
        <v>0</v>
      </c>
    </row>
    <row r="27" spans="1:15" x14ac:dyDescent="0.25">
      <c r="A27" s="48" t="s">
        <v>68</v>
      </c>
      <c r="B27" s="56"/>
      <c r="C27" s="56">
        <f t="shared" si="3"/>
        <v>0</v>
      </c>
      <c r="D27" s="56"/>
      <c r="E27" s="56"/>
      <c r="F27" s="56"/>
      <c r="G27" s="56"/>
      <c r="H27" s="19">
        <f t="shared" si="5"/>
        <v>55000</v>
      </c>
      <c r="I27" s="19">
        <f t="shared" si="5"/>
        <v>32735</v>
      </c>
      <c r="J27" s="56"/>
      <c r="K27" s="56"/>
      <c r="L27" s="49">
        <v>55000</v>
      </c>
      <c r="M27" s="49">
        <v>32735</v>
      </c>
      <c r="N27" s="56"/>
      <c r="O27" s="56"/>
    </row>
    <row r="28" spans="1:15" x14ac:dyDescent="0.25">
      <c r="A28" s="48" t="s">
        <v>69</v>
      </c>
      <c r="B28" s="56"/>
      <c r="C28" s="56">
        <f t="shared" si="3"/>
        <v>0</v>
      </c>
      <c r="D28" s="56"/>
      <c r="E28" s="56"/>
      <c r="F28" s="56"/>
      <c r="G28" s="56"/>
      <c r="H28" s="19">
        <f t="shared" si="5"/>
        <v>18000</v>
      </c>
      <c r="I28" s="19">
        <f t="shared" si="5"/>
        <v>10749</v>
      </c>
      <c r="J28" s="56"/>
      <c r="K28" s="56"/>
      <c r="L28" s="49">
        <v>18000</v>
      </c>
      <c r="M28" s="49">
        <v>10749</v>
      </c>
      <c r="N28" s="56"/>
      <c r="O28" s="56"/>
    </row>
    <row r="29" spans="1:15" x14ac:dyDescent="0.25">
      <c r="A29" s="48" t="s">
        <v>70</v>
      </c>
      <c r="B29" s="56"/>
      <c r="C29" s="56">
        <f t="shared" si="3"/>
        <v>0</v>
      </c>
      <c r="D29" s="56"/>
      <c r="E29" s="56"/>
      <c r="F29" s="56"/>
      <c r="G29" s="56"/>
      <c r="H29" s="19">
        <f t="shared" si="0"/>
        <v>2000</v>
      </c>
      <c r="I29" s="19">
        <f t="shared" si="0"/>
        <v>3145</v>
      </c>
      <c r="J29" s="56"/>
      <c r="K29" s="56"/>
      <c r="L29" s="49">
        <v>2000</v>
      </c>
      <c r="M29" s="49">
        <v>3145</v>
      </c>
      <c r="N29" s="56"/>
      <c r="O29" s="56"/>
    </row>
    <row r="30" spans="1:15" s="23" customFormat="1" x14ac:dyDescent="0.25">
      <c r="A30" s="71" t="s">
        <v>19</v>
      </c>
      <c r="B30" s="54">
        <f t="shared" ref="B30:N30" si="7">SUM(B26,B14,B4)</f>
        <v>427143</v>
      </c>
      <c r="C30" s="54">
        <f t="shared" si="3"/>
        <v>227437</v>
      </c>
      <c r="D30" s="54">
        <v>319521</v>
      </c>
      <c r="E30" s="54">
        <f t="shared" ref="E30" si="8">SUM(E26,E14,E4)</f>
        <v>159123</v>
      </c>
      <c r="F30" s="54">
        <v>107622</v>
      </c>
      <c r="G30" s="54">
        <f t="shared" ref="G30" si="9">SUM(G26,G14,G4)</f>
        <v>68314</v>
      </c>
      <c r="H30" s="54">
        <f t="shared" si="7"/>
        <v>423569</v>
      </c>
      <c r="I30" s="54">
        <f t="shared" ref="I30" si="10">SUM(I26,I14,I4)</f>
        <v>220557</v>
      </c>
      <c r="J30" s="54">
        <v>292981</v>
      </c>
      <c r="K30" s="54">
        <f t="shared" ref="K30" si="11">SUM(K26,K14,K4)</f>
        <v>147986</v>
      </c>
      <c r="L30" s="54">
        <v>124709</v>
      </c>
      <c r="M30" s="54">
        <f t="shared" ref="M30" si="12">SUM(M26,M14,M4)</f>
        <v>72571</v>
      </c>
      <c r="N30" s="54">
        <f t="shared" si="7"/>
        <v>0</v>
      </c>
      <c r="O30" s="54">
        <f t="shared" ref="O30" si="13">SUM(O26,O14,O4)</f>
        <v>0</v>
      </c>
    </row>
    <row r="31" spans="1:15" x14ac:dyDescent="0.25">
      <c r="B31" s="25"/>
      <c r="C31" s="25"/>
      <c r="D31" s="26"/>
      <c r="E31" s="26"/>
      <c r="F31" s="26"/>
      <c r="G31" s="26"/>
      <c r="H31" s="26"/>
      <c r="I31" s="26"/>
      <c r="J31" s="27"/>
      <c r="K31" s="27"/>
      <c r="L31" s="26"/>
      <c r="M31" s="26"/>
      <c r="N31" s="26"/>
      <c r="O31" s="26"/>
    </row>
    <row r="35" spans="1:11" x14ac:dyDescent="0.25">
      <c r="A35" s="28"/>
      <c r="J35" s="29"/>
      <c r="K35" s="29"/>
    </row>
    <row r="36" spans="1:11" x14ac:dyDescent="0.25">
      <c r="A36" s="28"/>
    </row>
    <row r="37" spans="1:11" x14ac:dyDescent="0.25">
      <c r="A37" s="28"/>
    </row>
  </sheetData>
  <mergeCells count="12">
    <mergeCell ref="A1:A2"/>
    <mergeCell ref="N18:N20"/>
    <mergeCell ref="D2:E2"/>
    <mergeCell ref="F2:G2"/>
    <mergeCell ref="B2:C2"/>
    <mergeCell ref="H2:I2"/>
    <mergeCell ref="J2:K2"/>
    <mergeCell ref="L2:M2"/>
    <mergeCell ref="N2:O2"/>
    <mergeCell ref="O18:O20"/>
    <mergeCell ref="B1:G1"/>
    <mergeCell ref="H1:O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&amp;C&amp;"Times New Roman,Félkövér"&amp;12MARTONVÁSÁR VÁROS 2018. ÉVI KÖLTSÉGVETÉSI FELADATINAK 
I.félévi teljesítése&amp;R
&amp;"Times New Roman,Normál"&amp;12Adatok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47"/>
  <sheetViews>
    <sheetView view="pageLayout" topLeftCell="C1" zoomScaleNormal="90" workbookViewId="0">
      <selection activeCell="T14" sqref="T14"/>
    </sheetView>
  </sheetViews>
  <sheetFormatPr defaultColWidth="9.109375" defaultRowHeight="13.8" x14ac:dyDescent="0.25"/>
  <cols>
    <col min="1" max="1" width="43.6640625" style="32" customWidth="1"/>
    <col min="2" max="3" width="11.6640625" style="31" customWidth="1"/>
    <col min="4" max="5" width="12.88671875" style="32" customWidth="1"/>
    <col min="6" max="7" width="12.5546875" style="32" customWidth="1"/>
    <col min="8" max="9" width="12.109375" style="30" customWidth="1"/>
    <col min="10" max="11" width="12.88671875" style="32" customWidth="1"/>
    <col min="12" max="13" width="12.44140625" style="32" customWidth="1"/>
    <col min="14" max="14" width="11.44140625" style="32" customWidth="1"/>
    <col min="15" max="15" width="11" style="32" customWidth="1"/>
    <col min="16" max="16" width="11.33203125" style="32" bestFit="1" customWidth="1"/>
    <col min="17" max="16384" width="9.109375" style="32"/>
  </cols>
  <sheetData>
    <row r="1" spans="1:15" s="30" customFormat="1" ht="15.75" customHeight="1" x14ac:dyDescent="0.3">
      <c r="A1" s="89" t="s">
        <v>26</v>
      </c>
      <c r="B1" s="93" t="s">
        <v>44</v>
      </c>
      <c r="C1" s="94"/>
      <c r="D1" s="94"/>
      <c r="E1" s="94"/>
      <c r="F1" s="94"/>
      <c r="G1" s="95"/>
      <c r="H1" s="93" t="s">
        <v>45</v>
      </c>
      <c r="I1" s="94"/>
      <c r="J1" s="94"/>
      <c r="K1" s="94"/>
      <c r="L1" s="94"/>
      <c r="M1" s="94"/>
      <c r="N1" s="94"/>
      <c r="O1" s="95"/>
    </row>
    <row r="2" spans="1:15" s="30" customFormat="1" ht="58.5" customHeight="1" x14ac:dyDescent="0.3">
      <c r="A2" s="89"/>
      <c r="B2" s="91" t="s">
        <v>58</v>
      </c>
      <c r="C2" s="91"/>
      <c r="D2" s="91" t="s">
        <v>29</v>
      </c>
      <c r="E2" s="91"/>
      <c r="F2" s="91" t="s">
        <v>60</v>
      </c>
      <c r="G2" s="91"/>
      <c r="H2" s="91" t="s">
        <v>59</v>
      </c>
      <c r="I2" s="91"/>
      <c r="J2" s="92" t="s">
        <v>28</v>
      </c>
      <c r="K2" s="92"/>
      <c r="L2" s="91" t="s">
        <v>61</v>
      </c>
      <c r="M2" s="91"/>
      <c r="N2" s="91" t="s">
        <v>0</v>
      </c>
      <c r="O2" s="91"/>
    </row>
    <row r="3" spans="1:15" s="30" customFormat="1" ht="27.6" x14ac:dyDescent="0.3">
      <c r="A3" s="70"/>
      <c r="B3" s="86" t="s">
        <v>90</v>
      </c>
      <c r="C3" s="86" t="s">
        <v>91</v>
      </c>
      <c r="D3" s="86" t="s">
        <v>90</v>
      </c>
      <c r="E3" s="86" t="s">
        <v>91</v>
      </c>
      <c r="F3" s="86" t="s">
        <v>90</v>
      </c>
      <c r="G3" s="86" t="s">
        <v>91</v>
      </c>
      <c r="H3" s="86" t="s">
        <v>90</v>
      </c>
      <c r="I3" s="86" t="s">
        <v>91</v>
      </c>
      <c r="J3" s="86" t="s">
        <v>90</v>
      </c>
      <c r="K3" s="86" t="s">
        <v>91</v>
      </c>
      <c r="L3" s="86" t="s">
        <v>90</v>
      </c>
      <c r="M3" s="86" t="s">
        <v>91</v>
      </c>
      <c r="N3" s="86" t="s">
        <v>90</v>
      </c>
      <c r="O3" s="86" t="s">
        <v>91</v>
      </c>
    </row>
    <row r="4" spans="1:15" s="31" customFormat="1" x14ac:dyDescent="0.25">
      <c r="A4" s="42" t="s">
        <v>41</v>
      </c>
      <c r="B4" s="57">
        <f>+D4+F4</f>
        <v>266527</v>
      </c>
      <c r="C4" s="57">
        <f>+E4+G4</f>
        <v>131615</v>
      </c>
      <c r="D4" s="57">
        <v>262281</v>
      </c>
      <c r="E4" s="57">
        <f>SUM(E5:E7)</f>
        <v>129164</v>
      </c>
      <c r="F4" s="57">
        <f>SUM(F5:F7)</f>
        <v>4246</v>
      </c>
      <c r="G4" s="57">
        <f>SUM(G5:G7)</f>
        <v>2451</v>
      </c>
      <c r="H4" s="57">
        <f>+J4+L4+N4</f>
        <v>122480</v>
      </c>
      <c r="I4" s="57">
        <f>+K4+M4+O4</f>
        <v>65385</v>
      </c>
      <c r="J4" s="57">
        <v>104906</v>
      </c>
      <c r="K4" s="57">
        <f>SUM(K5:K7)</f>
        <v>55059</v>
      </c>
      <c r="L4" s="57">
        <v>13209</v>
      </c>
      <c r="M4" s="57">
        <f>SUM(M5:M7)</f>
        <v>7523</v>
      </c>
      <c r="N4" s="57">
        <f>SUM(N5:N7)</f>
        <v>4365</v>
      </c>
      <c r="O4" s="57">
        <f>SUM(O5:O7)</f>
        <v>2803</v>
      </c>
    </row>
    <row r="5" spans="1:15" x14ac:dyDescent="0.25">
      <c r="A5" s="40" t="s">
        <v>22</v>
      </c>
      <c r="B5" s="58">
        <f t="shared" ref="B5:B7" si="0">+D5+F5</f>
        <v>217916</v>
      </c>
      <c r="C5" s="58">
        <f t="shared" ref="C5:C8" si="1">+E5+G5</f>
        <v>104438</v>
      </c>
      <c r="D5" s="68">
        <f>210609+3061</f>
        <v>213670</v>
      </c>
      <c r="E5" s="68">
        <v>101987</v>
      </c>
      <c r="F5" s="68">
        <v>4246</v>
      </c>
      <c r="G5" s="68">
        <v>2451</v>
      </c>
      <c r="H5" s="58">
        <f t="shared" ref="H5:H33" si="2">+J5+L5+N5</f>
        <v>112412</v>
      </c>
      <c r="I5" s="58">
        <f t="shared" ref="I5:I33" si="3">+K5+M5+O5</f>
        <v>61159</v>
      </c>
      <c r="J5" s="49">
        <f>102070+1080</f>
        <v>103150</v>
      </c>
      <c r="K5" s="49">
        <v>55059</v>
      </c>
      <c r="L5" s="68">
        <f>7320+1905</f>
        <v>9225</v>
      </c>
      <c r="M5" s="68">
        <v>6100</v>
      </c>
      <c r="N5" s="68">
        <v>37</v>
      </c>
      <c r="O5" s="68"/>
    </row>
    <row r="6" spans="1:15" ht="41.4" x14ac:dyDescent="0.25">
      <c r="A6" s="40" t="s">
        <v>33</v>
      </c>
      <c r="B6" s="58">
        <f t="shared" si="0"/>
        <v>44710</v>
      </c>
      <c r="C6" s="58">
        <f t="shared" si="1"/>
        <v>25049</v>
      </c>
      <c r="D6" s="49">
        <v>44710</v>
      </c>
      <c r="E6" s="49">
        <v>25049</v>
      </c>
      <c r="F6" s="34"/>
      <c r="G6" s="34"/>
      <c r="H6" s="58">
        <f t="shared" si="2"/>
        <v>9749</v>
      </c>
      <c r="I6" s="58">
        <f t="shared" si="3"/>
        <v>4114</v>
      </c>
      <c r="J6" s="68">
        <v>1756</v>
      </c>
      <c r="K6" s="68"/>
      <c r="L6" s="68">
        <v>3665</v>
      </c>
      <c r="M6" s="68">
        <v>1311</v>
      </c>
      <c r="N6" s="49">
        <v>4328</v>
      </c>
      <c r="O6" s="49">
        <f>879+441+100+842+246+295</f>
        <v>2803</v>
      </c>
    </row>
    <row r="7" spans="1:15" ht="32.4" customHeight="1" x14ac:dyDescent="0.25">
      <c r="A7" s="40" t="s">
        <v>30</v>
      </c>
      <c r="B7" s="58">
        <f t="shared" si="0"/>
        <v>3901</v>
      </c>
      <c r="C7" s="58">
        <f t="shared" si="1"/>
        <v>2128</v>
      </c>
      <c r="D7" s="49">
        <v>3901</v>
      </c>
      <c r="E7" s="49">
        <v>2128</v>
      </c>
      <c r="F7" s="34"/>
      <c r="G7" s="34"/>
      <c r="H7" s="58">
        <f t="shared" si="2"/>
        <v>319</v>
      </c>
      <c r="I7" s="58">
        <f t="shared" si="3"/>
        <v>112</v>
      </c>
      <c r="J7" s="68">
        <v>0</v>
      </c>
      <c r="K7" s="68">
        <v>0</v>
      </c>
      <c r="L7" s="68">
        <v>319</v>
      </c>
      <c r="M7" s="68">
        <f>90+22</f>
        <v>112</v>
      </c>
      <c r="N7" s="49">
        <v>0</v>
      </c>
      <c r="O7" s="49">
        <v>0</v>
      </c>
    </row>
    <row r="8" spans="1:15" s="31" customFormat="1" ht="27.6" x14ac:dyDescent="0.25">
      <c r="A8" s="42" t="s">
        <v>34</v>
      </c>
      <c r="B8" s="57">
        <f>+D8+F8</f>
        <v>96975</v>
      </c>
      <c r="C8" s="57">
        <f t="shared" si="1"/>
        <v>36547</v>
      </c>
      <c r="D8" s="57">
        <v>82622</v>
      </c>
      <c r="E8" s="57">
        <f>SUM(E9:E12)</f>
        <v>28311</v>
      </c>
      <c r="F8" s="57">
        <f>SUM(F9:F12)</f>
        <v>14353</v>
      </c>
      <c r="G8" s="57">
        <f>SUM(G9:G12)</f>
        <v>8236</v>
      </c>
      <c r="H8" s="57">
        <f t="shared" si="2"/>
        <v>35765</v>
      </c>
      <c r="I8" s="57">
        <f t="shared" si="3"/>
        <v>21843</v>
      </c>
      <c r="J8" s="57">
        <v>7659</v>
      </c>
      <c r="K8" s="57">
        <f t="shared" ref="K8:O8" si="4">SUM(K9:K12)</f>
        <v>5030</v>
      </c>
      <c r="L8" s="57">
        <v>5719</v>
      </c>
      <c r="M8" s="57">
        <f t="shared" si="4"/>
        <v>2536</v>
      </c>
      <c r="N8" s="57">
        <f t="shared" si="4"/>
        <v>22387</v>
      </c>
      <c r="O8" s="57">
        <f t="shared" si="4"/>
        <v>14277</v>
      </c>
    </row>
    <row r="9" spans="1:15" x14ac:dyDescent="0.25">
      <c r="A9" s="40" t="s">
        <v>23</v>
      </c>
      <c r="B9" s="104">
        <f>+D9+F9+F10</f>
        <v>88979</v>
      </c>
      <c r="C9" s="104">
        <f>+E9+G9+G10</f>
        <v>32538</v>
      </c>
      <c r="D9" s="103">
        <v>74626</v>
      </c>
      <c r="E9" s="103">
        <v>24302</v>
      </c>
      <c r="F9" s="68">
        <v>10978</v>
      </c>
      <c r="G9" s="68">
        <v>6150</v>
      </c>
      <c r="H9" s="58">
        <f>+J9+L9+N9</f>
        <v>28862</v>
      </c>
      <c r="I9" s="58">
        <f t="shared" si="3"/>
        <v>17963</v>
      </c>
      <c r="J9" s="68">
        <v>756</v>
      </c>
      <c r="K9" s="68">
        <v>1150</v>
      </c>
      <c r="L9" s="101">
        <v>5719</v>
      </c>
      <c r="M9" s="101">
        <v>2536</v>
      </c>
      <c r="N9" s="68">
        <v>22387</v>
      </c>
      <c r="O9" s="68">
        <v>14277</v>
      </c>
    </row>
    <row r="10" spans="1:15" ht="15" customHeight="1" x14ac:dyDescent="0.25">
      <c r="A10" s="41" t="s">
        <v>31</v>
      </c>
      <c r="B10" s="104"/>
      <c r="C10" s="104"/>
      <c r="D10" s="103"/>
      <c r="E10" s="103"/>
      <c r="F10" s="68">
        <v>3375</v>
      </c>
      <c r="G10" s="68">
        <v>2086</v>
      </c>
      <c r="H10" s="58">
        <f>+J10+N10</f>
        <v>6903</v>
      </c>
      <c r="I10" s="88">
        <f>+K10+O10</f>
        <v>3880</v>
      </c>
      <c r="J10" s="68">
        <v>6903</v>
      </c>
      <c r="K10" s="68">
        <v>3880</v>
      </c>
      <c r="L10" s="102"/>
      <c r="M10" s="102"/>
      <c r="N10" s="68">
        <v>0</v>
      </c>
      <c r="O10" s="68">
        <v>0</v>
      </c>
    </row>
    <row r="11" spans="1:15" ht="15" customHeight="1" x14ac:dyDescent="0.25">
      <c r="A11" s="41" t="s">
        <v>35</v>
      </c>
      <c r="B11" s="58">
        <f>+D11+F11</f>
        <v>2700</v>
      </c>
      <c r="C11" s="58">
        <f>+E11+G11</f>
        <v>2700</v>
      </c>
      <c r="D11" s="68">
        <v>2700</v>
      </c>
      <c r="E11" s="68">
        <v>2700</v>
      </c>
      <c r="F11" s="34"/>
      <c r="G11" s="34"/>
      <c r="H11" s="58">
        <f t="shared" si="2"/>
        <v>0</v>
      </c>
      <c r="I11" s="58">
        <f t="shared" si="3"/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</row>
    <row r="12" spans="1:15" ht="15" customHeight="1" x14ac:dyDescent="0.25">
      <c r="A12" s="41" t="s">
        <v>62</v>
      </c>
      <c r="B12" s="58">
        <f t="shared" ref="B12:B33" si="5">+D12+F12</f>
        <v>5296</v>
      </c>
      <c r="C12" s="58">
        <f t="shared" ref="C12:C33" si="6">+E12+G12</f>
        <v>1309</v>
      </c>
      <c r="D12" s="49">
        <v>5296</v>
      </c>
      <c r="E12" s="49">
        <v>1309</v>
      </c>
      <c r="F12" s="68"/>
      <c r="G12" s="68"/>
      <c r="H12" s="58">
        <f t="shared" si="2"/>
        <v>0</v>
      </c>
      <c r="I12" s="58">
        <f t="shared" si="3"/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</row>
    <row r="13" spans="1:15" s="31" customFormat="1" x14ac:dyDescent="0.25">
      <c r="A13" s="42" t="s">
        <v>37</v>
      </c>
      <c r="B13" s="57">
        <f t="shared" si="5"/>
        <v>19278</v>
      </c>
      <c r="C13" s="57">
        <f t="shared" si="6"/>
        <v>16640</v>
      </c>
      <c r="D13" s="57">
        <f>SUM(D14:D19)</f>
        <v>7500</v>
      </c>
      <c r="E13" s="57">
        <f>SUM(E14:E19)</f>
        <v>6000</v>
      </c>
      <c r="F13" s="57">
        <f>SUM(F14:F19)</f>
        <v>11778</v>
      </c>
      <c r="G13" s="57">
        <f>SUM(G14:G19)</f>
        <v>10640</v>
      </c>
      <c r="H13" s="57">
        <f t="shared" si="2"/>
        <v>0</v>
      </c>
      <c r="I13" s="57">
        <f t="shared" si="3"/>
        <v>0</v>
      </c>
      <c r="J13" s="57"/>
      <c r="K13" s="57"/>
      <c r="L13" s="57"/>
      <c r="M13" s="57"/>
      <c r="N13" s="57"/>
      <c r="O13" s="57"/>
    </row>
    <row r="14" spans="1:15" x14ac:dyDescent="0.25">
      <c r="A14" s="43" t="s">
        <v>75</v>
      </c>
      <c r="B14" s="58">
        <f t="shared" si="5"/>
        <v>9678</v>
      </c>
      <c r="C14" s="58">
        <f t="shared" si="6"/>
        <v>8750</v>
      </c>
      <c r="D14" s="49"/>
      <c r="E14" s="49"/>
      <c r="F14" s="49">
        <v>9678</v>
      </c>
      <c r="G14" s="49">
        <v>8750</v>
      </c>
      <c r="H14" s="58">
        <f t="shared" si="2"/>
        <v>0</v>
      </c>
      <c r="I14" s="58">
        <f t="shared" si="3"/>
        <v>0</v>
      </c>
      <c r="J14" s="34"/>
      <c r="K14" s="34"/>
      <c r="L14" s="34"/>
      <c r="M14" s="34"/>
      <c r="N14" s="34"/>
      <c r="O14" s="34"/>
    </row>
    <row r="15" spans="1:15" x14ac:dyDescent="0.25">
      <c r="A15" s="40" t="s">
        <v>38</v>
      </c>
      <c r="B15" s="58">
        <f t="shared" si="5"/>
        <v>0</v>
      </c>
      <c r="C15" s="58">
        <f t="shared" si="6"/>
        <v>0</v>
      </c>
      <c r="D15" s="49"/>
      <c r="E15" s="49"/>
      <c r="F15" s="34"/>
      <c r="G15" s="34"/>
      <c r="H15" s="58">
        <f t="shared" si="2"/>
        <v>0</v>
      </c>
      <c r="I15" s="58">
        <f t="shared" si="3"/>
        <v>0</v>
      </c>
      <c r="J15" s="34"/>
      <c r="K15" s="34"/>
      <c r="L15" s="34"/>
      <c r="M15" s="34"/>
      <c r="N15" s="34"/>
      <c r="O15" s="34"/>
    </row>
    <row r="16" spans="1:15" x14ac:dyDescent="0.25">
      <c r="A16" s="40" t="s">
        <v>39</v>
      </c>
      <c r="B16" s="58">
        <f t="shared" si="5"/>
        <v>0</v>
      </c>
      <c r="C16" s="58">
        <f t="shared" si="6"/>
        <v>0</v>
      </c>
      <c r="D16" s="49"/>
      <c r="E16" s="49"/>
      <c r="F16" s="34"/>
      <c r="G16" s="34"/>
      <c r="H16" s="58">
        <f t="shared" si="2"/>
        <v>0</v>
      </c>
      <c r="I16" s="58">
        <f t="shared" si="3"/>
        <v>0</v>
      </c>
      <c r="J16" s="34"/>
      <c r="K16" s="34"/>
      <c r="L16" s="34"/>
      <c r="M16" s="34"/>
      <c r="N16" s="34"/>
      <c r="O16" s="34"/>
    </row>
    <row r="17" spans="1:17" x14ac:dyDescent="0.25">
      <c r="A17" s="40" t="s">
        <v>76</v>
      </c>
      <c r="B17" s="58">
        <f t="shared" si="5"/>
        <v>2100</v>
      </c>
      <c r="C17" s="58">
        <f t="shared" si="6"/>
        <v>1890</v>
      </c>
      <c r="D17" s="49"/>
      <c r="E17" s="49"/>
      <c r="F17" s="49">
        <v>2100</v>
      </c>
      <c r="G17" s="49">
        <v>1890</v>
      </c>
      <c r="H17" s="58">
        <f t="shared" si="2"/>
        <v>0</v>
      </c>
      <c r="I17" s="58">
        <f t="shared" si="3"/>
        <v>0</v>
      </c>
      <c r="J17" s="34"/>
      <c r="K17" s="34"/>
      <c r="L17" s="34"/>
      <c r="M17" s="34"/>
      <c r="N17" s="34"/>
      <c r="O17" s="34"/>
    </row>
    <row r="18" spans="1:17" x14ac:dyDescent="0.25">
      <c r="A18" s="40" t="s">
        <v>36</v>
      </c>
      <c r="B18" s="58">
        <f t="shared" si="5"/>
        <v>6000</v>
      </c>
      <c r="C18" s="58">
        <f t="shared" si="6"/>
        <v>6000</v>
      </c>
      <c r="D18" s="49">
        <v>6000</v>
      </c>
      <c r="E18" s="49">
        <v>6000</v>
      </c>
      <c r="F18" s="34"/>
      <c r="G18" s="34"/>
      <c r="H18" s="58">
        <f t="shared" si="2"/>
        <v>0</v>
      </c>
      <c r="I18" s="58">
        <f t="shared" si="3"/>
        <v>0</v>
      </c>
      <c r="J18" s="34"/>
      <c r="K18" s="34"/>
      <c r="L18" s="34"/>
      <c r="M18" s="34"/>
      <c r="N18" s="34"/>
      <c r="O18" s="34"/>
    </row>
    <row r="19" spans="1:17" ht="27.6" x14ac:dyDescent="0.25">
      <c r="A19" s="40" t="s">
        <v>40</v>
      </c>
      <c r="B19" s="58">
        <f t="shared" si="5"/>
        <v>1500</v>
      </c>
      <c r="C19" s="58">
        <f t="shared" si="6"/>
        <v>0</v>
      </c>
      <c r="D19" s="49">
        <v>1500</v>
      </c>
      <c r="E19" s="49">
        <v>0</v>
      </c>
      <c r="F19" s="34"/>
      <c r="G19" s="34"/>
      <c r="H19" s="58">
        <f t="shared" si="2"/>
        <v>0</v>
      </c>
      <c r="I19" s="58">
        <f t="shared" si="3"/>
        <v>0</v>
      </c>
      <c r="J19" s="34"/>
      <c r="K19" s="34"/>
      <c r="L19" s="34"/>
      <c r="M19" s="34"/>
      <c r="N19" s="34"/>
      <c r="O19" s="34"/>
    </row>
    <row r="20" spans="1:17" s="31" customFormat="1" x14ac:dyDescent="0.25">
      <c r="A20" s="42" t="s">
        <v>42</v>
      </c>
      <c r="B20" s="57">
        <f t="shared" si="5"/>
        <v>950</v>
      </c>
      <c r="C20" s="57">
        <f t="shared" si="6"/>
        <v>0</v>
      </c>
      <c r="D20" s="57">
        <f>SUM(D21:D21)</f>
        <v>950</v>
      </c>
      <c r="E20" s="57">
        <f>SUM(E21:E21)</f>
        <v>0</v>
      </c>
      <c r="F20" s="57">
        <f>SUM(F21:F21)</f>
        <v>0</v>
      </c>
      <c r="G20" s="57">
        <f>SUM(G21:G21)</f>
        <v>0</v>
      </c>
      <c r="H20" s="57">
        <f t="shared" si="2"/>
        <v>0</v>
      </c>
      <c r="I20" s="57">
        <f t="shared" si="3"/>
        <v>0</v>
      </c>
      <c r="J20" s="57"/>
      <c r="K20" s="57"/>
      <c r="L20" s="57"/>
      <c r="M20" s="57"/>
      <c r="N20" s="57"/>
      <c r="O20" s="57"/>
    </row>
    <row r="21" spans="1:17" ht="41.4" x14ac:dyDescent="0.25">
      <c r="A21" s="40" t="s">
        <v>32</v>
      </c>
      <c r="B21" s="58">
        <f t="shared" si="5"/>
        <v>950</v>
      </c>
      <c r="C21" s="58">
        <f t="shared" si="6"/>
        <v>0</v>
      </c>
      <c r="D21" s="49">
        <v>950</v>
      </c>
      <c r="E21" s="49">
        <v>0</v>
      </c>
      <c r="F21" s="34"/>
      <c r="G21" s="34"/>
      <c r="H21" s="58">
        <f t="shared" si="2"/>
        <v>0</v>
      </c>
      <c r="I21" s="58">
        <f t="shared" si="3"/>
        <v>0</v>
      </c>
      <c r="J21" s="34"/>
      <c r="K21" s="34"/>
      <c r="L21" s="34"/>
      <c r="M21" s="34"/>
      <c r="N21" s="34"/>
      <c r="O21" s="34"/>
    </row>
    <row r="22" spans="1:17" s="33" customFormat="1" x14ac:dyDescent="0.25">
      <c r="A22" s="44" t="s">
        <v>24</v>
      </c>
      <c r="B22" s="54">
        <f t="shared" si="5"/>
        <v>21345</v>
      </c>
      <c r="C22" s="54">
        <f t="shared" si="6"/>
        <v>17187</v>
      </c>
      <c r="D22" s="54">
        <f>SUM(D23:D24)</f>
        <v>21345</v>
      </c>
      <c r="E22" s="54">
        <f>SUM(E23:E24)</f>
        <v>17187</v>
      </c>
      <c r="F22" s="54">
        <f>SUM(F23:F24)</f>
        <v>0</v>
      </c>
      <c r="G22" s="54">
        <f>SUM(G23:G24)</f>
        <v>0</v>
      </c>
      <c r="H22" s="54">
        <f t="shared" si="2"/>
        <v>21237</v>
      </c>
      <c r="I22" s="54">
        <f t="shared" si="3"/>
        <v>19496</v>
      </c>
      <c r="J22" s="54">
        <f>SUM(J23:J23)</f>
        <v>0</v>
      </c>
      <c r="K22" s="54">
        <f>SUM(K23:K23)</f>
        <v>0</v>
      </c>
      <c r="L22" s="54">
        <v>17187</v>
      </c>
      <c r="M22" s="54">
        <f>SUM(M23:M23)</f>
        <v>16154</v>
      </c>
      <c r="N22" s="54">
        <f>SUM(N23:N24)</f>
        <v>4050</v>
      </c>
      <c r="O22" s="54">
        <f>SUM(O23:O24)</f>
        <v>3342</v>
      </c>
    </row>
    <row r="23" spans="1:17" s="10" customFormat="1" x14ac:dyDescent="0.25">
      <c r="A23" s="45" t="s">
        <v>86</v>
      </c>
      <c r="B23" s="55">
        <f t="shared" si="5"/>
        <v>17187</v>
      </c>
      <c r="C23" s="55">
        <f t="shared" si="6"/>
        <v>17187</v>
      </c>
      <c r="D23" s="49">
        <v>17187</v>
      </c>
      <c r="E23" s="49">
        <f>16154+1033</f>
        <v>17187</v>
      </c>
      <c r="F23" s="56"/>
      <c r="G23" s="56"/>
      <c r="H23" s="55">
        <f t="shared" si="2"/>
        <v>17187</v>
      </c>
      <c r="I23" s="55">
        <f t="shared" si="3"/>
        <v>16154</v>
      </c>
      <c r="J23" s="56"/>
      <c r="K23" s="56"/>
      <c r="L23" s="56">
        <v>17187</v>
      </c>
      <c r="M23" s="49">
        <v>16154</v>
      </c>
      <c r="N23" s="56"/>
      <c r="O23" s="56"/>
    </row>
    <row r="24" spans="1:17" s="10" customFormat="1" x14ac:dyDescent="0.25">
      <c r="A24" s="45" t="s">
        <v>25</v>
      </c>
      <c r="B24" s="55">
        <f t="shared" si="5"/>
        <v>4158</v>
      </c>
      <c r="C24" s="55">
        <f t="shared" si="6"/>
        <v>0</v>
      </c>
      <c r="D24" s="49">
        <v>4158</v>
      </c>
      <c r="E24" s="49">
        <v>0</v>
      </c>
      <c r="F24" s="56"/>
      <c r="G24" s="56"/>
      <c r="H24" s="55">
        <f t="shared" si="2"/>
        <v>4050</v>
      </c>
      <c r="I24" s="55">
        <f t="shared" si="3"/>
        <v>3342</v>
      </c>
      <c r="J24" s="56"/>
      <c r="K24" s="56"/>
      <c r="L24" s="56"/>
      <c r="M24" s="56"/>
      <c r="N24" s="49">
        <v>4050</v>
      </c>
      <c r="O24" s="49">
        <v>3342</v>
      </c>
    </row>
    <row r="25" spans="1:17" x14ac:dyDescent="0.25">
      <c r="A25" s="46" t="s">
        <v>27</v>
      </c>
      <c r="B25" s="57">
        <f t="shared" si="5"/>
        <v>35192</v>
      </c>
      <c r="C25" s="57">
        <f t="shared" si="6"/>
        <v>0</v>
      </c>
      <c r="D25" s="57">
        <f>+D32</f>
        <v>35192</v>
      </c>
      <c r="E25" s="57">
        <f>+E32</f>
        <v>0</v>
      </c>
      <c r="F25" s="57">
        <f>+F32</f>
        <v>0</v>
      </c>
      <c r="G25" s="57">
        <f>+G32</f>
        <v>0</v>
      </c>
      <c r="H25" s="57">
        <f t="shared" si="2"/>
        <v>250449</v>
      </c>
      <c r="I25" s="57">
        <f t="shared" si="3"/>
        <v>163026</v>
      </c>
      <c r="J25" s="59">
        <f t="shared" ref="J25:O25" si="7">SUM(J26:J32)</f>
        <v>0</v>
      </c>
      <c r="K25" s="59">
        <f t="shared" si="7"/>
        <v>0</v>
      </c>
      <c r="L25" s="57">
        <v>250449</v>
      </c>
      <c r="M25" s="57">
        <f t="shared" si="7"/>
        <v>163026</v>
      </c>
      <c r="N25" s="59">
        <f t="shared" si="7"/>
        <v>0</v>
      </c>
      <c r="O25" s="59">
        <f t="shared" si="7"/>
        <v>0</v>
      </c>
    </row>
    <row r="26" spans="1:17" x14ac:dyDescent="0.25">
      <c r="A26" s="40" t="s">
        <v>63</v>
      </c>
      <c r="B26" s="34">
        <f t="shared" si="5"/>
        <v>0</v>
      </c>
      <c r="C26" s="34">
        <f t="shared" si="6"/>
        <v>0</v>
      </c>
      <c r="D26" s="34"/>
      <c r="E26" s="34"/>
      <c r="F26" s="34"/>
      <c r="G26" s="34"/>
      <c r="H26" s="58">
        <f t="shared" si="2"/>
        <v>3500</v>
      </c>
      <c r="I26" s="58">
        <f t="shared" si="3"/>
        <v>998</v>
      </c>
      <c r="J26" s="34"/>
      <c r="K26" s="34"/>
      <c r="L26" s="68">
        <v>3500</v>
      </c>
      <c r="M26" s="68">
        <v>998</v>
      </c>
      <c r="N26" s="34"/>
      <c r="O26" s="34"/>
    </row>
    <row r="27" spans="1:17" x14ac:dyDescent="0.25">
      <c r="A27" s="40" t="s">
        <v>64</v>
      </c>
      <c r="B27" s="34">
        <f t="shared" si="5"/>
        <v>0</v>
      </c>
      <c r="C27" s="34">
        <f t="shared" si="6"/>
        <v>0</v>
      </c>
      <c r="D27" s="34"/>
      <c r="E27" s="34"/>
      <c r="F27" s="34"/>
      <c r="G27" s="34"/>
      <c r="H27" s="58">
        <f t="shared" si="2"/>
        <v>136000</v>
      </c>
      <c r="I27" s="58">
        <f t="shared" si="3"/>
        <v>71233</v>
      </c>
      <c r="J27" s="34"/>
      <c r="K27" s="34"/>
      <c r="L27" s="68">
        <v>136000</v>
      </c>
      <c r="M27" s="68">
        <v>71233</v>
      </c>
      <c r="N27" s="34"/>
      <c r="O27" s="34"/>
    </row>
    <row r="28" spans="1:17" x14ac:dyDescent="0.25">
      <c r="A28" s="40" t="s">
        <v>65</v>
      </c>
      <c r="B28" s="34">
        <f t="shared" si="5"/>
        <v>0</v>
      </c>
      <c r="C28" s="34">
        <f t="shared" si="6"/>
        <v>0</v>
      </c>
      <c r="D28" s="34"/>
      <c r="E28" s="34"/>
      <c r="F28" s="34"/>
      <c r="G28" s="34"/>
      <c r="H28" s="58">
        <f t="shared" si="2"/>
        <v>54000</v>
      </c>
      <c r="I28" s="58">
        <f t="shared" si="3"/>
        <v>35049</v>
      </c>
      <c r="J28" s="34"/>
      <c r="K28" s="34"/>
      <c r="L28" s="49">
        <v>54000</v>
      </c>
      <c r="M28" s="49">
        <v>35049</v>
      </c>
      <c r="N28" s="34"/>
      <c r="O28" s="34"/>
    </row>
    <row r="29" spans="1:17" x14ac:dyDescent="0.25">
      <c r="A29" s="40" t="s">
        <v>66</v>
      </c>
      <c r="B29" s="34">
        <f t="shared" si="5"/>
        <v>0</v>
      </c>
      <c r="C29" s="34">
        <f t="shared" si="6"/>
        <v>0</v>
      </c>
      <c r="D29" s="34"/>
      <c r="E29" s="34"/>
      <c r="F29" s="34"/>
      <c r="G29" s="34"/>
      <c r="H29" s="58">
        <f t="shared" si="2"/>
        <v>20000</v>
      </c>
      <c r="I29" s="58">
        <f t="shared" si="3"/>
        <v>15308</v>
      </c>
      <c r="J29" s="34"/>
      <c r="K29" s="34"/>
      <c r="L29" s="68">
        <v>20000</v>
      </c>
      <c r="M29" s="68">
        <v>15308</v>
      </c>
      <c r="N29" s="34"/>
      <c r="O29" s="34"/>
    </row>
    <row r="30" spans="1:17" x14ac:dyDescent="0.25">
      <c r="A30" s="40" t="s">
        <v>92</v>
      </c>
      <c r="B30" s="34"/>
      <c r="C30" s="34"/>
      <c r="D30" s="34"/>
      <c r="E30" s="34"/>
      <c r="F30" s="34"/>
      <c r="G30" s="34"/>
      <c r="H30" s="88"/>
      <c r="I30" s="88">
        <f t="shared" si="3"/>
        <v>3850</v>
      </c>
      <c r="J30" s="34"/>
      <c r="K30" s="34"/>
      <c r="L30" s="87"/>
      <c r="M30" s="87">
        <v>3850</v>
      </c>
      <c r="N30" s="34"/>
      <c r="O30" s="34"/>
    </row>
    <row r="31" spans="1:17" ht="56.4" customHeight="1" x14ac:dyDescent="0.25">
      <c r="A31" s="40" t="s">
        <v>67</v>
      </c>
      <c r="B31" s="34">
        <f t="shared" si="5"/>
        <v>0</v>
      </c>
      <c r="C31" s="34">
        <f t="shared" si="6"/>
        <v>0</v>
      </c>
      <c r="D31" s="34"/>
      <c r="E31" s="34"/>
      <c r="F31" s="34"/>
      <c r="G31" s="34"/>
      <c r="H31" s="58">
        <f t="shared" si="2"/>
        <v>5693</v>
      </c>
      <c r="I31" s="58">
        <f t="shared" si="3"/>
        <v>6053</v>
      </c>
      <c r="J31" s="34"/>
      <c r="K31" s="34"/>
      <c r="L31" s="68">
        <v>5693</v>
      </c>
      <c r="M31" s="68">
        <f>1733+4320</f>
        <v>6053</v>
      </c>
      <c r="N31" s="68">
        <v>0</v>
      </c>
      <c r="O31" s="68">
        <v>0</v>
      </c>
      <c r="Q31" s="35"/>
    </row>
    <row r="32" spans="1:17" s="10" customFormat="1" x14ac:dyDescent="0.25">
      <c r="A32" s="45" t="s">
        <v>73</v>
      </c>
      <c r="B32" s="55">
        <f t="shared" si="5"/>
        <v>35192</v>
      </c>
      <c r="C32" s="55">
        <f t="shared" si="6"/>
        <v>0</v>
      </c>
      <c r="D32" s="49">
        <v>35192</v>
      </c>
      <c r="E32" s="49"/>
      <c r="F32" s="56"/>
      <c r="G32" s="56"/>
      <c r="H32" s="55">
        <f t="shared" si="2"/>
        <v>30535</v>
      </c>
      <c r="I32" s="55">
        <f t="shared" si="3"/>
        <v>30535</v>
      </c>
      <c r="J32" s="56"/>
      <c r="K32" s="56"/>
      <c r="L32" s="49">
        <v>30535</v>
      </c>
      <c r="M32" s="49">
        <v>30535</v>
      </c>
      <c r="N32" s="56"/>
      <c r="O32" s="56"/>
    </row>
    <row r="33" spans="1:15" s="36" customFormat="1" x14ac:dyDescent="0.25">
      <c r="A33" s="57" t="s">
        <v>19</v>
      </c>
      <c r="B33" s="57">
        <f t="shared" si="5"/>
        <v>440267</v>
      </c>
      <c r="C33" s="57">
        <f t="shared" si="6"/>
        <v>201989</v>
      </c>
      <c r="D33" s="57">
        <f>SUM(D25,D20,D22,D13,D8,D4)</f>
        <v>409890</v>
      </c>
      <c r="E33" s="57">
        <f>SUM(E25,E20,E22,E13,E8,E4)</f>
        <v>180662</v>
      </c>
      <c r="F33" s="57">
        <f>SUM(F25,F20,F22,F13,F8,F4)</f>
        <v>30377</v>
      </c>
      <c r="G33" s="57">
        <f>SUM(G25,G20,G22,G13,G8,G4)</f>
        <v>21327</v>
      </c>
      <c r="H33" s="57">
        <f t="shared" si="2"/>
        <v>429210</v>
      </c>
      <c r="I33" s="57">
        <f t="shared" si="3"/>
        <v>269750</v>
      </c>
      <c r="J33" s="57">
        <f>SUM(J25,J22,J20,J13,J8,J4)</f>
        <v>112565</v>
      </c>
      <c r="K33" s="57">
        <f>SUM(K25,K22,K20,K13,K8,K4)</f>
        <v>60089</v>
      </c>
      <c r="L33" s="57">
        <v>285843</v>
      </c>
      <c r="M33" s="57">
        <f>SUM(M25,M22,M20,M13,M8,M4)</f>
        <v>189239</v>
      </c>
      <c r="N33" s="57">
        <f>SUM(N25,N22,N20,N13,N8,N4)</f>
        <v>30802</v>
      </c>
      <c r="O33" s="57">
        <f>SUM(O25,O22,O20,O13,O8,O4)</f>
        <v>20422</v>
      </c>
    </row>
    <row r="34" spans="1:15" x14ac:dyDescent="0.25">
      <c r="A34" s="26"/>
      <c r="B34" s="25"/>
      <c r="C34" s="25"/>
      <c r="D34" s="37"/>
      <c r="E34" s="37"/>
      <c r="F34" s="37"/>
      <c r="G34" s="37"/>
      <c r="H34" s="39"/>
      <c r="I34" s="39"/>
      <c r="J34" s="38"/>
      <c r="K34" s="38"/>
      <c r="L34" s="38"/>
      <c r="M34" s="38"/>
      <c r="N34" s="38"/>
      <c r="O34" s="38"/>
    </row>
    <row r="35" spans="1:15" ht="14.4" thickBot="1" x14ac:dyDescent="0.3"/>
    <row r="36" spans="1:15" s="10" customFormat="1" ht="31.5" customHeight="1" thickBot="1" x14ac:dyDescent="0.3">
      <c r="A36" s="51" t="s">
        <v>87</v>
      </c>
      <c r="B36" s="52">
        <v>83334</v>
      </c>
      <c r="C36" s="9">
        <v>48412</v>
      </c>
      <c r="D36" s="99" t="s">
        <v>88</v>
      </c>
      <c r="E36" s="99"/>
      <c r="F36" s="99"/>
      <c r="G36" s="99"/>
      <c r="H36" s="52">
        <v>83334</v>
      </c>
      <c r="I36" s="14">
        <v>48412</v>
      </c>
      <c r="J36" s="81"/>
      <c r="K36" s="72"/>
      <c r="L36" s="72"/>
      <c r="M36" s="72"/>
      <c r="N36" s="72"/>
      <c r="O36" s="72"/>
    </row>
    <row r="37" spans="1:15" s="10" customFormat="1" ht="15.6" x14ac:dyDescent="0.25">
      <c r="A37" s="27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10" customFormat="1" x14ac:dyDescent="0.25">
      <c r="A38" s="11"/>
      <c r="B38" s="16"/>
      <c r="C38" s="16"/>
      <c r="D38" s="11"/>
      <c r="E38" s="11"/>
      <c r="F38" s="11"/>
      <c r="G38" s="11"/>
      <c r="H38" s="50"/>
      <c r="I38" s="50"/>
      <c r="J38" s="27"/>
      <c r="K38" s="27"/>
      <c r="L38" s="27"/>
      <c r="M38" s="27"/>
      <c r="N38" s="27"/>
      <c r="O38" s="27"/>
    </row>
    <row r="39" spans="1:15" s="10" customFormat="1" x14ac:dyDescent="0.25">
      <c r="A39" s="107" t="s">
        <v>54</v>
      </c>
      <c r="B39" s="100" t="s">
        <v>52</v>
      </c>
      <c r="C39" s="100"/>
      <c r="D39" s="100"/>
      <c r="E39" s="100"/>
      <c r="F39" s="100" t="s">
        <v>53</v>
      </c>
      <c r="G39" s="100"/>
      <c r="H39" s="100"/>
      <c r="I39" s="100"/>
    </row>
    <row r="40" spans="1:15" s="10" customFormat="1" x14ac:dyDescent="0.25">
      <c r="A40" s="108"/>
      <c r="B40" s="100" t="s">
        <v>83</v>
      </c>
      <c r="C40" s="100"/>
      <c r="D40" s="100" t="s">
        <v>91</v>
      </c>
      <c r="E40" s="100"/>
      <c r="F40" s="100" t="s">
        <v>83</v>
      </c>
      <c r="G40" s="100"/>
      <c r="H40" s="100" t="s">
        <v>91</v>
      </c>
      <c r="I40" s="100"/>
    </row>
    <row r="41" spans="1:15" s="10" customFormat="1" ht="15.6" x14ac:dyDescent="0.25">
      <c r="A41" s="109"/>
      <c r="B41" s="105">
        <f>+B33+'Polgárok közvetlen szolg.'!B30+B36</f>
        <v>950744</v>
      </c>
      <c r="C41" s="105"/>
      <c r="D41" s="105">
        <f>+C36+C33+'Polgárok közvetlen szolg.'!C30</f>
        <v>477838</v>
      </c>
      <c r="E41" s="105"/>
      <c r="F41" s="106">
        <f>+H33+'Polgárok közvetlen szolg.'!H30+H36</f>
        <v>936113</v>
      </c>
      <c r="G41" s="106"/>
      <c r="H41" s="106">
        <f>+I36+I33+'Polgárok közvetlen szolg.'!I30</f>
        <v>538719</v>
      </c>
      <c r="I41" s="106"/>
    </row>
    <row r="42" spans="1:15" s="10" customFormat="1" x14ac:dyDescent="0.25">
      <c r="A42" s="17"/>
      <c r="B42" s="18"/>
      <c r="C42" s="18"/>
      <c r="D42" s="17"/>
      <c r="E42" s="17"/>
      <c r="F42" s="17"/>
      <c r="G42" s="17"/>
      <c r="H42" s="15"/>
      <c r="I42" s="15"/>
      <c r="J42" s="17"/>
      <c r="K42" s="17"/>
      <c r="L42" s="17"/>
      <c r="M42" s="17"/>
      <c r="N42" s="17"/>
      <c r="O42" s="17"/>
    </row>
    <row r="43" spans="1:15" s="10" customFormat="1" x14ac:dyDescent="0.25">
      <c r="A43" s="96" t="s">
        <v>55</v>
      </c>
      <c r="B43" s="97" t="s">
        <v>83</v>
      </c>
      <c r="C43" s="97"/>
      <c r="D43" s="97"/>
      <c r="E43" s="97"/>
      <c r="F43" s="97" t="s">
        <v>91</v>
      </c>
      <c r="G43" s="97"/>
      <c r="H43" s="97"/>
      <c r="I43" s="97"/>
      <c r="J43" s="24"/>
      <c r="K43" s="24"/>
      <c r="L43" s="24"/>
      <c r="M43" s="24"/>
      <c r="N43" s="24"/>
      <c r="O43" s="17"/>
    </row>
    <row r="44" spans="1:15" s="10" customFormat="1" ht="32.25" customHeight="1" x14ac:dyDescent="0.25">
      <c r="A44" s="96"/>
      <c r="B44" s="98">
        <f>+F41-B41</f>
        <v>-14631</v>
      </c>
      <c r="C44" s="98"/>
      <c r="D44" s="98"/>
      <c r="E44" s="98"/>
      <c r="F44" s="98">
        <f>+H41-D41</f>
        <v>60881</v>
      </c>
      <c r="G44" s="98"/>
      <c r="H44" s="98"/>
      <c r="I44" s="98"/>
      <c r="J44" s="72"/>
      <c r="K44" s="72"/>
      <c r="L44" s="72"/>
      <c r="M44" s="72"/>
      <c r="N44" s="72"/>
      <c r="O44" s="72"/>
    </row>
    <row r="46" spans="1:15" ht="14.4" x14ac:dyDescent="0.3">
      <c r="A46" s="66"/>
    </row>
    <row r="47" spans="1:15" x14ac:dyDescent="0.25">
      <c r="B47" s="67"/>
      <c r="C47" s="67"/>
    </row>
  </sheetData>
  <mergeCells count="33">
    <mergeCell ref="B41:C41"/>
    <mergeCell ref="D41:E41"/>
    <mergeCell ref="F41:G41"/>
    <mergeCell ref="H41:I41"/>
    <mergeCell ref="A39:A41"/>
    <mergeCell ref="A1:A2"/>
    <mergeCell ref="D9:D10"/>
    <mergeCell ref="B9:B10"/>
    <mergeCell ref="B2:C2"/>
    <mergeCell ref="D2:E2"/>
    <mergeCell ref="C9:C10"/>
    <mergeCell ref="E9:E10"/>
    <mergeCell ref="B1:G1"/>
    <mergeCell ref="H1:O1"/>
    <mergeCell ref="D36:G36"/>
    <mergeCell ref="B39:E39"/>
    <mergeCell ref="F39:I39"/>
    <mergeCell ref="B40:C40"/>
    <mergeCell ref="D40:E40"/>
    <mergeCell ref="F40:G40"/>
    <mergeCell ref="H40:I40"/>
    <mergeCell ref="F2:G2"/>
    <mergeCell ref="H2:I2"/>
    <mergeCell ref="J2:K2"/>
    <mergeCell ref="L2:M2"/>
    <mergeCell ref="N2:O2"/>
    <mergeCell ref="L9:L10"/>
    <mergeCell ref="M9:M10"/>
    <mergeCell ref="A43:A44"/>
    <mergeCell ref="B43:E43"/>
    <mergeCell ref="F43:I43"/>
    <mergeCell ref="B44:E44"/>
    <mergeCell ref="F44:I44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headerFooter>
    <oddHeader>&amp;C&amp;"Times New Roman,Félkövér"&amp;12MARTONVÁSÁR VÁROS 2018. ÉVI KÖLTSÉGVETÉSI FELADATINAK
 I. félévi teljesítés
&amp;R&amp;"Times New Roman,Normál"&amp;12
Adatok E Ft-ban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20"/>
  <sheetViews>
    <sheetView tabSelected="1" view="pageLayout" topLeftCell="A2" zoomScaleNormal="90" workbookViewId="0">
      <selection activeCell="C16" sqref="C16"/>
    </sheetView>
  </sheetViews>
  <sheetFormatPr defaultColWidth="9.109375" defaultRowHeight="13.8" x14ac:dyDescent="0.25"/>
  <cols>
    <col min="1" max="1" width="22.5546875" style="2" customWidth="1"/>
    <col min="2" max="2" width="13.33203125" style="3" bestFit="1" customWidth="1"/>
    <col min="3" max="3" width="14.5546875" style="3" customWidth="1"/>
    <col min="4" max="5" width="15.109375" style="2" customWidth="1"/>
    <col min="6" max="6" width="11.6640625" style="2" hidden="1" customWidth="1"/>
    <col min="7" max="7" width="14" style="2" hidden="1" customWidth="1"/>
    <col min="8" max="8" width="14.44140625" style="3" customWidth="1"/>
    <col min="9" max="9" width="14.44140625" style="3" bestFit="1" customWidth="1"/>
    <col min="10" max="10" width="12" style="2" customWidth="1"/>
    <col min="11" max="11" width="12.44140625" style="2" customWidth="1"/>
    <col min="12" max="12" width="13.88671875" style="2" bestFit="1" customWidth="1"/>
    <col min="13" max="13" width="13.88671875" style="2" customWidth="1"/>
    <col min="14" max="15" width="13.6640625" style="2" customWidth="1"/>
    <col min="16" max="16384" width="9.109375" style="2"/>
  </cols>
  <sheetData>
    <row r="1" spans="1:15" s="1" customFormat="1" ht="16.5" customHeight="1" x14ac:dyDescent="0.3">
      <c r="A1" s="110" t="s">
        <v>57</v>
      </c>
      <c r="B1" s="113" t="s">
        <v>58</v>
      </c>
      <c r="C1" s="113"/>
      <c r="D1" s="115" t="s">
        <v>44</v>
      </c>
      <c r="E1" s="115"/>
      <c r="F1" s="115"/>
      <c r="G1" s="115"/>
      <c r="H1" s="113" t="s">
        <v>59</v>
      </c>
      <c r="I1" s="113"/>
      <c r="J1" s="115" t="s">
        <v>45</v>
      </c>
      <c r="K1" s="115"/>
      <c r="L1" s="115"/>
      <c r="M1" s="115"/>
      <c r="N1" s="115"/>
      <c r="O1" s="73"/>
    </row>
    <row r="2" spans="1:15" s="1" customFormat="1" ht="40.5" customHeight="1" x14ac:dyDescent="0.3">
      <c r="A2" s="111"/>
      <c r="B2" s="113"/>
      <c r="C2" s="113"/>
      <c r="D2" s="114" t="s">
        <v>46</v>
      </c>
      <c r="E2" s="114"/>
      <c r="F2" s="114" t="s">
        <v>47</v>
      </c>
      <c r="G2" s="114"/>
      <c r="H2" s="113"/>
      <c r="I2" s="113"/>
      <c r="J2" s="114" t="s">
        <v>28</v>
      </c>
      <c r="K2" s="114"/>
      <c r="L2" s="114" t="s">
        <v>48</v>
      </c>
      <c r="M2" s="114"/>
      <c r="N2" s="114" t="s">
        <v>0</v>
      </c>
      <c r="O2" s="114"/>
    </row>
    <row r="3" spans="1:15" s="1" customFormat="1" ht="29.25" customHeight="1" x14ac:dyDescent="0.3">
      <c r="A3" s="112"/>
      <c r="B3" s="86" t="s">
        <v>90</v>
      </c>
      <c r="C3" s="86" t="s">
        <v>91</v>
      </c>
      <c r="D3" s="86" t="s">
        <v>90</v>
      </c>
      <c r="E3" s="86" t="s">
        <v>91</v>
      </c>
      <c r="F3" s="21" t="s">
        <v>82</v>
      </c>
      <c r="G3" s="21" t="s">
        <v>83</v>
      </c>
      <c r="H3" s="86" t="s">
        <v>90</v>
      </c>
      <c r="I3" s="86" t="s">
        <v>91</v>
      </c>
      <c r="J3" s="86" t="s">
        <v>90</v>
      </c>
      <c r="K3" s="86" t="s">
        <v>91</v>
      </c>
      <c r="L3" s="86" t="s">
        <v>90</v>
      </c>
      <c r="M3" s="86" t="s">
        <v>91</v>
      </c>
      <c r="N3" s="86" t="s">
        <v>90</v>
      </c>
      <c r="O3" s="86" t="s">
        <v>91</v>
      </c>
    </row>
    <row r="4" spans="1:15" s="1" customFormat="1" ht="27.6" x14ac:dyDescent="0.3">
      <c r="A4" s="74" t="s">
        <v>80</v>
      </c>
      <c r="B4" s="60">
        <f>+D4+F4</f>
        <v>162988</v>
      </c>
      <c r="C4" s="60">
        <f>+E4+G4</f>
        <v>1020</v>
      </c>
      <c r="D4" s="61">
        <v>162988</v>
      </c>
      <c r="E4" s="61">
        <v>1020</v>
      </c>
      <c r="F4" s="61">
        <v>0</v>
      </c>
      <c r="G4" s="61"/>
      <c r="H4" s="53">
        <f>+J4+L4+N4</f>
        <v>177070</v>
      </c>
      <c r="I4" s="53">
        <f>+K4+M4+O4</f>
        <v>177070</v>
      </c>
      <c r="J4" s="64">
        <v>0</v>
      </c>
      <c r="K4" s="64"/>
      <c r="L4" s="61">
        <v>77070</v>
      </c>
      <c r="M4" s="61">
        <f>100000-9750-575-13605+1000</f>
        <v>77070</v>
      </c>
      <c r="N4" s="61">
        <v>100000</v>
      </c>
      <c r="O4" s="61">
        <f>100000</f>
        <v>100000</v>
      </c>
    </row>
    <row r="5" spans="1:15" s="1" customFormat="1" ht="15.6" x14ac:dyDescent="0.3">
      <c r="A5" s="74" t="s">
        <v>71</v>
      </c>
      <c r="B5" s="60">
        <f t="shared" ref="B5:B12" si="0">+D5+F5</f>
        <v>1491392</v>
      </c>
      <c r="C5" s="60">
        <f t="shared" ref="C5:C12" si="1">+E5+G5</f>
        <v>427919</v>
      </c>
      <c r="D5" s="61">
        <v>1491392</v>
      </c>
      <c r="E5" s="61">
        <v>427919</v>
      </c>
      <c r="F5" s="61"/>
      <c r="G5" s="61"/>
      <c r="H5" s="53">
        <f t="shared" ref="H5:H12" si="2">+J5+L5+N5</f>
        <v>1491194</v>
      </c>
      <c r="I5" s="53">
        <f t="shared" ref="I5:I12" si="3">+K5+M5+O5</f>
        <v>1280784</v>
      </c>
      <c r="J5" s="64"/>
      <c r="K5" s="61"/>
      <c r="L5" s="61">
        <v>671187</v>
      </c>
      <c r="M5" s="61">
        <v>671187</v>
      </c>
      <c r="N5" s="61">
        <v>820007</v>
      </c>
      <c r="O5" s="61">
        <f>284796+119004+234619-28822</f>
        <v>609597</v>
      </c>
    </row>
    <row r="6" spans="1:15" s="1" customFormat="1" ht="15.6" x14ac:dyDescent="0.3">
      <c r="A6" s="74" t="s">
        <v>78</v>
      </c>
      <c r="B6" s="60">
        <f t="shared" si="0"/>
        <v>11262</v>
      </c>
      <c r="C6" s="60">
        <f t="shared" si="1"/>
        <v>0</v>
      </c>
      <c r="D6" s="61">
        <v>11262</v>
      </c>
      <c r="E6" s="61">
        <v>0</v>
      </c>
      <c r="F6" s="61"/>
      <c r="G6" s="61"/>
      <c r="H6" s="53">
        <f t="shared" si="2"/>
        <v>0</v>
      </c>
      <c r="I6" s="53">
        <f t="shared" si="3"/>
        <v>0</v>
      </c>
      <c r="J6" s="64">
        <v>0</v>
      </c>
      <c r="K6" s="64"/>
      <c r="L6" s="61">
        <v>0</v>
      </c>
      <c r="M6" s="61">
        <v>0</v>
      </c>
      <c r="N6" s="61">
        <v>0</v>
      </c>
      <c r="O6" s="61">
        <v>0</v>
      </c>
    </row>
    <row r="7" spans="1:15" ht="27.6" x14ac:dyDescent="0.25">
      <c r="A7" s="74" t="s">
        <v>49</v>
      </c>
      <c r="B7" s="60">
        <f t="shared" si="0"/>
        <v>69566</v>
      </c>
      <c r="C7" s="60">
        <f t="shared" si="1"/>
        <v>0</v>
      </c>
      <c r="D7" s="61">
        <v>69566</v>
      </c>
      <c r="E7" s="61">
        <v>0</v>
      </c>
      <c r="F7" s="62">
        <v>0</v>
      </c>
      <c r="G7" s="62"/>
      <c r="H7" s="53">
        <f t="shared" si="2"/>
        <v>69863</v>
      </c>
      <c r="I7" s="53">
        <f t="shared" si="3"/>
        <v>63118</v>
      </c>
      <c r="J7" s="62"/>
      <c r="K7" s="62"/>
      <c r="L7" s="61">
        <v>50305</v>
      </c>
      <c r="M7" s="61">
        <v>50305</v>
      </c>
      <c r="N7" s="61">
        <v>19558</v>
      </c>
      <c r="O7" s="61">
        <v>12813</v>
      </c>
    </row>
    <row r="8" spans="1:15" ht="15.6" x14ac:dyDescent="0.25">
      <c r="A8" s="75" t="s">
        <v>50</v>
      </c>
      <c r="B8" s="60">
        <f t="shared" si="0"/>
        <v>25451</v>
      </c>
      <c r="C8" s="60">
        <f t="shared" si="1"/>
        <v>0</v>
      </c>
      <c r="D8" s="62">
        <v>25451</v>
      </c>
      <c r="E8" s="62">
        <v>0</v>
      </c>
      <c r="F8" s="62">
        <v>0</v>
      </c>
      <c r="G8" s="62"/>
      <c r="H8" s="53">
        <f t="shared" si="2"/>
        <v>25451</v>
      </c>
      <c r="I8" s="53">
        <f t="shared" si="3"/>
        <v>25451</v>
      </c>
      <c r="J8" s="62"/>
      <c r="K8" s="62"/>
      <c r="L8" s="61">
        <v>25451</v>
      </c>
      <c r="M8" s="61">
        <v>25451</v>
      </c>
      <c r="N8" s="61"/>
      <c r="O8" s="61"/>
    </row>
    <row r="9" spans="1:15" ht="15.6" x14ac:dyDescent="0.25">
      <c r="A9" s="75" t="s">
        <v>81</v>
      </c>
      <c r="B9" s="60">
        <f t="shared" si="0"/>
        <v>1050</v>
      </c>
      <c r="C9" s="60">
        <f t="shared" si="1"/>
        <v>0</v>
      </c>
      <c r="D9" s="62">
        <v>1050</v>
      </c>
      <c r="E9" s="62">
        <v>0</v>
      </c>
      <c r="F9" s="62"/>
      <c r="G9" s="62"/>
      <c r="H9" s="53">
        <f t="shared" si="2"/>
        <v>1050</v>
      </c>
      <c r="I9" s="53">
        <f t="shared" si="3"/>
        <v>1050</v>
      </c>
      <c r="J9" s="62"/>
      <c r="K9" s="62"/>
      <c r="L9" s="61">
        <v>1050</v>
      </c>
      <c r="M9" s="61">
        <v>1050</v>
      </c>
      <c r="N9" s="61"/>
      <c r="O9" s="61"/>
    </row>
    <row r="10" spans="1:15" ht="15.6" x14ac:dyDescent="0.25">
      <c r="A10" s="75" t="s">
        <v>89</v>
      </c>
      <c r="B10" s="60">
        <f t="shared" si="0"/>
        <v>850000</v>
      </c>
      <c r="C10" s="60">
        <f t="shared" si="1"/>
        <v>850000</v>
      </c>
      <c r="D10" s="62">
        <v>850000</v>
      </c>
      <c r="E10" s="62">
        <v>850000</v>
      </c>
      <c r="F10" s="62">
        <v>0</v>
      </c>
      <c r="G10" s="62"/>
      <c r="H10" s="53">
        <f t="shared" si="2"/>
        <v>850000</v>
      </c>
      <c r="I10" s="53">
        <f t="shared" si="3"/>
        <v>0</v>
      </c>
      <c r="J10" s="62"/>
      <c r="K10" s="62"/>
      <c r="L10" s="61">
        <v>850000</v>
      </c>
      <c r="M10" s="61"/>
      <c r="N10" s="61"/>
      <c r="O10" s="61"/>
    </row>
    <row r="11" spans="1:15" ht="15.6" x14ac:dyDescent="0.25">
      <c r="A11" s="75" t="s">
        <v>56</v>
      </c>
      <c r="B11" s="60">
        <f t="shared" si="0"/>
        <v>599880</v>
      </c>
      <c r="C11" s="60">
        <f t="shared" si="1"/>
        <v>185611</v>
      </c>
      <c r="D11" s="62">
        <v>599880</v>
      </c>
      <c r="E11" s="62">
        <v>185611</v>
      </c>
      <c r="F11" s="62">
        <v>0</v>
      </c>
      <c r="G11" s="62"/>
      <c r="H11" s="53">
        <f t="shared" si="2"/>
        <v>611592</v>
      </c>
      <c r="I11" s="53">
        <f t="shared" si="3"/>
        <v>611592</v>
      </c>
      <c r="J11" s="62"/>
      <c r="K11" s="62"/>
      <c r="L11" s="61">
        <v>331592</v>
      </c>
      <c r="M11" s="61">
        <f>322148+9444</f>
        <v>331592</v>
      </c>
      <c r="N11" s="61">
        <v>280000</v>
      </c>
      <c r="O11" s="61">
        <v>280000</v>
      </c>
    </row>
    <row r="12" spans="1:15" s="3" customFormat="1" ht="15.6" x14ac:dyDescent="0.25">
      <c r="A12" s="76" t="s">
        <v>19</v>
      </c>
      <c r="B12" s="65">
        <f t="shared" si="0"/>
        <v>3211589</v>
      </c>
      <c r="C12" s="65">
        <f t="shared" si="1"/>
        <v>1464550</v>
      </c>
      <c r="D12" s="65">
        <v>3211589</v>
      </c>
      <c r="E12" s="65">
        <f>SUM(E4:E11)</f>
        <v>1464550</v>
      </c>
      <c r="F12" s="63">
        <f>SUM(F4:F11)</f>
        <v>0</v>
      </c>
      <c r="G12" s="63"/>
      <c r="H12" s="63">
        <f t="shared" si="2"/>
        <v>3226220</v>
      </c>
      <c r="I12" s="63">
        <f t="shared" si="3"/>
        <v>2159065</v>
      </c>
      <c r="J12" s="63">
        <f t="shared" ref="J12:O12" si="4">SUM(J4:J11)</f>
        <v>0</v>
      </c>
      <c r="K12" s="63">
        <f t="shared" si="4"/>
        <v>0</v>
      </c>
      <c r="L12" s="63">
        <v>2006655</v>
      </c>
      <c r="M12" s="63">
        <f t="shared" si="4"/>
        <v>1156655</v>
      </c>
      <c r="N12" s="63">
        <f t="shared" si="4"/>
        <v>1219565</v>
      </c>
      <c r="O12" s="63">
        <f t="shared" si="4"/>
        <v>1002410</v>
      </c>
    </row>
    <row r="13" spans="1:15" ht="26.4" x14ac:dyDescent="0.25">
      <c r="A13" s="77" t="s">
        <v>51</v>
      </c>
      <c r="B13" s="78"/>
      <c r="C13" s="78"/>
      <c r="D13" s="79"/>
      <c r="E13" s="79"/>
      <c r="F13" s="79"/>
      <c r="G13" s="79"/>
      <c r="H13" s="79">
        <f>+'Városigazgatás-Közösségszerv.'!B44</f>
        <v>-14631</v>
      </c>
      <c r="I13" s="79">
        <v>-15744</v>
      </c>
      <c r="J13" s="62"/>
      <c r="K13" s="62"/>
      <c r="L13" s="62"/>
      <c r="M13" s="62"/>
      <c r="N13" s="62"/>
      <c r="O13" s="62"/>
    </row>
    <row r="14" spans="1:15" s="3" customFormat="1" ht="15.6" x14ac:dyDescent="0.25">
      <c r="A14" s="76" t="s">
        <v>20</v>
      </c>
      <c r="B14" s="82">
        <f>+B12+'Városigazgatás-Közösségszerv.'!B41:C41</f>
        <v>4162333</v>
      </c>
      <c r="C14" s="82">
        <f>+C12+'Városigazgatás-Közösségszerv.'!C33+'Városigazgatás-Közösségszerv.'!C36+'Polgárok közvetlen szolg.'!C30</f>
        <v>1942388</v>
      </c>
      <c r="D14" s="82"/>
      <c r="E14" s="82"/>
      <c r="F14" s="82"/>
      <c r="G14" s="82"/>
      <c r="H14" s="82">
        <f>+H12+'Városigazgatás-Közösségszerv.'!H33+'Városigazgatás-Közösségszerv.'!H36+'Polgárok közvetlen szolg.'!H30</f>
        <v>4162333</v>
      </c>
      <c r="I14" s="82">
        <f>+I12+'Városigazgatás-Közösségszerv.'!I33+'Városigazgatás-Közösségszerv.'!I36+'Polgárok közvetlen szolg.'!I30</f>
        <v>2697784</v>
      </c>
      <c r="J14" s="82"/>
      <c r="K14" s="82"/>
      <c r="L14" s="82"/>
      <c r="M14" s="82"/>
      <c r="N14" s="82"/>
      <c r="O14" s="80"/>
    </row>
    <row r="15" spans="1:15" s="3" customFormat="1" ht="15.6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6" customFormat="1" ht="15.6" x14ac:dyDescent="0.3">
      <c r="B16" s="7"/>
      <c r="C16" s="84"/>
      <c r="H16" s="7"/>
      <c r="I16" s="7"/>
    </row>
    <row r="17" spans="3:15" x14ac:dyDescent="0.25">
      <c r="I17" s="83"/>
      <c r="L17" s="8"/>
      <c r="M17" s="8"/>
    </row>
    <row r="18" spans="3:15" x14ac:dyDescent="0.25">
      <c r="C18" s="83"/>
      <c r="I18" s="83"/>
      <c r="J18" s="8"/>
      <c r="K18" s="8"/>
      <c r="L18" s="8"/>
      <c r="M18" s="8"/>
      <c r="N18" s="8"/>
      <c r="O18" s="8"/>
    </row>
    <row r="20" spans="3:15" x14ac:dyDescent="0.25">
      <c r="L20" s="8"/>
      <c r="M20" s="8"/>
    </row>
  </sheetData>
  <mergeCells count="10">
    <mergeCell ref="J1:N1"/>
    <mergeCell ref="H1:I2"/>
    <mergeCell ref="J2:K2"/>
    <mergeCell ref="L2:M2"/>
    <mergeCell ref="N2:O2"/>
    <mergeCell ref="A1:A3"/>
    <mergeCell ref="B1:C2"/>
    <mergeCell ref="D2:E2"/>
    <mergeCell ref="F2:G2"/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&amp;C&amp;"Times New Roman,Félkövér"&amp;12MARTONVÁSÁR VÁROS 2018. ÉVI KÖLTSÉGVETÉSI FELADATINAK
I. félévi teljesítése
&amp;R&amp;"Times New Roman,Normál"&amp;12
Adatok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Polgárok közvetlen szolg.</vt:lpstr>
      <vt:lpstr>Városigazgatás-Közösségszerv.</vt:lpstr>
      <vt:lpstr>Felhalmozási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2018-09-18T06:03:18Z</dcterms:modified>
</cp:coreProperties>
</file>