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2021\KT\20211214\"/>
    </mc:Choice>
  </mc:AlternateContent>
  <bookViews>
    <workbookView xWindow="0" yWindow="0" windowWidth="20490" windowHeight="7755" tabRatio="895" activeTab="1"/>
  </bookViews>
  <sheets>
    <sheet name="Munka1" sheetId="50" r:id="rId1"/>
    <sheet name="1.mell. Mérleg" sheetId="17" r:id="rId2"/>
    <sheet name="2.mell. Mérleg" sheetId="18" r:id="rId3"/>
    <sheet name="3.mell. Bevétel" sheetId="9" r:id="rId4"/>
    <sheet name="3.a átvett pe." sheetId="43" r:id="rId5"/>
    <sheet name="3.b mell. Működési bevételek" sheetId="44" r:id="rId6"/>
    <sheet name="3.c. mell. Közhatalmi bevételek" sheetId="45" r:id="rId7"/>
    <sheet name="4.mell. Normatíva" sheetId="52" r:id="rId8"/>
    <sheet name="4.mell. Normatíva ezreselve" sheetId="59" state="hidden" r:id="rId9"/>
    <sheet name="5. mell. Önk.össz kiadás" sheetId="8" r:id="rId10"/>
    <sheet name="5.a. mell. Jogalkotás" sheetId="1" r:id="rId11"/>
    <sheet name="5.b. mell. VF saját forrásból" sheetId="41" r:id="rId12"/>
    <sheet name="5.c. mell. VF Eu forrásból" sheetId="5" r:id="rId13"/>
    <sheet name="5.d. mell. Védőnő, EÜ" sheetId="6" r:id="rId14"/>
    <sheet name="5.e. mell. Szociális ellátások" sheetId="37" r:id="rId15"/>
    <sheet name="5.f. mell. Átadott pénzeszk." sheetId="40" r:id="rId16"/>
    <sheet name="5.g. mell. Egyéb tev." sheetId="7" r:id="rId17"/>
    <sheet name="6.mell Int.összesen" sheetId="58" r:id="rId18"/>
    <sheet name="6.a. mell. PH" sheetId="14" r:id="rId19"/>
    <sheet name="6.b. mell. Óvoda" sheetId="16" r:id="rId20"/>
    <sheet name="6.c. mell. BBKP" sheetId="12" state="hidden" r:id="rId21"/>
    <sheet name="7.mell. Beruházás" sheetId="19" r:id="rId22"/>
    <sheet name="8.mell. Felújítás" sheetId="20" r:id="rId23"/>
    <sheet name="9.mell. Létszámok" sheetId="21" r:id="rId24"/>
    <sheet name="12.d Tételes mód BBK" sheetId="56" state="hidden" r:id="rId25"/>
    <sheet name="Táj 1. Több éves kihat" sheetId="29" r:id="rId26"/>
    <sheet name="Táj 2. Ei felh. - likvid.terv" sheetId="30" r:id="rId27"/>
    <sheet name="Táj 3. Konszolidált módosítás" sheetId="57" r:id="rId28"/>
    <sheet name="Táj 3.1. Tételes mód ÖNK" sheetId="53" r:id="rId29"/>
    <sheet name="Táj 3.2. Tételes mód PH" sheetId="54" r:id="rId30"/>
    <sheet name="Táj 3.3. Tételes mód Óvoda" sheetId="55" r:id="rId31"/>
  </sheets>
  <externalReferences>
    <externalReference r:id="rId32"/>
    <externalReference r:id="rId33"/>
    <externalReference r:id="rId34"/>
    <externalReference r:id="rId35"/>
  </externalReferences>
  <definedNames>
    <definedName name="_xlnm._FilterDatabase" localSheetId="28" hidden="1">'Táj 3.1. Tételes mód ÖNK'!$A$4:$AO$4</definedName>
    <definedName name="kst" localSheetId="24">#REF!</definedName>
    <definedName name="kst" localSheetId="4">#REF!</definedName>
    <definedName name="kst" localSheetId="5">#REF!</definedName>
    <definedName name="kst" localSheetId="6">#REF!</definedName>
    <definedName name="kst" localSheetId="7">#REF!</definedName>
    <definedName name="kst" localSheetId="8">#REF!</definedName>
    <definedName name="kst" localSheetId="27">#REF!</definedName>
    <definedName name="kst" localSheetId="28">#REF!</definedName>
    <definedName name="kst" localSheetId="29">#REF!</definedName>
    <definedName name="kst" localSheetId="30">#REF!</definedName>
    <definedName name="kst">#REF!</definedName>
    <definedName name="nev" localSheetId="7">[1]kod!$CD$8:$CD$3150</definedName>
    <definedName name="nev" localSheetId="8">[1]kod!$CD$8:$CD$3150</definedName>
    <definedName name="nev">[2]kod!$CD$8:$CD$3150</definedName>
    <definedName name="_xlnm.Print_Titles" localSheetId="7">'4.mell. Normatíva'!$A:$A</definedName>
    <definedName name="_xlnm.Print_Titles" localSheetId="8">'4.mell. Normatíva ezreselve'!$A:$A</definedName>
    <definedName name="_xlnm.Print_Titles" localSheetId="9">'5. mell. Önk.össz kiadás'!$A:$C</definedName>
    <definedName name="_xlnm.Print_Titles" localSheetId="10">'5.a. mell. Jogalkotás'!$2:$4</definedName>
    <definedName name="_xlnm.Print_Titles" localSheetId="11">'5.b. mell. VF saját forrásból'!$A:$C,'5.b. mell. VF saját forrásból'!$1:$4</definedName>
    <definedName name="_xlnm.Print_Titles" localSheetId="12">'5.c. mell. VF Eu forrásból'!$1:$4</definedName>
    <definedName name="_xlnm.Print_Titles" localSheetId="13">'5.d. mell. Védőnő, EÜ'!$1:$4</definedName>
    <definedName name="_xlnm.Print_Titles" localSheetId="16">'5.g. mell. Egyéb tev.'!$A:$C</definedName>
    <definedName name="_xlnm.Print_Titles" localSheetId="18">'6.a. mell. PH'!$1:$4</definedName>
    <definedName name="_xlnm.Print_Titles" localSheetId="19">'6.b. mell. Óvoda'!$1:$4</definedName>
    <definedName name="_xlnm.Print_Titles" localSheetId="20">'6.c. mell. BBKP'!$1:$4</definedName>
    <definedName name="_xlnm.Print_Titles" localSheetId="27">'Táj 3. Konszolidált módosítás'!$A:$B</definedName>
    <definedName name="_xlnm.Print_Titles" localSheetId="28">'Táj 3.1. Tételes mód ÖNK'!$A:$C</definedName>
    <definedName name="_xlnm.Print_Area" localSheetId="1">'1.mell. Mérleg'!$A$1:$E$56</definedName>
    <definedName name="_xlnm.Print_Area" localSheetId="27">'Táj 3. Konszolidált módosítás'!$A$1:$AJ$12</definedName>
    <definedName name="onev" localSheetId="7">[3]kod!$BT$34:$BT$3184</definedName>
    <definedName name="onev" localSheetId="8">[3]kod!$BT$34:$BT$3184</definedName>
    <definedName name="onev">[4]kod!$BT$34:$BT$3184</definedName>
    <definedName name="v">#REF!</definedName>
    <definedName name="w" localSheetId="24">#REF!</definedName>
    <definedName name="w" localSheetId="7">#REF!</definedName>
    <definedName name="w" localSheetId="8">#REF!</definedName>
    <definedName name="w" localSheetId="27">#REF!</definedName>
    <definedName name="w" localSheetId="28">#REF!</definedName>
    <definedName name="w" localSheetId="29">#REF!</definedName>
    <definedName name="w" localSheetId="30">#REF!</definedName>
    <definedName name="w">#REF!</definedName>
  </definedNames>
  <calcPr calcId="152511"/>
</workbook>
</file>

<file path=xl/calcChain.xml><?xml version="1.0" encoding="utf-8"?>
<calcChain xmlns="http://schemas.openxmlformats.org/spreadsheetml/2006/main">
  <c r="K33" i="30" l="1"/>
  <c r="J33" i="30"/>
  <c r="I33" i="30"/>
  <c r="B17" i="44" l="1"/>
  <c r="C17" i="44"/>
  <c r="B14" i="44"/>
  <c r="C14" i="44"/>
  <c r="E59" i="19"/>
  <c r="D59" i="19"/>
  <c r="R10" i="16"/>
  <c r="O10" i="16"/>
  <c r="L10" i="16"/>
  <c r="I10" i="16"/>
  <c r="F10" i="16" s="1"/>
  <c r="E10" i="16"/>
  <c r="D10" i="16"/>
  <c r="H24" i="7" l="1"/>
  <c r="AF67" i="7"/>
  <c r="V60" i="53"/>
  <c r="F60" i="53"/>
  <c r="H29" i="7" l="1"/>
  <c r="F65" i="53" l="1"/>
  <c r="Z65" i="53"/>
  <c r="H21" i="7"/>
  <c r="R20" i="7"/>
  <c r="R21" i="7"/>
  <c r="R22" i="7"/>
  <c r="R23" i="7"/>
  <c r="J64" i="53"/>
  <c r="F64" i="53"/>
  <c r="AC12" i="7"/>
  <c r="D93" i="19"/>
  <c r="Z76" i="53"/>
  <c r="AA76" i="53"/>
  <c r="AB76" i="53"/>
  <c r="AC76" i="53"/>
  <c r="AD76" i="53"/>
  <c r="AE76" i="53"/>
  <c r="AF76" i="53"/>
  <c r="AG76" i="53"/>
  <c r="AH76" i="53"/>
  <c r="AI76" i="53"/>
  <c r="Y76" i="53"/>
  <c r="E76" i="53"/>
  <c r="F76" i="53"/>
  <c r="G76" i="53"/>
  <c r="H76" i="53"/>
  <c r="I76" i="53"/>
  <c r="J76" i="53"/>
  <c r="K76" i="53"/>
  <c r="L76" i="53"/>
  <c r="M76" i="53"/>
  <c r="N76" i="53"/>
  <c r="O76" i="53"/>
  <c r="P76" i="53"/>
  <c r="Q76" i="53"/>
  <c r="R76" i="53"/>
  <c r="S76" i="53"/>
  <c r="T76" i="53"/>
  <c r="U76" i="53"/>
  <c r="V76" i="53"/>
  <c r="W76" i="53"/>
  <c r="D76" i="53"/>
  <c r="U14" i="55"/>
  <c r="T14" i="55"/>
  <c r="S14" i="55"/>
  <c r="R14" i="55"/>
  <c r="Q14" i="55"/>
  <c r="P14" i="55"/>
  <c r="O14" i="55"/>
  <c r="N14" i="55"/>
  <c r="M14" i="55"/>
  <c r="L14" i="55"/>
  <c r="J14" i="55"/>
  <c r="I14" i="55"/>
  <c r="H14" i="55"/>
  <c r="G14" i="55"/>
  <c r="F14" i="55"/>
  <c r="E14" i="55"/>
  <c r="C14" i="55"/>
  <c r="V13" i="55"/>
  <c r="K13" i="55"/>
  <c r="V12" i="55"/>
  <c r="K12" i="55"/>
  <c r="V11" i="55"/>
  <c r="K11" i="55"/>
  <c r="V10" i="55"/>
  <c r="K10" i="55"/>
  <c r="V9" i="55"/>
  <c r="K9" i="55"/>
  <c r="V8" i="55"/>
  <c r="K8" i="55"/>
  <c r="V7" i="55"/>
  <c r="K7" i="55"/>
  <c r="V6" i="55"/>
  <c r="K6" i="55"/>
  <c r="V5" i="55"/>
  <c r="K5" i="55"/>
  <c r="V4" i="55"/>
  <c r="V14" i="55" s="1"/>
  <c r="K4" i="55"/>
  <c r="K14" i="55" s="1"/>
  <c r="D4" i="55"/>
  <c r="D14" i="55" s="1"/>
  <c r="C4" i="55"/>
  <c r="U14" i="54"/>
  <c r="T14" i="54"/>
  <c r="S14" i="54"/>
  <c r="R14" i="54"/>
  <c r="Q14" i="54"/>
  <c r="P14" i="54"/>
  <c r="O14" i="54"/>
  <c r="N14" i="54"/>
  <c r="L14" i="54"/>
  <c r="J14" i="54"/>
  <c r="I14" i="54"/>
  <c r="H14" i="54"/>
  <c r="G14" i="54"/>
  <c r="F14" i="54"/>
  <c r="E14" i="54"/>
  <c r="C14" i="54"/>
  <c r="V13" i="54"/>
  <c r="K13" i="54"/>
  <c r="V12" i="54"/>
  <c r="K12" i="54"/>
  <c r="V11" i="54"/>
  <c r="K11" i="54"/>
  <c r="V10" i="54"/>
  <c r="K10" i="54"/>
  <c r="V9" i="54"/>
  <c r="K9" i="54"/>
  <c r="V8" i="54"/>
  <c r="K8" i="54"/>
  <c r="V7" i="54"/>
  <c r="K7" i="54"/>
  <c r="V6" i="54"/>
  <c r="K6" i="54"/>
  <c r="V5" i="54"/>
  <c r="K5" i="54"/>
  <c r="M4" i="54"/>
  <c r="M14" i="54" s="1"/>
  <c r="D4" i="54"/>
  <c r="D14" i="54" s="1"/>
  <c r="C4" i="54"/>
  <c r="K4" i="54" s="1"/>
  <c r="K14" i="54" l="1"/>
  <c r="V4" i="54"/>
  <c r="V14" i="54" s="1"/>
  <c r="C12" i="44" l="1"/>
  <c r="D12" i="44" s="1"/>
  <c r="B12" i="44"/>
  <c r="C39" i="43"/>
  <c r="D39" i="43"/>
  <c r="B39" i="43"/>
  <c r="D38" i="43"/>
  <c r="D7" i="9"/>
  <c r="AA53" i="53"/>
  <c r="K80" i="16" l="1"/>
  <c r="K74" i="16"/>
  <c r="K63" i="16"/>
  <c r="K58" i="16"/>
  <c r="K59" i="16" s="1"/>
  <c r="K52" i="16"/>
  <c r="K49" i="16"/>
  <c r="K39" i="16"/>
  <c r="K36" i="16"/>
  <c r="K26" i="16"/>
  <c r="K23" i="16"/>
  <c r="K19" i="16"/>
  <c r="K24" i="16" s="1"/>
  <c r="H80" i="16"/>
  <c r="H74" i="16"/>
  <c r="H63" i="16"/>
  <c r="H52" i="16"/>
  <c r="H39" i="16"/>
  <c r="H36" i="16"/>
  <c r="H27" i="16"/>
  <c r="H26" i="16"/>
  <c r="H23" i="16"/>
  <c r="H5" i="16"/>
  <c r="H19" i="16" s="1"/>
  <c r="H24" i="16" s="1"/>
  <c r="E79" i="14"/>
  <c r="E74" i="14"/>
  <c r="E64" i="14"/>
  <c r="E58" i="14"/>
  <c r="E52" i="14"/>
  <c r="E49" i="14"/>
  <c r="E39" i="14"/>
  <c r="E36" i="14"/>
  <c r="E59" i="14" s="1"/>
  <c r="E27" i="14"/>
  <c r="E26" i="14"/>
  <c r="E23" i="14"/>
  <c r="E17" i="14"/>
  <c r="E16" i="14"/>
  <c r="E8" i="14"/>
  <c r="E5" i="14"/>
  <c r="E19" i="14" s="1"/>
  <c r="K84" i="16" l="1"/>
  <c r="H84" i="16"/>
  <c r="E24" i="14"/>
  <c r="E84" i="14"/>
  <c r="E102" i="19" l="1"/>
  <c r="Q52" i="41"/>
  <c r="Q49" i="41"/>
  <c r="W33" i="41"/>
  <c r="X60" i="53"/>
  <c r="E9" i="1"/>
  <c r="E6" i="1"/>
  <c r="AF70" i="7"/>
  <c r="X54" i="53"/>
  <c r="X55" i="53"/>
  <c r="X56" i="53"/>
  <c r="X57" i="53"/>
  <c r="X58" i="53"/>
  <c r="X59" i="53"/>
  <c r="AF68" i="7"/>
  <c r="Q47" i="41"/>
  <c r="AF63" i="7" l="1"/>
  <c r="AF29" i="7"/>
  <c r="AF24" i="7"/>
  <c r="F49" i="53"/>
  <c r="AJ34" i="53"/>
  <c r="AJ35" i="53"/>
  <c r="AJ36" i="53"/>
  <c r="AJ37" i="53"/>
  <c r="AJ38" i="53"/>
  <c r="AJ39" i="53"/>
  <c r="AJ40" i="53"/>
  <c r="AJ41" i="53"/>
  <c r="AJ42" i="53"/>
  <c r="AJ43" i="53"/>
  <c r="AJ44" i="53"/>
  <c r="AJ45" i="53"/>
  <c r="AJ46" i="53"/>
  <c r="AJ47" i="53"/>
  <c r="AJ48" i="53"/>
  <c r="AJ49" i="53"/>
  <c r="AJ50" i="53"/>
  <c r="AJ51" i="53"/>
  <c r="AJ52" i="53"/>
  <c r="AJ53" i="53"/>
  <c r="F48" i="53"/>
  <c r="P48" i="53"/>
  <c r="E101" i="19" l="1"/>
  <c r="E100" i="19"/>
  <c r="E99" i="19"/>
  <c r="X45" i="53"/>
  <c r="X46" i="53"/>
  <c r="X47" i="53"/>
  <c r="X48" i="53"/>
  <c r="X49" i="53"/>
  <c r="X50" i="53"/>
  <c r="X51" i="53"/>
  <c r="X52" i="53"/>
  <c r="X53" i="53"/>
  <c r="E98" i="19"/>
  <c r="E97" i="19"/>
  <c r="T47" i="41"/>
  <c r="E96" i="19"/>
  <c r="H33" i="7"/>
  <c r="AF69" i="7" l="1"/>
  <c r="H18" i="7"/>
  <c r="X34" i="53"/>
  <c r="X35" i="53"/>
  <c r="X36" i="53"/>
  <c r="X37" i="53"/>
  <c r="X38" i="53"/>
  <c r="X39" i="53"/>
  <c r="X40" i="53"/>
  <c r="X41" i="53"/>
  <c r="X42" i="53"/>
  <c r="X43" i="53"/>
  <c r="X44" i="53"/>
  <c r="AC24" i="7"/>
  <c r="F30" i="53"/>
  <c r="E95" i="19" l="1"/>
  <c r="E94" i="19"/>
  <c r="E93" i="19"/>
  <c r="E64" i="9" l="1"/>
  <c r="D11" i="44"/>
  <c r="E92" i="19"/>
  <c r="E91" i="19"/>
  <c r="E90" i="19"/>
  <c r="E89" i="19"/>
  <c r="E88" i="19" l="1"/>
  <c r="E87" i="19"/>
  <c r="E64" i="19"/>
  <c r="E86" i="19"/>
  <c r="C59" i="19" l="1"/>
  <c r="D64" i="14"/>
  <c r="D26" i="43" l="1"/>
  <c r="D15" i="43"/>
  <c r="C11" i="9"/>
  <c r="D11" i="9"/>
  <c r="U81" i="7" l="1"/>
  <c r="U78" i="7"/>
  <c r="D36" i="43" l="1"/>
  <c r="D37" i="43"/>
  <c r="G30" i="40" l="1"/>
  <c r="L28" i="40"/>
  <c r="H28" i="40"/>
  <c r="N28" i="40" s="1"/>
  <c r="M28" i="40"/>
  <c r="E84" i="19"/>
  <c r="E83" i="19"/>
  <c r="E82" i="19"/>
  <c r="E81" i="19"/>
  <c r="E80" i="19" l="1"/>
  <c r="E10" i="9" l="1"/>
  <c r="E79" i="19"/>
  <c r="E78" i="19"/>
  <c r="AB63" i="5"/>
  <c r="C103" i="19" l="1"/>
  <c r="R80" i="16"/>
  <c r="Q80" i="16"/>
  <c r="P80" i="16"/>
  <c r="O80" i="16"/>
  <c r="N80" i="16"/>
  <c r="M80" i="16"/>
  <c r="L80" i="16"/>
  <c r="J80" i="16"/>
  <c r="I80" i="16"/>
  <c r="G80" i="16"/>
  <c r="F80" i="16"/>
  <c r="E80" i="16"/>
  <c r="D79" i="16"/>
  <c r="D78" i="16"/>
  <c r="D77" i="16"/>
  <c r="D76" i="16"/>
  <c r="D80" i="16" s="1"/>
  <c r="Q74" i="16"/>
  <c r="P74" i="16"/>
  <c r="N74" i="16"/>
  <c r="M74" i="16"/>
  <c r="J74" i="16"/>
  <c r="G74" i="16"/>
  <c r="R73" i="16"/>
  <c r="O73" i="16"/>
  <c r="L73" i="16"/>
  <c r="I73" i="16"/>
  <c r="E73" i="16"/>
  <c r="D73" i="16"/>
  <c r="R72" i="16"/>
  <c r="O72" i="16"/>
  <c r="L72" i="16"/>
  <c r="I72" i="16"/>
  <c r="F72" i="16" s="1"/>
  <c r="E72" i="16"/>
  <c r="D72" i="16"/>
  <c r="R71" i="16"/>
  <c r="O71" i="16"/>
  <c r="L71" i="16"/>
  <c r="I71" i="16"/>
  <c r="E71" i="16"/>
  <c r="D71" i="16"/>
  <c r="R70" i="16"/>
  <c r="O70" i="16"/>
  <c r="L70" i="16"/>
  <c r="I70" i="16"/>
  <c r="E70" i="16"/>
  <c r="D70" i="16"/>
  <c r="R69" i="16"/>
  <c r="O69" i="16"/>
  <c r="L69" i="16"/>
  <c r="F69" i="16" s="1"/>
  <c r="I69" i="16"/>
  <c r="E69" i="16"/>
  <c r="D69" i="16"/>
  <c r="R68" i="16"/>
  <c r="O68" i="16"/>
  <c r="L68" i="16"/>
  <c r="I68" i="16"/>
  <c r="F68" i="16" s="1"/>
  <c r="E68" i="16"/>
  <c r="D68" i="16"/>
  <c r="R67" i="16"/>
  <c r="O67" i="16"/>
  <c r="L67" i="16"/>
  <c r="F67" i="16" s="1"/>
  <c r="I67" i="16"/>
  <c r="E67" i="16"/>
  <c r="D67" i="16"/>
  <c r="R66" i="16"/>
  <c r="O66" i="16"/>
  <c r="L66" i="16"/>
  <c r="I66" i="16"/>
  <c r="E66" i="16"/>
  <c r="D66" i="16"/>
  <c r="Q63" i="16"/>
  <c r="N63" i="16"/>
  <c r="M63" i="16"/>
  <c r="J63" i="16"/>
  <c r="G63" i="16"/>
  <c r="R62" i="16"/>
  <c r="O62" i="16"/>
  <c r="L62" i="16"/>
  <c r="I62" i="16"/>
  <c r="E62" i="16"/>
  <c r="K66" i="58" s="1"/>
  <c r="D62" i="16"/>
  <c r="R61" i="16"/>
  <c r="R63" i="16" s="1"/>
  <c r="O61" i="16"/>
  <c r="L61" i="16"/>
  <c r="L63" i="16" s="1"/>
  <c r="I61" i="16"/>
  <c r="I63" i="16" s="1"/>
  <c r="E61" i="16"/>
  <c r="E63" i="16" s="1"/>
  <c r="D61" i="16"/>
  <c r="D63" i="16" s="1"/>
  <c r="I60" i="16"/>
  <c r="Q59" i="16"/>
  <c r="Q58" i="16"/>
  <c r="P58" i="16"/>
  <c r="N58" i="16"/>
  <c r="M58" i="16"/>
  <c r="J58" i="16"/>
  <c r="G58" i="16"/>
  <c r="G59" i="16" s="1"/>
  <c r="R57" i="16"/>
  <c r="O57" i="16"/>
  <c r="L57" i="16"/>
  <c r="I57" i="16"/>
  <c r="E57" i="16"/>
  <c r="D57" i="16"/>
  <c r="R56" i="16"/>
  <c r="O56" i="16"/>
  <c r="L56" i="16"/>
  <c r="I56" i="16"/>
  <c r="E56" i="16"/>
  <c r="D56" i="16"/>
  <c r="R55" i="16"/>
  <c r="O55" i="16"/>
  <c r="L55" i="16"/>
  <c r="I55" i="16"/>
  <c r="F55" i="16" s="1"/>
  <c r="E55" i="16"/>
  <c r="D55" i="16"/>
  <c r="R54" i="16"/>
  <c r="O54" i="16"/>
  <c r="L54" i="16"/>
  <c r="F54" i="16" s="1"/>
  <c r="I54" i="16"/>
  <c r="E54" i="16"/>
  <c r="D54" i="16"/>
  <c r="R53" i="16"/>
  <c r="O53" i="16"/>
  <c r="L53" i="16"/>
  <c r="I53" i="16"/>
  <c r="E53" i="16"/>
  <c r="D53" i="16"/>
  <c r="Q52" i="16"/>
  <c r="P52" i="16"/>
  <c r="N52" i="16"/>
  <c r="M52" i="16"/>
  <c r="L52" i="16"/>
  <c r="J52" i="16"/>
  <c r="G52" i="16"/>
  <c r="R51" i="16"/>
  <c r="R52" i="16" s="1"/>
  <c r="O51" i="16"/>
  <c r="L51" i="16"/>
  <c r="I51" i="16"/>
  <c r="E51" i="16"/>
  <c r="R50" i="16"/>
  <c r="O50" i="16"/>
  <c r="I50" i="16"/>
  <c r="E50" i="16"/>
  <c r="E52" i="16" s="1"/>
  <c r="K61" i="58" s="1"/>
  <c r="D50" i="16"/>
  <c r="D52" i="16" s="1"/>
  <c r="J61" i="58" s="1"/>
  <c r="Q49" i="16"/>
  <c r="P49" i="16"/>
  <c r="N49" i="16"/>
  <c r="M49" i="16"/>
  <c r="J49" i="16"/>
  <c r="G49" i="16"/>
  <c r="R48" i="16"/>
  <c r="O48" i="16"/>
  <c r="L48" i="16"/>
  <c r="I48" i="16"/>
  <c r="E48" i="16"/>
  <c r="R47" i="16"/>
  <c r="O47" i="16"/>
  <c r="F47" i="16" s="1"/>
  <c r="I47" i="16"/>
  <c r="E47" i="16"/>
  <c r="D47" i="16"/>
  <c r="R46" i="16"/>
  <c r="O46" i="16"/>
  <c r="L46" i="16"/>
  <c r="I46" i="16"/>
  <c r="R45" i="16"/>
  <c r="O45" i="16"/>
  <c r="L45" i="16"/>
  <c r="I45" i="16"/>
  <c r="R44" i="16"/>
  <c r="O44" i="16"/>
  <c r="L44" i="16"/>
  <c r="I44" i="16"/>
  <c r="E44" i="16"/>
  <c r="D44" i="16"/>
  <c r="R43" i="16"/>
  <c r="O43" i="16"/>
  <c r="L43" i="16"/>
  <c r="F43" i="16" s="1"/>
  <c r="I43" i="16"/>
  <c r="E43" i="16"/>
  <c r="D43" i="16"/>
  <c r="R42" i="16"/>
  <c r="O42" i="16"/>
  <c r="L42" i="16"/>
  <c r="I42" i="16"/>
  <c r="F42" i="16" s="1"/>
  <c r="E42" i="16"/>
  <c r="D42" i="16"/>
  <c r="R41" i="16"/>
  <c r="O41" i="16"/>
  <c r="L41" i="16"/>
  <c r="I41" i="16"/>
  <c r="E41" i="16"/>
  <c r="D41" i="16"/>
  <c r="R40" i="16"/>
  <c r="O40" i="16"/>
  <c r="L40" i="16"/>
  <c r="I40" i="16"/>
  <c r="I49" i="16" s="1"/>
  <c r="E40" i="16"/>
  <c r="D40" i="16"/>
  <c r="Q39" i="16"/>
  <c r="P39" i="16"/>
  <c r="N39" i="16"/>
  <c r="M39" i="16"/>
  <c r="J39" i="16"/>
  <c r="G39" i="16"/>
  <c r="D39" i="16"/>
  <c r="R38" i="16"/>
  <c r="O38" i="16"/>
  <c r="O39" i="16" s="1"/>
  <c r="L38" i="16"/>
  <c r="L39" i="16" s="1"/>
  <c r="I38" i="16"/>
  <c r="E38" i="16"/>
  <c r="D38" i="16"/>
  <c r="R37" i="16"/>
  <c r="O37" i="16"/>
  <c r="L37" i="16"/>
  <c r="I37" i="16"/>
  <c r="E37" i="16"/>
  <c r="E39" i="16" s="1"/>
  <c r="K59" i="58" s="1"/>
  <c r="D37" i="16"/>
  <c r="Q36" i="16"/>
  <c r="P36" i="16"/>
  <c r="N36" i="16"/>
  <c r="N59" i="16" s="1"/>
  <c r="M36" i="16"/>
  <c r="M59" i="16" s="1"/>
  <c r="J36" i="16"/>
  <c r="J59" i="16" s="1"/>
  <c r="G36" i="16"/>
  <c r="R35" i="16"/>
  <c r="O35" i="16"/>
  <c r="L35" i="16"/>
  <c r="I35" i="16"/>
  <c r="E35" i="16"/>
  <c r="D35" i="16"/>
  <c r="R34" i="16"/>
  <c r="O34" i="16"/>
  <c r="L34" i="16"/>
  <c r="I34" i="16"/>
  <c r="E34" i="16"/>
  <c r="D34" i="16"/>
  <c r="R33" i="16"/>
  <c r="R36" i="16" s="1"/>
  <c r="O33" i="16"/>
  <c r="O36" i="16" s="1"/>
  <c r="L33" i="16"/>
  <c r="I33" i="16"/>
  <c r="F33" i="16"/>
  <c r="E33" i="16"/>
  <c r="D33" i="16"/>
  <c r="R31" i="16"/>
  <c r="O31" i="16"/>
  <c r="F31" i="16" s="1"/>
  <c r="L31" i="16"/>
  <c r="I31" i="16"/>
  <c r="E31" i="16"/>
  <c r="D31" i="16"/>
  <c r="R30" i="16"/>
  <c r="O30" i="16"/>
  <c r="L30" i="16"/>
  <c r="I30" i="16"/>
  <c r="E30" i="16"/>
  <c r="D30" i="16"/>
  <c r="R29" i="16"/>
  <c r="O29" i="16"/>
  <c r="L29" i="16"/>
  <c r="I29" i="16"/>
  <c r="E29" i="16"/>
  <c r="D29" i="16"/>
  <c r="R28" i="16"/>
  <c r="O28" i="16"/>
  <c r="L28" i="16"/>
  <c r="I28" i="16"/>
  <c r="E28" i="16"/>
  <c r="D28" i="16"/>
  <c r="R27" i="16"/>
  <c r="O27" i="16"/>
  <c r="L27" i="16"/>
  <c r="I27" i="16"/>
  <c r="E27" i="16"/>
  <c r="D27" i="16"/>
  <c r="Q26" i="16"/>
  <c r="P26" i="16"/>
  <c r="N26" i="16"/>
  <c r="M26" i="16"/>
  <c r="J26" i="16"/>
  <c r="E26" i="16"/>
  <c r="K56" i="58" s="1"/>
  <c r="G26" i="16"/>
  <c r="D26" i="16"/>
  <c r="J56" i="58" s="1"/>
  <c r="R23" i="16"/>
  <c r="Q23" i="16"/>
  <c r="P23" i="16"/>
  <c r="N23" i="16"/>
  <c r="M23" i="16"/>
  <c r="J23" i="16"/>
  <c r="G23" i="16"/>
  <c r="R22" i="16"/>
  <c r="O22" i="16"/>
  <c r="L22" i="16"/>
  <c r="I22" i="16"/>
  <c r="D22" i="16"/>
  <c r="F22" i="16" s="1"/>
  <c r="R21" i="16"/>
  <c r="O21" i="16"/>
  <c r="O23" i="16" s="1"/>
  <c r="L21" i="16"/>
  <c r="I21" i="16"/>
  <c r="E21" i="16"/>
  <c r="D21" i="16"/>
  <c r="L20" i="16"/>
  <c r="I20" i="16"/>
  <c r="E20" i="16"/>
  <c r="D20" i="16"/>
  <c r="Q19" i="16"/>
  <c r="P19" i="16"/>
  <c r="P24" i="16" s="1"/>
  <c r="N19" i="16"/>
  <c r="M19" i="16"/>
  <c r="J19" i="16"/>
  <c r="G19" i="16"/>
  <c r="R18" i="16"/>
  <c r="O18" i="16"/>
  <c r="L18" i="16"/>
  <c r="I18" i="16"/>
  <c r="E18" i="16"/>
  <c r="D18" i="16"/>
  <c r="R17" i="16"/>
  <c r="O17" i="16"/>
  <c r="L17" i="16"/>
  <c r="I17" i="16"/>
  <c r="E17" i="16"/>
  <c r="D17" i="16"/>
  <c r="R16" i="16"/>
  <c r="O16" i="16"/>
  <c r="L16" i="16"/>
  <c r="I16" i="16"/>
  <c r="E16" i="16"/>
  <c r="D16" i="16"/>
  <c r="R15" i="16"/>
  <c r="O15" i="16"/>
  <c r="L15" i="16"/>
  <c r="I15" i="16"/>
  <c r="E15" i="16"/>
  <c r="D15" i="16"/>
  <c r="R14" i="16"/>
  <c r="O14" i="16"/>
  <c r="L14" i="16"/>
  <c r="I14" i="16"/>
  <c r="E14" i="16"/>
  <c r="D14" i="16"/>
  <c r="R13" i="16"/>
  <c r="O13" i="16"/>
  <c r="L13" i="16"/>
  <c r="I13" i="16"/>
  <c r="E13" i="16"/>
  <c r="D13" i="16"/>
  <c r="R12" i="16"/>
  <c r="O12" i="16"/>
  <c r="L12" i="16"/>
  <c r="I12" i="16"/>
  <c r="E12" i="16"/>
  <c r="D12" i="16"/>
  <c r="R11" i="16"/>
  <c r="O11" i="16"/>
  <c r="L11" i="16"/>
  <c r="I11" i="16"/>
  <c r="E11" i="16"/>
  <c r="D11" i="16"/>
  <c r="R9" i="16"/>
  <c r="O9" i="16"/>
  <c r="L9" i="16"/>
  <c r="I9" i="16"/>
  <c r="E9" i="16"/>
  <c r="R8" i="16"/>
  <c r="O8" i="16"/>
  <c r="L8" i="16"/>
  <c r="I8" i="16"/>
  <c r="E8" i="16"/>
  <c r="D8" i="16"/>
  <c r="R7" i="16"/>
  <c r="O7" i="16"/>
  <c r="L7" i="16"/>
  <c r="I7" i="16"/>
  <c r="E7" i="16"/>
  <c r="D7" i="16"/>
  <c r="R6" i="16"/>
  <c r="O6" i="16"/>
  <c r="F6" i="16" s="1"/>
  <c r="L6" i="16"/>
  <c r="I6" i="16"/>
  <c r="E6" i="16"/>
  <c r="D6" i="16"/>
  <c r="R5" i="16"/>
  <c r="O5" i="16"/>
  <c r="L5" i="16"/>
  <c r="E5" i="16"/>
  <c r="D5" i="16"/>
  <c r="F79" i="14"/>
  <c r="D79" i="14"/>
  <c r="D74" i="14"/>
  <c r="F73" i="14"/>
  <c r="F72" i="14"/>
  <c r="F71" i="14"/>
  <c r="F70" i="14"/>
  <c r="F69" i="14"/>
  <c r="F68" i="14"/>
  <c r="F66" i="14"/>
  <c r="F65" i="14"/>
  <c r="F63" i="14"/>
  <c r="F64" i="14" s="1"/>
  <c r="F62" i="14"/>
  <c r="D58" i="14"/>
  <c r="G62" i="58" s="1"/>
  <c r="F57" i="14"/>
  <c r="F56" i="14"/>
  <c r="F55" i="14"/>
  <c r="F54" i="14"/>
  <c r="F53" i="14"/>
  <c r="D52" i="14"/>
  <c r="G61" i="58" s="1"/>
  <c r="F51" i="14"/>
  <c r="F50" i="14"/>
  <c r="F52" i="14" s="1"/>
  <c r="I61" i="58" s="1"/>
  <c r="H60" i="58"/>
  <c r="D49" i="14"/>
  <c r="G60" i="58" s="1"/>
  <c r="F48" i="14"/>
  <c r="F47" i="14"/>
  <c r="F44" i="14"/>
  <c r="F43" i="14"/>
  <c r="F42" i="14"/>
  <c r="F41" i="14"/>
  <c r="F40" i="14"/>
  <c r="D39" i="14"/>
  <c r="F38" i="14"/>
  <c r="F37" i="14"/>
  <c r="F39" i="14" s="1"/>
  <c r="I59" i="58" s="1"/>
  <c r="H58" i="58"/>
  <c r="D36" i="14"/>
  <c r="F35" i="14"/>
  <c r="F34" i="14"/>
  <c r="F33" i="14"/>
  <c r="F31" i="14"/>
  <c r="F30" i="14"/>
  <c r="F29" i="14"/>
  <c r="F28" i="14"/>
  <c r="F27" i="14"/>
  <c r="F26" i="14" s="1"/>
  <c r="I56" i="58" s="1"/>
  <c r="H56" i="58"/>
  <c r="D26" i="14"/>
  <c r="D23" i="14"/>
  <c r="F22" i="14"/>
  <c r="F21" i="14"/>
  <c r="F20" i="14"/>
  <c r="D19" i="14"/>
  <c r="G53" i="58" s="1"/>
  <c r="F18" i="14"/>
  <c r="H53" i="58"/>
  <c r="F16" i="14"/>
  <c r="F15" i="14"/>
  <c r="F14" i="14"/>
  <c r="F13" i="14"/>
  <c r="F12" i="14"/>
  <c r="F11" i="14"/>
  <c r="F10" i="14"/>
  <c r="F9" i="14"/>
  <c r="F8" i="14"/>
  <c r="F7" i="14"/>
  <c r="F6" i="14"/>
  <c r="F5" i="14"/>
  <c r="E4" i="58"/>
  <c r="I4" i="58"/>
  <c r="J4" i="58"/>
  <c r="D4" i="58" s="1"/>
  <c r="M4" i="58"/>
  <c r="O4" i="58"/>
  <c r="D5" i="58"/>
  <c r="E5" i="58"/>
  <c r="L5" i="58"/>
  <c r="F5" i="58" s="1"/>
  <c r="O5" i="58"/>
  <c r="D6" i="58"/>
  <c r="E6" i="58"/>
  <c r="F6" i="58"/>
  <c r="L6" i="58"/>
  <c r="O6" i="58"/>
  <c r="D7" i="58"/>
  <c r="E7" i="58"/>
  <c r="L7" i="58"/>
  <c r="O7" i="58"/>
  <c r="F7" i="58" s="1"/>
  <c r="D8" i="58"/>
  <c r="E8" i="58"/>
  <c r="L8" i="58"/>
  <c r="F8" i="58" s="1"/>
  <c r="O8" i="58"/>
  <c r="D9" i="58"/>
  <c r="E9" i="58"/>
  <c r="L9" i="58"/>
  <c r="F9" i="58" s="1"/>
  <c r="O9" i="58"/>
  <c r="D10" i="58"/>
  <c r="E10" i="58"/>
  <c r="F10" i="58"/>
  <c r="L10" i="58"/>
  <c r="O10" i="58"/>
  <c r="D11" i="58"/>
  <c r="E11" i="58"/>
  <c r="L11" i="58"/>
  <c r="F11" i="58" s="1"/>
  <c r="O11" i="58"/>
  <c r="D12" i="58"/>
  <c r="E12" i="58"/>
  <c r="L12" i="58"/>
  <c r="F12" i="58" s="1"/>
  <c r="O12" i="58"/>
  <c r="D13" i="58"/>
  <c r="E13" i="58"/>
  <c r="L13" i="58"/>
  <c r="F13" i="58" s="1"/>
  <c r="O13" i="58"/>
  <c r="D14" i="58"/>
  <c r="E14" i="58"/>
  <c r="F14" i="58"/>
  <c r="L14" i="58"/>
  <c r="O14" i="58"/>
  <c r="E15" i="58"/>
  <c r="G15" i="58"/>
  <c r="H15" i="58"/>
  <c r="I15" i="58"/>
  <c r="F15" i="58" s="1"/>
  <c r="J15" i="58"/>
  <c r="L15" i="58" s="1"/>
  <c r="M15" i="58"/>
  <c r="D15" i="58" s="1"/>
  <c r="O15" i="58"/>
  <c r="E16" i="58"/>
  <c r="I16" i="58"/>
  <c r="J16" i="58"/>
  <c r="D16" i="58" s="1"/>
  <c r="M16" i="58"/>
  <c r="O16" i="58"/>
  <c r="D17" i="58"/>
  <c r="E17" i="58"/>
  <c r="I17" i="58"/>
  <c r="F17" i="58" s="1"/>
  <c r="L17" i="58"/>
  <c r="O17" i="58"/>
  <c r="D18" i="58"/>
  <c r="E18" i="58"/>
  <c r="I18" i="58"/>
  <c r="F18" i="58" s="1"/>
  <c r="L18" i="58"/>
  <c r="O18" i="58"/>
  <c r="D19" i="58"/>
  <c r="E19" i="58"/>
  <c r="I19" i="58"/>
  <c r="F19" i="58" s="1"/>
  <c r="L19" i="58"/>
  <c r="O19" i="58"/>
  <c r="D20" i="58"/>
  <c r="E20" i="58"/>
  <c r="I20" i="58"/>
  <c r="F20" i="58" s="1"/>
  <c r="L20" i="58"/>
  <c r="O20" i="58"/>
  <c r="D21" i="58"/>
  <c r="E21" i="58"/>
  <c r="I21" i="58"/>
  <c r="F21" i="58" s="1"/>
  <c r="L21" i="58"/>
  <c r="O21" i="58"/>
  <c r="D22" i="58"/>
  <c r="E22" i="58"/>
  <c r="I22" i="58"/>
  <c r="F22" i="58" s="1"/>
  <c r="L22" i="58"/>
  <c r="O22" i="58"/>
  <c r="D23" i="58"/>
  <c r="E23" i="58"/>
  <c r="I23" i="58"/>
  <c r="F23" i="58" s="1"/>
  <c r="L23" i="58"/>
  <c r="O23" i="58"/>
  <c r="D24" i="58"/>
  <c r="E24" i="58"/>
  <c r="I24" i="58"/>
  <c r="F24" i="58" s="1"/>
  <c r="L24" i="58"/>
  <c r="O24" i="58"/>
  <c r="D25" i="58"/>
  <c r="E25" i="58"/>
  <c r="I25" i="58"/>
  <c r="F25" i="58" s="1"/>
  <c r="L25" i="58"/>
  <c r="O25" i="58"/>
  <c r="D26" i="58"/>
  <c r="E26" i="58"/>
  <c r="I26" i="58"/>
  <c r="F26" i="58" s="1"/>
  <c r="L26" i="58"/>
  <c r="O26" i="58"/>
  <c r="E27" i="58"/>
  <c r="I27" i="58"/>
  <c r="F27" i="58" s="1"/>
  <c r="J27" i="58"/>
  <c r="D27" i="58" s="1"/>
  <c r="L27" i="58"/>
  <c r="M27" i="58"/>
  <c r="O27" i="58"/>
  <c r="D28" i="58"/>
  <c r="E28" i="58"/>
  <c r="I28" i="58"/>
  <c r="F28" i="58" s="1"/>
  <c r="L28" i="58"/>
  <c r="O28" i="58"/>
  <c r="D29" i="58"/>
  <c r="E29" i="58"/>
  <c r="I29" i="58"/>
  <c r="F29" i="58" s="1"/>
  <c r="L29" i="58"/>
  <c r="O29" i="58"/>
  <c r="D30" i="58"/>
  <c r="E30" i="58"/>
  <c r="I30" i="58"/>
  <c r="L30" i="58"/>
  <c r="O30" i="58"/>
  <c r="D31" i="58"/>
  <c r="E31" i="58"/>
  <c r="I31" i="58"/>
  <c r="F31" i="58" s="1"/>
  <c r="L31" i="58"/>
  <c r="O31" i="58"/>
  <c r="D32" i="58"/>
  <c r="E32" i="58"/>
  <c r="I32" i="58"/>
  <c r="F32" i="58" s="1"/>
  <c r="L32" i="58"/>
  <c r="O32" i="58"/>
  <c r="D33" i="58"/>
  <c r="E33" i="58"/>
  <c r="I33" i="58"/>
  <c r="F33" i="58" s="1"/>
  <c r="L33" i="58"/>
  <c r="O33" i="58"/>
  <c r="D34" i="58"/>
  <c r="E34" i="58"/>
  <c r="I34" i="58"/>
  <c r="F34" i="58" s="1"/>
  <c r="L34" i="58"/>
  <c r="O34" i="58"/>
  <c r="D35" i="58"/>
  <c r="E35" i="58"/>
  <c r="I35" i="58"/>
  <c r="L35" i="58"/>
  <c r="O35" i="58"/>
  <c r="G36" i="58"/>
  <c r="D36" i="58" s="1"/>
  <c r="H36" i="58"/>
  <c r="J36" i="58"/>
  <c r="J42" i="58" s="1"/>
  <c r="K36" i="58"/>
  <c r="K42" i="58" s="1"/>
  <c r="M36" i="58"/>
  <c r="N36" i="58"/>
  <c r="O36" i="58"/>
  <c r="D37" i="58"/>
  <c r="E37" i="58"/>
  <c r="I37" i="58"/>
  <c r="F37" i="58" s="1"/>
  <c r="L37" i="58"/>
  <c r="D38" i="58"/>
  <c r="E38" i="58"/>
  <c r="F38" i="58"/>
  <c r="I38" i="58"/>
  <c r="L38" i="58"/>
  <c r="O38" i="58"/>
  <c r="C39" i="58"/>
  <c r="E39" i="58"/>
  <c r="G39" i="58"/>
  <c r="D39" i="58" s="1"/>
  <c r="J39" i="58"/>
  <c r="L39" i="58"/>
  <c r="M39" i="58"/>
  <c r="O39" i="58" s="1"/>
  <c r="O42" i="58" s="1"/>
  <c r="D40" i="58"/>
  <c r="E40" i="58"/>
  <c r="F40" i="58"/>
  <c r="I40" i="58"/>
  <c r="L40" i="58"/>
  <c r="O40" i="58"/>
  <c r="D41" i="58"/>
  <c r="E41" i="58"/>
  <c r="G41" i="58"/>
  <c r="I41" i="58"/>
  <c r="F41" i="58" s="1"/>
  <c r="J41" i="58"/>
  <c r="L41" i="58" s="1"/>
  <c r="M41" i="58"/>
  <c r="M42" i="58" s="1"/>
  <c r="O41" i="58"/>
  <c r="G42" i="58"/>
  <c r="N42" i="58"/>
  <c r="E43" i="58"/>
  <c r="I43" i="58"/>
  <c r="I46" i="58" s="1"/>
  <c r="D43" i="58"/>
  <c r="O43" i="58"/>
  <c r="O46" i="58" s="1"/>
  <c r="O48" i="58" s="1"/>
  <c r="O49" i="58" s="1"/>
  <c r="D44" i="58"/>
  <c r="E44" i="58"/>
  <c r="I44" i="58"/>
  <c r="F44" i="58" s="1"/>
  <c r="L44" i="58"/>
  <c r="D45" i="58"/>
  <c r="E45" i="58"/>
  <c r="I45" i="58"/>
  <c r="F45" i="58" s="1"/>
  <c r="L45" i="58"/>
  <c r="G46" i="58"/>
  <c r="D46" i="58" s="1"/>
  <c r="H46" i="58"/>
  <c r="J46" i="58"/>
  <c r="J48" i="58" s="1"/>
  <c r="K46" i="58"/>
  <c r="K48" i="58" s="1"/>
  <c r="M46" i="58"/>
  <c r="M48" i="58" s="1"/>
  <c r="N46" i="58"/>
  <c r="N48" i="58" s="1"/>
  <c r="N49" i="58" s="1"/>
  <c r="D47" i="58"/>
  <c r="E47" i="58"/>
  <c r="I47" i="58"/>
  <c r="L47" i="58"/>
  <c r="O47" i="58"/>
  <c r="G48" i="58"/>
  <c r="H48" i="58"/>
  <c r="G54" i="58"/>
  <c r="H54" i="58"/>
  <c r="M55" i="58"/>
  <c r="N55" i="58"/>
  <c r="O55" i="58"/>
  <c r="G56" i="58"/>
  <c r="G58" i="58"/>
  <c r="G59" i="58"/>
  <c r="H59" i="58"/>
  <c r="J59" i="58"/>
  <c r="H61" i="58"/>
  <c r="E61" i="58" s="1"/>
  <c r="H62" i="58"/>
  <c r="F65" i="58"/>
  <c r="G65" i="58"/>
  <c r="D65" i="58" s="1"/>
  <c r="H65" i="58"/>
  <c r="E65" i="58" s="1"/>
  <c r="I65" i="58"/>
  <c r="G66" i="58"/>
  <c r="H66" i="58"/>
  <c r="H67" i="58" s="1"/>
  <c r="I66" i="58"/>
  <c r="J66" i="58"/>
  <c r="J67" i="58" s="1"/>
  <c r="G69" i="58"/>
  <c r="H69" i="58"/>
  <c r="M69" i="58"/>
  <c r="N69" i="58"/>
  <c r="O69" i="58"/>
  <c r="G71" i="58"/>
  <c r="H71" i="58"/>
  <c r="I71" i="58"/>
  <c r="J71" i="58"/>
  <c r="K71" i="58"/>
  <c r="E71" i="58" s="1"/>
  <c r="L71" i="58"/>
  <c r="M71" i="58"/>
  <c r="N71" i="58"/>
  <c r="O71" i="58"/>
  <c r="G73" i="58"/>
  <c r="H73" i="58"/>
  <c r="I73" i="58"/>
  <c r="F73" i="58" s="1"/>
  <c r="J73" i="58"/>
  <c r="K73" i="58"/>
  <c r="L73" i="58"/>
  <c r="M75" i="58"/>
  <c r="M79" i="58" s="1"/>
  <c r="N75" i="58"/>
  <c r="N79" i="58" s="1"/>
  <c r="D77" i="58"/>
  <c r="E77" i="58"/>
  <c r="F77" i="58"/>
  <c r="N24" i="16" l="1"/>
  <c r="D71" i="58"/>
  <c r="F7" i="16"/>
  <c r="F18" i="16"/>
  <c r="F15" i="16"/>
  <c r="F13" i="16"/>
  <c r="L42" i="58"/>
  <c r="F8" i="16"/>
  <c r="F12" i="16"/>
  <c r="F16" i="16"/>
  <c r="F20" i="16"/>
  <c r="F41" i="16"/>
  <c r="F44" i="16"/>
  <c r="F56" i="16"/>
  <c r="F70" i="16"/>
  <c r="F71" i="16"/>
  <c r="L23" i="16"/>
  <c r="F28" i="16"/>
  <c r="L74" i="16"/>
  <c r="F11" i="16"/>
  <c r="F30" i="16"/>
  <c r="F37" i="16"/>
  <c r="F48" i="16"/>
  <c r="F49" i="16" s="1"/>
  <c r="L60" i="58" s="1"/>
  <c r="F62" i="16"/>
  <c r="L66" i="58" s="1"/>
  <c r="L67" i="58" s="1"/>
  <c r="F14" i="16"/>
  <c r="E36" i="16"/>
  <c r="K58" i="58" s="1"/>
  <c r="E58" i="58" s="1"/>
  <c r="F35" i="16"/>
  <c r="F40" i="16"/>
  <c r="F66" i="16"/>
  <c r="I23" i="16"/>
  <c r="E74" i="16"/>
  <c r="K69" i="58" s="1"/>
  <c r="F36" i="14"/>
  <c r="F58" i="14"/>
  <c r="I62" i="58" s="1"/>
  <c r="F74" i="14"/>
  <c r="F23" i="14"/>
  <c r="I54" i="58" s="1"/>
  <c r="F61" i="16"/>
  <c r="F63" i="16" s="1"/>
  <c r="E66" i="58"/>
  <c r="K67" i="58"/>
  <c r="E67" i="58" s="1"/>
  <c r="D66" i="58"/>
  <c r="F66" i="58"/>
  <c r="L58" i="16"/>
  <c r="F34" i="16"/>
  <c r="L36" i="16"/>
  <c r="F17" i="16"/>
  <c r="L19" i="16"/>
  <c r="J24" i="16"/>
  <c r="E58" i="16"/>
  <c r="K62" i="58" s="1"/>
  <c r="E62" i="58" s="1"/>
  <c r="F57" i="16"/>
  <c r="F53" i="16"/>
  <c r="D36" i="16"/>
  <c r="J58" i="58" s="1"/>
  <c r="D58" i="58" s="1"/>
  <c r="E23" i="16"/>
  <c r="K54" i="58" s="1"/>
  <c r="E54" i="58" s="1"/>
  <c r="G24" i="16"/>
  <c r="G84" i="16" s="1"/>
  <c r="E19" i="16"/>
  <c r="K53" i="58" s="1"/>
  <c r="E53" i="58" s="1"/>
  <c r="D59" i="14"/>
  <c r="D24" i="14"/>
  <c r="F35" i="58"/>
  <c r="E36" i="58"/>
  <c r="L36" i="58"/>
  <c r="L26" i="16"/>
  <c r="O52" i="16"/>
  <c r="D58" i="16"/>
  <c r="D74" i="16"/>
  <c r="J69" i="58" s="1"/>
  <c r="O74" i="16"/>
  <c r="R19" i="16"/>
  <c r="D69" i="58"/>
  <c r="D19" i="16"/>
  <c r="J53" i="58" s="1"/>
  <c r="D53" i="58" s="1"/>
  <c r="F21" i="16"/>
  <c r="Q24" i="16"/>
  <c r="Q84" i="16" s="1"/>
  <c r="O26" i="16"/>
  <c r="F27" i="16"/>
  <c r="R39" i="16"/>
  <c r="D49" i="16"/>
  <c r="J60" i="58" s="1"/>
  <c r="L49" i="16"/>
  <c r="O49" i="16"/>
  <c r="R58" i="16"/>
  <c r="O58" i="16"/>
  <c r="R74" i="16"/>
  <c r="I74" i="16"/>
  <c r="J84" i="16"/>
  <c r="N84" i="16"/>
  <c r="F29" i="16"/>
  <c r="I26" i="16"/>
  <c r="F26" i="16" s="1"/>
  <c r="L56" i="58" s="1"/>
  <c r="F56" i="58" s="1"/>
  <c r="O19" i="16"/>
  <c r="O24" i="16" s="1"/>
  <c r="D23" i="16"/>
  <c r="L24" i="16"/>
  <c r="M24" i="16"/>
  <c r="M84" i="16" s="1"/>
  <c r="R24" i="16"/>
  <c r="R26" i="16"/>
  <c r="F36" i="16"/>
  <c r="L58" i="58" s="1"/>
  <c r="I36" i="16"/>
  <c r="F38" i="16"/>
  <c r="F39" i="16" s="1"/>
  <c r="L59" i="58" s="1"/>
  <c r="F59" i="58" s="1"/>
  <c r="I39" i="16"/>
  <c r="E49" i="16"/>
  <c r="K60" i="58" s="1"/>
  <c r="R49" i="16"/>
  <c r="F50" i="16"/>
  <c r="F51" i="16"/>
  <c r="F52" i="16" s="1"/>
  <c r="L61" i="58" s="1"/>
  <c r="F61" i="58" s="1"/>
  <c r="I52" i="16"/>
  <c r="I58" i="16"/>
  <c r="P59" i="16"/>
  <c r="P84" i="16" s="1"/>
  <c r="O63" i="16"/>
  <c r="F73" i="16"/>
  <c r="F74" i="16" s="1"/>
  <c r="E59" i="58"/>
  <c r="D59" i="58"/>
  <c r="D56" i="58"/>
  <c r="E56" i="58"/>
  <c r="D60" i="58"/>
  <c r="D61" i="58"/>
  <c r="I5" i="16"/>
  <c r="I58" i="58"/>
  <c r="I63" i="58" s="1"/>
  <c r="H63" i="58"/>
  <c r="I69" i="58"/>
  <c r="F49" i="14"/>
  <c r="I60" i="58" s="1"/>
  <c r="D84" i="14"/>
  <c r="F17" i="14"/>
  <c r="F19" i="14" s="1"/>
  <c r="G55" i="58"/>
  <c r="F47" i="58"/>
  <c r="E48" i="58"/>
  <c r="L46" i="58"/>
  <c r="H42" i="58"/>
  <c r="E42" i="58" s="1"/>
  <c r="I36" i="58"/>
  <c r="F36" i="58" s="1"/>
  <c r="O75" i="58"/>
  <c r="O79" i="58" s="1"/>
  <c r="F71" i="58"/>
  <c r="E69" i="58"/>
  <c r="D48" i="58"/>
  <c r="L48" i="58"/>
  <c r="J49" i="58"/>
  <c r="E73" i="58"/>
  <c r="D73" i="58"/>
  <c r="I48" i="58"/>
  <c r="F46" i="58"/>
  <c r="F4" i="58"/>
  <c r="M49" i="58"/>
  <c r="D42" i="58"/>
  <c r="K49" i="58"/>
  <c r="E46" i="58"/>
  <c r="F30" i="58"/>
  <c r="H55" i="58"/>
  <c r="L43" i="58"/>
  <c r="F43" i="58" s="1"/>
  <c r="L16" i="58"/>
  <c r="F16" i="58" s="1"/>
  <c r="L4" i="58"/>
  <c r="G67" i="58"/>
  <c r="D67" i="58" s="1"/>
  <c r="G63" i="58"/>
  <c r="G49" i="58"/>
  <c r="I67" i="58"/>
  <c r="I39" i="58"/>
  <c r="F39" i="58" s="1"/>
  <c r="L49" i="58" l="1"/>
  <c r="D49" i="58"/>
  <c r="F23" i="16"/>
  <c r="F60" i="58"/>
  <c r="I59" i="16"/>
  <c r="O59" i="16"/>
  <c r="L59" i="16"/>
  <c r="L84" i="16" s="1"/>
  <c r="F58" i="16"/>
  <c r="L62" i="58" s="1"/>
  <c r="F62" i="58" s="1"/>
  <c r="F58" i="58"/>
  <c r="K55" i="58"/>
  <c r="E55" i="58" s="1"/>
  <c r="E24" i="16"/>
  <c r="H75" i="58"/>
  <c r="H49" i="58"/>
  <c r="E49" i="58" s="1"/>
  <c r="L54" i="58"/>
  <c r="F54" i="58" s="1"/>
  <c r="L69" i="58"/>
  <c r="O84" i="16"/>
  <c r="K63" i="58"/>
  <c r="J62" i="58"/>
  <c r="D62" i="58" s="1"/>
  <c r="D59" i="16"/>
  <c r="D24" i="16"/>
  <c r="J54" i="58"/>
  <c r="R59" i="16"/>
  <c r="R84" i="16" s="1"/>
  <c r="F5" i="16"/>
  <c r="F19" i="16" s="1"/>
  <c r="L53" i="58" s="1"/>
  <c r="I19" i="16"/>
  <c r="I24" i="16" s="1"/>
  <c r="I84" i="16" s="1"/>
  <c r="E59" i="16"/>
  <c r="E60" i="58"/>
  <c r="I53" i="58"/>
  <c r="F24" i="14"/>
  <c r="G75" i="58"/>
  <c r="G79" i="58" s="1"/>
  <c r="F59" i="14"/>
  <c r="H79" i="58"/>
  <c r="I42" i="58"/>
  <c r="F42" i="58" s="1"/>
  <c r="F67" i="58"/>
  <c r="F48" i="58"/>
  <c r="D84" i="16" l="1"/>
  <c r="F59" i="16"/>
  <c r="L63" i="58"/>
  <c r="F63" i="58" s="1"/>
  <c r="J63" i="58"/>
  <c r="D63" i="58" s="1"/>
  <c r="L55" i="58"/>
  <c r="E84" i="16"/>
  <c r="F84" i="14"/>
  <c r="E63" i="58"/>
  <c r="K75" i="58"/>
  <c r="F69" i="58"/>
  <c r="J55" i="58"/>
  <c r="D55" i="58" s="1"/>
  <c r="D54" i="58"/>
  <c r="F24" i="16"/>
  <c r="F53" i="58"/>
  <c r="I55" i="58"/>
  <c r="I49" i="58"/>
  <c r="F49" i="58" s="1"/>
  <c r="F84" i="16" l="1"/>
  <c r="L75" i="58"/>
  <c r="L79" i="58" s="1"/>
  <c r="J75" i="58"/>
  <c r="J79" i="58" s="1"/>
  <c r="D79" i="58" s="1"/>
  <c r="K79" i="58"/>
  <c r="E79" i="58" s="1"/>
  <c r="E75" i="58"/>
  <c r="F55" i="58"/>
  <c r="I75" i="58"/>
  <c r="D75" i="58" l="1"/>
  <c r="I79" i="58"/>
  <c r="F79" i="58" s="1"/>
  <c r="F75" i="58"/>
  <c r="AB59" i="41" l="1"/>
  <c r="F33" i="30" l="1"/>
  <c r="D8" i="44" l="1"/>
  <c r="L33" i="30" l="1"/>
  <c r="M33" i="30"/>
  <c r="N33" i="30"/>
  <c r="H33" i="30"/>
  <c r="G33" i="30"/>
  <c r="E33" i="30"/>
  <c r="D33" i="30"/>
  <c r="C33" i="30"/>
  <c r="B29" i="30"/>
  <c r="R24" i="7" l="1"/>
  <c r="G24" i="40" l="1"/>
  <c r="G53" i="40" s="1"/>
  <c r="E77" i="19" l="1"/>
  <c r="E76" i="19"/>
  <c r="M9" i="40"/>
  <c r="L9" i="40"/>
  <c r="K9" i="40"/>
  <c r="H9" i="40"/>
  <c r="N9" i="40" l="1"/>
  <c r="S5" i="57"/>
  <c r="S12" i="57" s="1"/>
  <c r="X33" i="53"/>
  <c r="E75" i="19" l="1"/>
  <c r="H10" i="40"/>
  <c r="M10" i="40"/>
  <c r="L10" i="40"/>
  <c r="K10" i="40"/>
  <c r="E74" i="19"/>
  <c r="E73" i="19"/>
  <c r="N10" i="40" l="1"/>
  <c r="O44" i="6" l="1"/>
  <c r="O41" i="6"/>
  <c r="E72" i="19"/>
  <c r="E71" i="19"/>
  <c r="M27" i="40"/>
  <c r="L27" i="40"/>
  <c r="H27" i="40"/>
  <c r="N27" i="40" s="1"/>
  <c r="E70" i="19"/>
  <c r="E69" i="19"/>
  <c r="E68" i="19"/>
  <c r="J53" i="40"/>
  <c r="I53" i="40"/>
  <c r="L11" i="40"/>
  <c r="M11" i="40"/>
  <c r="K11" i="40"/>
  <c r="E67" i="19"/>
  <c r="E66" i="19"/>
  <c r="E65" i="19"/>
  <c r="N11" i="40" l="1"/>
  <c r="O37" i="30"/>
  <c r="N36" i="30"/>
  <c r="M36" i="30"/>
  <c r="L36" i="30"/>
  <c r="K36" i="30"/>
  <c r="J36" i="30"/>
  <c r="I36" i="30"/>
  <c r="H36" i="30"/>
  <c r="G36" i="30"/>
  <c r="F36" i="30"/>
  <c r="E36" i="30"/>
  <c r="D36" i="30"/>
  <c r="C36" i="30"/>
  <c r="O35" i="30"/>
  <c r="O34" i="30"/>
  <c r="O33" i="30"/>
  <c r="L29" i="30"/>
  <c r="H29" i="30"/>
  <c r="D29" i="30"/>
  <c r="K29" i="30"/>
  <c r="O18" i="30"/>
  <c r="N17" i="30"/>
  <c r="M17" i="30"/>
  <c r="L17" i="30"/>
  <c r="K17" i="30"/>
  <c r="J17" i="30"/>
  <c r="I17" i="30"/>
  <c r="H17" i="30"/>
  <c r="G17" i="30"/>
  <c r="F17" i="30"/>
  <c r="E17" i="30"/>
  <c r="D17" i="30"/>
  <c r="C17" i="30"/>
  <c r="O16" i="30"/>
  <c r="O15" i="30"/>
  <c r="O14" i="30"/>
  <c r="O17" i="30" l="1"/>
  <c r="O36" i="30"/>
  <c r="E29" i="30"/>
  <c r="I29" i="30"/>
  <c r="M29" i="30"/>
  <c r="F29" i="30"/>
  <c r="J29" i="30"/>
  <c r="N29" i="30"/>
  <c r="C29" i="30"/>
  <c r="G29" i="30"/>
  <c r="O29" i="30" l="1"/>
  <c r="E14" i="21" l="1"/>
  <c r="D14" i="21"/>
  <c r="C14" i="21"/>
  <c r="U29" i="7" l="1"/>
  <c r="U11" i="7"/>
  <c r="V25" i="8"/>
  <c r="AG66" i="7" l="1"/>
  <c r="F66" i="7" s="1"/>
  <c r="I14" i="18" s="1"/>
  <c r="AD66" i="7"/>
  <c r="AA66" i="7"/>
  <c r="X66" i="7"/>
  <c r="O66" i="7"/>
  <c r="L66" i="7"/>
  <c r="I66" i="7"/>
  <c r="E66" i="7"/>
  <c r="H14" i="18" s="1"/>
  <c r="D66" i="7"/>
  <c r="G14" i="18" s="1"/>
  <c r="AB29" i="7"/>
  <c r="AB34" i="7" s="1"/>
  <c r="AB28" i="7"/>
  <c r="AB24" i="7"/>
  <c r="AB25" i="7" s="1"/>
  <c r="AB17" i="7"/>
  <c r="AB14" i="7"/>
  <c r="AB7" i="7"/>
  <c r="Y34" i="7"/>
  <c r="Y28" i="7"/>
  <c r="Y25" i="7"/>
  <c r="S34" i="7"/>
  <c r="S28" i="7"/>
  <c r="S25" i="7"/>
  <c r="S17" i="7"/>
  <c r="S14" i="7"/>
  <c r="M29" i="7"/>
  <c r="M34" i="7" s="1"/>
  <c r="M28" i="7"/>
  <c r="M19" i="7"/>
  <c r="M25" i="7" s="1"/>
  <c r="M17" i="7"/>
  <c r="M14" i="7"/>
  <c r="M7" i="7"/>
  <c r="J34" i="7"/>
  <c r="J29" i="7"/>
  <c r="J28" i="7"/>
  <c r="J25" i="7"/>
  <c r="J17" i="7"/>
  <c r="J14" i="7"/>
  <c r="J7" i="7"/>
  <c r="G34" i="7"/>
  <c r="G28" i="7"/>
  <c r="G25" i="7"/>
  <c r="G17" i="7"/>
  <c r="K52" i="40"/>
  <c r="K53" i="40" s="1"/>
  <c r="H45" i="40"/>
  <c r="N45" i="40" s="1"/>
  <c r="H46" i="40"/>
  <c r="N46" i="40" s="1"/>
  <c r="H47" i="40"/>
  <c r="N47" i="40" s="1"/>
  <c r="H36" i="40"/>
  <c r="L45" i="40"/>
  <c r="M45" i="40"/>
  <c r="L46" i="40"/>
  <c r="M46" i="40"/>
  <c r="L47" i="40"/>
  <c r="M47" i="40"/>
  <c r="M25" i="40"/>
  <c r="M26" i="40"/>
  <c r="M29" i="40"/>
  <c r="L25" i="40"/>
  <c r="L26" i="40"/>
  <c r="L29" i="40"/>
  <c r="H25" i="40"/>
  <c r="N25" i="40" s="1"/>
  <c r="H26" i="40"/>
  <c r="N26" i="40" s="1"/>
  <c r="H29" i="40"/>
  <c r="N29" i="40" s="1"/>
  <c r="F24" i="40"/>
  <c r="C21" i="40"/>
  <c r="C11" i="37"/>
  <c r="C12" i="37"/>
  <c r="C13" i="37"/>
  <c r="C14" i="37"/>
  <c r="C15" i="37"/>
  <c r="C16" i="37"/>
  <c r="C17" i="37"/>
  <c r="M34" i="6"/>
  <c r="M35" i="6" s="1"/>
  <c r="M28" i="6"/>
  <c r="M25" i="6"/>
  <c r="M24" i="6"/>
  <c r="M17" i="6"/>
  <c r="M14" i="6"/>
  <c r="M7" i="6"/>
  <c r="J34" i="6"/>
  <c r="J35" i="6" s="1"/>
  <c r="J28" i="6"/>
  <c r="J25" i="6"/>
  <c r="J23" i="6"/>
  <c r="J17" i="6"/>
  <c r="J15" i="6"/>
  <c r="J14" i="6"/>
  <c r="J12" i="6"/>
  <c r="J7" i="6"/>
  <c r="G29" i="6"/>
  <c r="G34" i="6" s="1"/>
  <c r="G28" i="6"/>
  <c r="G24" i="6"/>
  <c r="G25" i="6" s="1"/>
  <c r="G17" i="6"/>
  <c r="G14" i="6"/>
  <c r="G12" i="6"/>
  <c r="G11" i="6"/>
  <c r="G7" i="6"/>
  <c r="AH34" i="5"/>
  <c r="AH28" i="5"/>
  <c r="AH25" i="5"/>
  <c r="AH17" i="5"/>
  <c r="AH14" i="5"/>
  <c r="AH7" i="5"/>
  <c r="AE52" i="5"/>
  <c r="AE34" i="5"/>
  <c r="AE35" i="5" s="1"/>
  <c r="AE28" i="5"/>
  <c r="AE25" i="5"/>
  <c r="V52" i="5"/>
  <c r="V34" i="5"/>
  <c r="V28" i="5"/>
  <c r="S52" i="5"/>
  <c r="S34" i="5"/>
  <c r="S35" i="5" s="1"/>
  <c r="M63" i="5"/>
  <c r="M58" i="5"/>
  <c r="M52" i="5"/>
  <c r="M34" i="5"/>
  <c r="M35" i="5" s="1"/>
  <c r="M28" i="5"/>
  <c r="M25" i="5"/>
  <c r="M17" i="5"/>
  <c r="M14" i="5"/>
  <c r="M7" i="5"/>
  <c r="G52" i="5"/>
  <c r="G34" i="5"/>
  <c r="G35" i="5" s="1"/>
  <c r="G28" i="5"/>
  <c r="G25" i="5"/>
  <c r="Y33" i="41"/>
  <c r="Y34" i="41"/>
  <c r="M53" i="41"/>
  <c r="M34" i="41"/>
  <c r="D34" i="1"/>
  <c r="D28" i="1"/>
  <c r="D25" i="1"/>
  <c r="D24" i="1"/>
  <c r="D17" i="1"/>
  <c r="D14" i="1"/>
  <c r="D7" i="1"/>
  <c r="B26" i="52"/>
  <c r="B23" i="52"/>
  <c r="B18" i="52"/>
  <c r="B15" i="52"/>
  <c r="B29" i="52"/>
  <c r="C79" i="9"/>
  <c r="C80" i="9" s="1"/>
  <c r="C72" i="9"/>
  <c r="C70" i="9"/>
  <c r="C66" i="9"/>
  <c r="C53" i="9"/>
  <c r="C47" i="9"/>
  <c r="C52" i="9" s="1"/>
  <c r="C43" i="9"/>
  <c r="C40" i="9"/>
  <c r="C26" i="9"/>
  <c r="C37" i="9" s="1"/>
  <c r="C12" i="9"/>
  <c r="S35" i="7" l="1"/>
  <c r="B30" i="52"/>
  <c r="AH35" i="5"/>
  <c r="D35" i="1"/>
  <c r="C23" i="9"/>
  <c r="AB35" i="7"/>
  <c r="M35" i="7"/>
  <c r="J35" i="7"/>
  <c r="G35" i="6"/>
  <c r="M65" i="5"/>
  <c r="C54" i="9"/>
  <c r="AG69" i="7"/>
  <c r="C73" i="9" l="1"/>
  <c r="H32" i="40"/>
  <c r="N32" i="40" s="1"/>
  <c r="E38" i="20" l="1"/>
  <c r="C38" i="20"/>
  <c r="E37" i="20"/>
  <c r="E36" i="20"/>
  <c r="E35" i="20"/>
  <c r="E33" i="20"/>
  <c r="E32" i="20"/>
  <c r="E31" i="20"/>
  <c r="D30" i="20"/>
  <c r="D34" i="20" s="1"/>
  <c r="C30" i="20"/>
  <c r="C34" i="20" s="1"/>
  <c r="E29" i="20"/>
  <c r="E28" i="20"/>
  <c r="E27" i="20"/>
  <c r="D26" i="20"/>
  <c r="C26" i="20"/>
  <c r="E25" i="20"/>
  <c r="E26" i="20" s="1"/>
  <c r="D23" i="20"/>
  <c r="E23" i="20" s="1"/>
  <c r="C23" i="20"/>
  <c r="E22" i="20"/>
  <c r="E21" i="20"/>
  <c r="E14" i="20"/>
  <c r="E13" i="20" s="1"/>
  <c r="E16" i="20" s="1"/>
  <c r="D13" i="20"/>
  <c r="D16" i="20" s="1"/>
  <c r="C13" i="20"/>
  <c r="C16" i="20" s="1"/>
  <c r="E12" i="20"/>
  <c r="D9" i="20"/>
  <c r="C9" i="20"/>
  <c r="E7" i="20"/>
  <c r="E6" i="20"/>
  <c r="D111" i="19"/>
  <c r="C111" i="19"/>
  <c r="E109" i="19"/>
  <c r="E108" i="19"/>
  <c r="E104" i="19"/>
  <c r="E103" i="19" s="1"/>
  <c r="D103" i="19"/>
  <c r="D105" i="19" s="1"/>
  <c r="E85" i="19"/>
  <c r="E63" i="19"/>
  <c r="E62" i="19"/>
  <c r="E61" i="19"/>
  <c r="E60" i="19"/>
  <c r="C105" i="19"/>
  <c r="D56" i="19"/>
  <c r="C56" i="19"/>
  <c r="E53" i="19"/>
  <c r="E56" i="19" s="1"/>
  <c r="E46" i="19"/>
  <c r="E45" i="19" s="1"/>
  <c r="D45" i="19"/>
  <c r="C45" i="19"/>
  <c r="E41" i="19"/>
  <c r="E39" i="19" s="1"/>
  <c r="D39" i="19"/>
  <c r="C39" i="19"/>
  <c r="E35" i="19"/>
  <c r="E34" i="19" s="1"/>
  <c r="D34" i="19"/>
  <c r="C34" i="19"/>
  <c r="C29" i="19"/>
  <c r="D25" i="19"/>
  <c r="C25" i="19"/>
  <c r="E23" i="19"/>
  <c r="E22" i="19"/>
  <c r="D17" i="19"/>
  <c r="D19" i="19" s="1"/>
  <c r="C17" i="19"/>
  <c r="C19" i="19" s="1"/>
  <c r="E15" i="19"/>
  <c r="E13" i="19"/>
  <c r="E12" i="19"/>
  <c r="E11" i="19"/>
  <c r="E10" i="19"/>
  <c r="E9" i="19"/>
  <c r="E8" i="19"/>
  <c r="E7" i="19"/>
  <c r="E6" i="19"/>
  <c r="E105" i="19" l="1"/>
  <c r="E34" i="20"/>
  <c r="E30" i="20"/>
  <c r="C39" i="20"/>
  <c r="E9" i="20"/>
  <c r="E39" i="20" s="1"/>
  <c r="E111" i="19"/>
  <c r="D50" i="19"/>
  <c r="E50" i="19"/>
  <c r="C50" i="19"/>
  <c r="E25" i="19"/>
  <c r="E17" i="19"/>
  <c r="E19" i="19" s="1"/>
  <c r="D39" i="20"/>
  <c r="C112" i="19"/>
  <c r="D112" i="19" l="1"/>
  <c r="E112" i="19"/>
  <c r="C15" i="44"/>
  <c r="R29" i="7"/>
  <c r="R12" i="7"/>
  <c r="E19" i="7"/>
  <c r="D19" i="7"/>
  <c r="D18" i="7"/>
  <c r="F64" i="41" l="1"/>
  <c r="E64" i="41"/>
  <c r="D64" i="41"/>
  <c r="E58" i="41"/>
  <c r="D58" i="41"/>
  <c r="E57" i="41"/>
  <c r="D57" i="41"/>
  <c r="E56" i="41"/>
  <c r="D56" i="41"/>
  <c r="E55" i="41"/>
  <c r="D55" i="41"/>
  <c r="E52" i="41"/>
  <c r="D52" i="41"/>
  <c r="E51" i="41"/>
  <c r="D51" i="41"/>
  <c r="E50" i="41"/>
  <c r="D50" i="41"/>
  <c r="E49" i="41"/>
  <c r="D49" i="41"/>
  <c r="E48" i="41"/>
  <c r="D48" i="41"/>
  <c r="E47" i="41"/>
  <c r="D47" i="41"/>
  <c r="E46" i="41"/>
  <c r="D46" i="41"/>
  <c r="E44" i="41"/>
  <c r="D44" i="41"/>
  <c r="E33" i="41"/>
  <c r="D33" i="41"/>
  <c r="E32" i="41"/>
  <c r="D32" i="41"/>
  <c r="E31" i="41"/>
  <c r="D31" i="41"/>
  <c r="E30" i="41"/>
  <c r="D30" i="41"/>
  <c r="E29" i="41"/>
  <c r="D29" i="41"/>
  <c r="E28" i="41"/>
  <c r="E27" i="41"/>
  <c r="D27" i="41"/>
  <c r="F26" i="41"/>
  <c r="E26" i="41"/>
  <c r="D26" i="41"/>
  <c r="E24" i="41"/>
  <c r="D24" i="41"/>
  <c r="E23" i="41"/>
  <c r="D23" i="41"/>
  <c r="F22" i="41"/>
  <c r="E22" i="41"/>
  <c r="D22" i="41"/>
  <c r="E21" i="41"/>
  <c r="D21" i="41"/>
  <c r="F20" i="41"/>
  <c r="E20" i="41"/>
  <c r="D20" i="41"/>
  <c r="F19" i="41"/>
  <c r="E19" i="41"/>
  <c r="D19" i="41"/>
  <c r="F18" i="41"/>
  <c r="E18" i="41"/>
  <c r="D18" i="41"/>
  <c r="F17" i="41"/>
  <c r="E17" i="41"/>
  <c r="D17" i="41"/>
  <c r="F16" i="41"/>
  <c r="E16" i="41"/>
  <c r="D16" i="41"/>
  <c r="F15" i="41"/>
  <c r="E15" i="41"/>
  <c r="D15" i="41"/>
  <c r="F14" i="41"/>
  <c r="E14" i="41"/>
  <c r="D14" i="41"/>
  <c r="F9" i="41"/>
  <c r="E9" i="41"/>
  <c r="D9" i="41"/>
  <c r="F7" i="41"/>
  <c r="E7" i="41"/>
  <c r="D7" i="41"/>
  <c r="F6" i="41"/>
  <c r="E6" i="41"/>
  <c r="D6" i="41"/>
  <c r="F5" i="41"/>
  <c r="E5" i="41"/>
  <c r="D5" i="41"/>
  <c r="U68" i="41"/>
  <c r="T64" i="41"/>
  <c r="S64" i="41"/>
  <c r="U63" i="41"/>
  <c r="U62" i="41"/>
  <c r="U64" i="41" s="1"/>
  <c r="U61" i="41"/>
  <c r="T59" i="41"/>
  <c r="U59" i="41" s="1"/>
  <c r="S59" i="41"/>
  <c r="U58" i="41"/>
  <c r="U57" i="41"/>
  <c r="U56" i="41"/>
  <c r="U55" i="41"/>
  <c r="T53" i="41"/>
  <c r="S53" i="41"/>
  <c r="U52" i="41"/>
  <c r="U51" i="41"/>
  <c r="U50" i="41"/>
  <c r="U49" i="41"/>
  <c r="U48" i="41"/>
  <c r="U47" i="41"/>
  <c r="U46" i="41"/>
  <c r="U44" i="41"/>
  <c r="U43" i="41"/>
  <c r="U42" i="41"/>
  <c r="U41" i="41"/>
  <c r="U40" i="41"/>
  <c r="U39" i="41"/>
  <c r="U38" i="41"/>
  <c r="T34" i="41"/>
  <c r="S34" i="41"/>
  <c r="S35" i="41" s="1"/>
  <c r="U33" i="41"/>
  <c r="U32" i="41"/>
  <c r="U31" i="41"/>
  <c r="U30" i="41"/>
  <c r="U29" i="41"/>
  <c r="U34" i="41" s="1"/>
  <c r="T28" i="41"/>
  <c r="S28" i="41"/>
  <c r="U27" i="41"/>
  <c r="U26" i="41"/>
  <c r="U28" i="41" s="1"/>
  <c r="T25" i="41"/>
  <c r="T35" i="41" s="1"/>
  <c r="S25" i="41"/>
  <c r="U24" i="41"/>
  <c r="U23" i="41"/>
  <c r="U25" i="41" s="1"/>
  <c r="U22" i="41"/>
  <c r="U21" i="41"/>
  <c r="U20" i="41"/>
  <c r="U19" i="41"/>
  <c r="U18" i="41"/>
  <c r="U17" i="41"/>
  <c r="S17" i="41"/>
  <c r="S14" i="41"/>
  <c r="U13" i="41"/>
  <c r="U12" i="41"/>
  <c r="U11" i="41"/>
  <c r="U14" i="41" s="1"/>
  <c r="U9" i="41"/>
  <c r="T7" i="41"/>
  <c r="S7" i="41"/>
  <c r="U6" i="41"/>
  <c r="U5" i="41"/>
  <c r="U7" i="41" s="1"/>
  <c r="X28" i="53"/>
  <c r="U53" i="41" l="1"/>
  <c r="U35" i="41"/>
  <c r="S66" i="41"/>
  <c r="T66" i="41"/>
  <c r="U66" i="41"/>
  <c r="Y9" i="57" l="1"/>
  <c r="D9" i="57"/>
  <c r="H8" i="57"/>
  <c r="AC7" i="57"/>
  <c r="K7" i="57"/>
  <c r="U14" i="56"/>
  <c r="T14" i="56"/>
  <c r="AI9" i="57" s="1"/>
  <c r="S14" i="56"/>
  <c r="R14" i="56"/>
  <c r="Q14" i="56"/>
  <c r="P14" i="56"/>
  <c r="O14" i="56"/>
  <c r="N14" i="56"/>
  <c r="Z9" i="57" s="1"/>
  <c r="M14" i="56"/>
  <c r="L14" i="56"/>
  <c r="J14" i="56"/>
  <c r="I14" i="56"/>
  <c r="H14" i="56"/>
  <c r="I9" i="57" s="1"/>
  <c r="G14" i="56"/>
  <c r="H9" i="57" s="1"/>
  <c r="F14" i="56"/>
  <c r="G9" i="57" s="1"/>
  <c r="E14" i="56"/>
  <c r="E9" i="57" s="1"/>
  <c r="D14" i="56"/>
  <c r="C14" i="56"/>
  <c r="V13" i="56"/>
  <c r="K13" i="56"/>
  <c r="V12" i="56"/>
  <c r="K12" i="56"/>
  <c r="V11" i="56"/>
  <c r="K11" i="56"/>
  <c r="V10" i="56"/>
  <c r="K10" i="56"/>
  <c r="V9" i="56"/>
  <c r="K9" i="56"/>
  <c r="V8" i="56"/>
  <c r="K8" i="56"/>
  <c r="V7" i="56"/>
  <c r="K7" i="56"/>
  <c r="V6" i="56"/>
  <c r="K6" i="56"/>
  <c r="V5" i="56"/>
  <c r="K5" i="56"/>
  <c r="V4" i="56"/>
  <c r="V14" i="56" s="1"/>
  <c r="K4" i="56"/>
  <c r="AI8" i="57"/>
  <c r="Z8" i="57"/>
  <c r="Y8" i="57"/>
  <c r="I8" i="57"/>
  <c r="G8" i="57"/>
  <c r="E8" i="57"/>
  <c r="D8" i="57"/>
  <c r="AI7" i="57"/>
  <c r="AB7" i="57"/>
  <c r="Y7" i="57"/>
  <c r="J7" i="57"/>
  <c r="I7" i="57"/>
  <c r="H7" i="57"/>
  <c r="G7" i="57"/>
  <c r="E7" i="57"/>
  <c r="Z7" i="57"/>
  <c r="D7" i="57"/>
  <c r="C8" i="57" l="1"/>
  <c r="K14" i="56"/>
  <c r="C9" i="57"/>
  <c r="C7" i="57"/>
  <c r="G88" i="7" l="1"/>
  <c r="G82" i="7"/>
  <c r="G14" i="7"/>
  <c r="G35" i="7" s="1"/>
  <c r="G7" i="7"/>
  <c r="M39" i="40"/>
  <c r="L39" i="40"/>
  <c r="H39" i="40"/>
  <c r="N39" i="40" s="1"/>
  <c r="M38" i="40"/>
  <c r="L38" i="40"/>
  <c r="H38" i="40"/>
  <c r="N38" i="40" s="1"/>
  <c r="L37" i="40"/>
  <c r="H37" i="40"/>
  <c r="N37" i="40" s="1"/>
  <c r="M36" i="40"/>
  <c r="M35" i="40"/>
  <c r="L35" i="40"/>
  <c r="H35" i="40"/>
  <c r="N35" i="40" s="1"/>
  <c r="L4" i="40"/>
  <c r="M45" i="6"/>
  <c r="J45" i="6"/>
  <c r="G45" i="6"/>
  <c r="AE58" i="5"/>
  <c r="AE17" i="5"/>
  <c r="AE14" i="5"/>
  <c r="AE7" i="5"/>
  <c r="AB58" i="5"/>
  <c r="AB52" i="5"/>
  <c r="AB34" i="5"/>
  <c r="AB35" i="5" s="1"/>
  <c r="AB28" i="5"/>
  <c r="AB25" i="5"/>
  <c r="AB17" i="5"/>
  <c r="AB14" i="5"/>
  <c r="AB7" i="5"/>
  <c r="V63" i="5"/>
  <c r="V58" i="5"/>
  <c r="D46" i="5"/>
  <c r="D33" i="5"/>
  <c r="V25" i="5"/>
  <c r="V35" i="5" s="1"/>
  <c r="V17" i="5"/>
  <c r="V14" i="5"/>
  <c r="V7" i="5"/>
  <c r="S58" i="5"/>
  <c r="D58" i="5" s="1"/>
  <c r="S28" i="5"/>
  <c r="S25" i="5"/>
  <c r="S17" i="5"/>
  <c r="S14" i="5"/>
  <c r="S7" i="5"/>
  <c r="P63" i="5"/>
  <c r="P58" i="5"/>
  <c r="P52" i="5"/>
  <c r="P34" i="5"/>
  <c r="P28" i="5"/>
  <c r="P25" i="5"/>
  <c r="P17" i="5"/>
  <c r="P14" i="5"/>
  <c r="P7" i="5"/>
  <c r="J63" i="5"/>
  <c r="J58" i="5"/>
  <c r="J52" i="5"/>
  <c r="J34" i="5"/>
  <c r="J35" i="5" s="1"/>
  <c r="J28" i="5"/>
  <c r="J25" i="5"/>
  <c r="J17" i="5"/>
  <c r="J14" i="5"/>
  <c r="J7" i="5"/>
  <c r="G63" i="5"/>
  <c r="G58" i="5"/>
  <c r="G17" i="5"/>
  <c r="G14" i="5"/>
  <c r="G7" i="5"/>
  <c r="E62" i="5"/>
  <c r="D62" i="5"/>
  <c r="E61" i="5"/>
  <c r="D61" i="5"/>
  <c r="E60" i="5"/>
  <c r="D60" i="5"/>
  <c r="E57" i="5"/>
  <c r="D57" i="5"/>
  <c r="E56" i="5"/>
  <c r="D56" i="5"/>
  <c r="E55" i="5"/>
  <c r="D55" i="5"/>
  <c r="E54" i="5"/>
  <c r="D54" i="5"/>
  <c r="E51" i="5"/>
  <c r="E50" i="5"/>
  <c r="D50" i="5"/>
  <c r="E49" i="5"/>
  <c r="D49" i="5"/>
  <c r="E48" i="5"/>
  <c r="D48" i="5"/>
  <c r="E47" i="5"/>
  <c r="D47" i="5"/>
  <c r="E46" i="5"/>
  <c r="E45" i="5"/>
  <c r="D45" i="5"/>
  <c r="E43" i="5"/>
  <c r="D43" i="5"/>
  <c r="E42" i="5"/>
  <c r="D42" i="5"/>
  <c r="E41" i="5"/>
  <c r="D41" i="5"/>
  <c r="E40" i="5"/>
  <c r="D40" i="5"/>
  <c r="E39" i="5"/>
  <c r="D39" i="5"/>
  <c r="E38" i="5"/>
  <c r="D38" i="5"/>
  <c r="E37" i="5"/>
  <c r="D37" i="5"/>
  <c r="E33" i="5"/>
  <c r="E32" i="5"/>
  <c r="D32" i="5"/>
  <c r="E31" i="5"/>
  <c r="D31" i="5"/>
  <c r="E30" i="5"/>
  <c r="D30" i="5"/>
  <c r="E29" i="5"/>
  <c r="E27" i="5"/>
  <c r="D27" i="5"/>
  <c r="E26" i="5"/>
  <c r="D26" i="5"/>
  <c r="E24" i="5"/>
  <c r="D24" i="5"/>
  <c r="E23" i="5"/>
  <c r="D23" i="5"/>
  <c r="E22" i="5"/>
  <c r="D22" i="5"/>
  <c r="E21" i="5"/>
  <c r="D21" i="5"/>
  <c r="E20" i="5"/>
  <c r="D20" i="5"/>
  <c r="E19" i="5"/>
  <c r="D19" i="5"/>
  <c r="E18" i="5"/>
  <c r="D18" i="5"/>
  <c r="E17" i="5"/>
  <c r="D17" i="5"/>
  <c r="E16" i="5"/>
  <c r="D16" i="5"/>
  <c r="E15" i="5"/>
  <c r="D15" i="5"/>
  <c r="E13" i="5"/>
  <c r="D13" i="5"/>
  <c r="E12" i="5"/>
  <c r="D12" i="5"/>
  <c r="E11" i="5"/>
  <c r="D11" i="5"/>
  <c r="E9" i="5"/>
  <c r="D9" i="5"/>
  <c r="E6" i="5"/>
  <c r="D6" i="5"/>
  <c r="E5" i="5"/>
  <c r="D5" i="5"/>
  <c r="AI63" i="5"/>
  <c r="AJ63" i="5" s="1"/>
  <c r="AH63" i="5"/>
  <c r="AJ62" i="5"/>
  <c r="AJ61" i="5"/>
  <c r="AJ60" i="5"/>
  <c r="AJ59" i="5"/>
  <c r="AI58" i="5"/>
  <c r="AJ58" i="5" s="1"/>
  <c r="AH58" i="5"/>
  <c r="AJ57" i="5"/>
  <c r="AJ56" i="5"/>
  <c r="AJ55" i="5"/>
  <c r="AJ54" i="5"/>
  <c r="AI52" i="5"/>
  <c r="AH52" i="5"/>
  <c r="AJ51" i="5"/>
  <c r="AJ50" i="5"/>
  <c r="AJ49" i="5"/>
  <c r="AJ48" i="5"/>
  <c r="AJ47" i="5"/>
  <c r="AJ46" i="5"/>
  <c r="AJ45" i="5"/>
  <c r="AJ44" i="5"/>
  <c r="AJ43" i="5"/>
  <c r="AJ42" i="5"/>
  <c r="AJ41" i="5"/>
  <c r="AJ40" i="5"/>
  <c r="AJ39" i="5"/>
  <c r="AJ38" i="5"/>
  <c r="AJ37" i="5"/>
  <c r="AI34" i="5"/>
  <c r="AJ33" i="5"/>
  <c r="AJ32" i="5"/>
  <c r="AJ31" i="5"/>
  <c r="AJ30" i="5"/>
  <c r="AJ29" i="5"/>
  <c r="AI28" i="5"/>
  <c r="AJ28" i="5" s="1"/>
  <c r="AJ27" i="5"/>
  <c r="AJ26" i="5"/>
  <c r="AJ25" i="5"/>
  <c r="AI25" i="5"/>
  <c r="AJ24" i="5"/>
  <c r="AJ23" i="5"/>
  <c r="AJ22" i="5"/>
  <c r="AJ21" i="5"/>
  <c r="AJ20" i="5"/>
  <c r="AJ19" i="5"/>
  <c r="AJ18" i="5"/>
  <c r="AI17" i="5"/>
  <c r="AJ17" i="5"/>
  <c r="AJ16" i="5"/>
  <c r="AJ15" i="5"/>
  <c r="AI14" i="5"/>
  <c r="AJ14" i="5" s="1"/>
  <c r="AJ13" i="5"/>
  <c r="AJ12" i="5"/>
  <c r="AJ11" i="5"/>
  <c r="AJ9" i="5"/>
  <c r="AI7" i="5"/>
  <c r="AJ7" i="5" s="1"/>
  <c r="AJ6" i="5"/>
  <c r="AJ5" i="5"/>
  <c r="AB64" i="41"/>
  <c r="AB53" i="41"/>
  <c r="AB34" i="41"/>
  <c r="AB28" i="41"/>
  <c r="AB25" i="41"/>
  <c r="AB17" i="41"/>
  <c r="AB14" i="41"/>
  <c r="AB7" i="41"/>
  <c r="Y59" i="41"/>
  <c r="Y53" i="41"/>
  <c r="Y28" i="41"/>
  <c r="Y25" i="41"/>
  <c r="Y17" i="41"/>
  <c r="Y14" i="41"/>
  <c r="Y7" i="41"/>
  <c r="V64" i="41"/>
  <c r="V59" i="41"/>
  <c r="V53" i="41"/>
  <c r="V34" i="41"/>
  <c r="V35" i="41" s="1"/>
  <c r="V28" i="41"/>
  <c r="V25" i="41"/>
  <c r="V17" i="41"/>
  <c r="V14" i="41"/>
  <c r="V7" i="41"/>
  <c r="P64" i="41"/>
  <c r="P59" i="41"/>
  <c r="P53" i="41"/>
  <c r="P34" i="41"/>
  <c r="P28" i="41"/>
  <c r="P25" i="41"/>
  <c r="P17" i="41"/>
  <c r="P14" i="41"/>
  <c r="P7" i="41"/>
  <c r="M64" i="41"/>
  <c r="M59" i="41"/>
  <c r="M28" i="41"/>
  <c r="M35" i="41" s="1"/>
  <c r="M25" i="41"/>
  <c r="M17" i="41"/>
  <c r="M14" i="41"/>
  <c r="M7" i="41"/>
  <c r="J64" i="41"/>
  <c r="J59" i="41"/>
  <c r="J53" i="41"/>
  <c r="J34" i="41"/>
  <c r="J28" i="41"/>
  <c r="J25" i="41"/>
  <c r="J17" i="41"/>
  <c r="J14" i="41"/>
  <c r="J7" i="41"/>
  <c r="G64" i="41"/>
  <c r="G59" i="41"/>
  <c r="G53" i="41"/>
  <c r="G34" i="41"/>
  <c r="G28" i="41"/>
  <c r="G25" i="41"/>
  <c r="G17" i="41"/>
  <c r="G14" i="41"/>
  <c r="G7" i="41"/>
  <c r="AD68" i="41"/>
  <c r="AD64" i="41"/>
  <c r="AC64" i="41"/>
  <c r="AD63" i="41"/>
  <c r="AD62" i="41"/>
  <c r="AD61" i="41"/>
  <c r="AC59" i="41"/>
  <c r="AD59" i="41" s="1"/>
  <c r="AD58" i="41"/>
  <c r="AD57" i="41"/>
  <c r="AD56" i="41"/>
  <c r="AD55" i="41"/>
  <c r="AC53" i="41"/>
  <c r="AD53" i="41"/>
  <c r="AD52" i="41"/>
  <c r="AD51" i="41"/>
  <c r="AD50" i="41"/>
  <c r="AD49" i="41"/>
  <c r="AD48" i="41"/>
  <c r="AD47" i="41"/>
  <c r="AD46" i="41"/>
  <c r="AD44" i="41"/>
  <c r="AD43" i="41"/>
  <c r="AD42" i="41"/>
  <c r="AD41" i="41"/>
  <c r="AD40" i="41"/>
  <c r="AD39" i="41"/>
  <c r="AD38" i="41"/>
  <c r="AC34" i="41"/>
  <c r="AD33" i="41"/>
  <c r="AD32" i="41"/>
  <c r="AD31" i="41"/>
  <c r="AD30" i="41"/>
  <c r="AD29" i="41"/>
  <c r="AC28" i="41"/>
  <c r="AD28" i="41"/>
  <c r="AD27" i="41"/>
  <c r="AD26" i="41"/>
  <c r="AC25" i="41"/>
  <c r="AD24" i="41"/>
  <c r="AD23" i="41"/>
  <c r="AD22" i="41"/>
  <c r="AD21" i="41"/>
  <c r="AD20" i="41"/>
  <c r="AD19" i="41"/>
  <c r="AD18" i="41"/>
  <c r="AD17" i="41"/>
  <c r="AC17" i="41"/>
  <c r="AD16" i="41"/>
  <c r="AD15" i="41"/>
  <c r="AC14" i="41"/>
  <c r="AD14" i="41"/>
  <c r="AD13" i="41"/>
  <c r="AD12" i="41"/>
  <c r="AD11" i="41"/>
  <c r="AD9" i="41"/>
  <c r="AD7" i="41"/>
  <c r="AC7" i="41"/>
  <c r="AD6" i="41"/>
  <c r="AD5" i="41"/>
  <c r="D63" i="1"/>
  <c r="D52" i="1"/>
  <c r="D43" i="1"/>
  <c r="AI35" i="5" l="1"/>
  <c r="D59" i="41"/>
  <c r="E7" i="5"/>
  <c r="AC35" i="41"/>
  <c r="AC66" i="41" s="1"/>
  <c r="AD25" i="41"/>
  <c r="F30" i="40"/>
  <c r="F53" i="40" s="1"/>
  <c r="L36" i="40"/>
  <c r="N36" i="40"/>
  <c r="P35" i="5"/>
  <c r="D28" i="5"/>
  <c r="Y35" i="41"/>
  <c r="D25" i="41"/>
  <c r="D53" i="41"/>
  <c r="P35" i="41"/>
  <c r="P66" i="41"/>
  <c r="D28" i="41"/>
  <c r="J35" i="41"/>
  <c r="D34" i="41"/>
  <c r="G35" i="41"/>
  <c r="AJ52" i="5"/>
  <c r="J95" i="7"/>
  <c r="G95" i="7"/>
  <c r="M58" i="6"/>
  <c r="J58" i="6"/>
  <c r="G58" i="6"/>
  <c r="AE65" i="5"/>
  <c r="AB65" i="5"/>
  <c r="D7" i="5"/>
  <c r="V65" i="5"/>
  <c r="S65" i="5"/>
  <c r="D51" i="5"/>
  <c r="P65" i="5"/>
  <c r="D52" i="5"/>
  <c r="D25" i="5"/>
  <c r="D14" i="5"/>
  <c r="D29" i="5"/>
  <c r="D34" i="5"/>
  <c r="J65" i="5"/>
  <c r="AJ35" i="5"/>
  <c r="AH65" i="5"/>
  <c r="AI65" i="5"/>
  <c r="AJ34" i="5"/>
  <c r="AB35" i="41"/>
  <c r="AD35" i="41" s="1"/>
  <c r="V66" i="41"/>
  <c r="M66" i="41"/>
  <c r="J66" i="41"/>
  <c r="G66" i="41"/>
  <c r="AD34" i="41"/>
  <c r="D65" i="1"/>
  <c r="D35" i="41" l="1"/>
  <c r="AJ65" i="5"/>
  <c r="D35" i="5"/>
  <c r="G65" i="5"/>
  <c r="AB66" i="41"/>
  <c r="AD66" i="41" s="1"/>
  <c r="C17" i="45" l="1"/>
  <c r="D15" i="45"/>
  <c r="D16" i="45"/>
  <c r="D3" i="45"/>
  <c r="B17" i="45"/>
  <c r="B10" i="45"/>
  <c r="B7" i="45"/>
  <c r="B21" i="45" l="1"/>
  <c r="B26" i="44"/>
  <c r="B18" i="44"/>
  <c r="B15" i="44"/>
  <c r="B21" i="44" l="1"/>
  <c r="D16" i="43"/>
  <c r="C16" i="43"/>
  <c r="B16" i="43"/>
  <c r="D12" i="43"/>
  <c r="C13" i="43"/>
  <c r="B13" i="43"/>
  <c r="B18" i="43" l="1"/>
  <c r="C18" i="43"/>
  <c r="D24" i="44" l="1"/>
  <c r="D26" i="44" s="1"/>
  <c r="C26" i="44"/>
  <c r="W53" i="41" l="1"/>
  <c r="D11" i="43" l="1"/>
  <c r="C12" i="40" l="1"/>
  <c r="D16" i="37"/>
  <c r="K88" i="7" l="1"/>
  <c r="L88" i="7" s="1"/>
  <c r="M88" i="7"/>
  <c r="N88" i="7"/>
  <c r="P88" i="7"/>
  <c r="Q88" i="7"/>
  <c r="S88" i="7"/>
  <c r="T88" i="7"/>
  <c r="V88" i="7"/>
  <c r="W88" i="7"/>
  <c r="Y88" i="7"/>
  <c r="Z88" i="7"/>
  <c r="AA88" i="7" s="1"/>
  <c r="AB88" i="7"/>
  <c r="AC88" i="7"/>
  <c r="AE88" i="7"/>
  <c r="AF88" i="7"/>
  <c r="H88" i="7"/>
  <c r="I88" i="7" s="1"/>
  <c r="AE82" i="7"/>
  <c r="AC82" i="7"/>
  <c r="AB82" i="7"/>
  <c r="Z82" i="7"/>
  <c r="Y82" i="7"/>
  <c r="W82" i="7"/>
  <c r="V82" i="7"/>
  <c r="N82" i="7"/>
  <c r="M82" i="7"/>
  <c r="K82" i="7"/>
  <c r="L82" i="7" s="1"/>
  <c r="AF82" i="7"/>
  <c r="U82" i="7"/>
  <c r="T82" i="7"/>
  <c r="S82" i="7"/>
  <c r="R82" i="7"/>
  <c r="Q82" i="7"/>
  <c r="P82" i="7"/>
  <c r="P7" i="7"/>
  <c r="Q7" i="7"/>
  <c r="S7" i="7"/>
  <c r="T7" i="7"/>
  <c r="P14" i="7"/>
  <c r="Q14" i="7"/>
  <c r="R14" i="7"/>
  <c r="T14" i="7"/>
  <c r="U14" i="7"/>
  <c r="P17" i="7"/>
  <c r="Q17" i="7"/>
  <c r="R17" i="7"/>
  <c r="T17" i="7"/>
  <c r="U17" i="7"/>
  <c r="P25" i="7"/>
  <c r="Q25" i="7"/>
  <c r="R25" i="7"/>
  <c r="T25" i="7"/>
  <c r="U25" i="7"/>
  <c r="P28" i="7"/>
  <c r="Q28" i="7"/>
  <c r="R28" i="7"/>
  <c r="T28" i="7"/>
  <c r="U28" i="7"/>
  <c r="P34" i="7"/>
  <c r="Q34" i="7"/>
  <c r="R34" i="7"/>
  <c r="T34" i="7"/>
  <c r="U34" i="7"/>
  <c r="P72" i="7"/>
  <c r="Q72" i="7"/>
  <c r="R72" i="7"/>
  <c r="S72" i="7"/>
  <c r="T72" i="7"/>
  <c r="U72" i="7"/>
  <c r="P101" i="7"/>
  <c r="Q101" i="7"/>
  <c r="R101" i="7"/>
  <c r="T101" i="7"/>
  <c r="U101" i="7"/>
  <c r="S101" i="7"/>
  <c r="H82" i="7"/>
  <c r="D88" i="7" l="1"/>
  <c r="T35" i="7"/>
  <c r="P35" i="7"/>
  <c r="P95" i="7" s="1"/>
  <c r="U35" i="7"/>
  <c r="Q35" i="7"/>
  <c r="Q95" i="7" s="1"/>
  <c r="U7" i="7"/>
  <c r="AG88" i="7"/>
  <c r="R35" i="7"/>
  <c r="X82" i="7"/>
  <c r="AD82" i="7"/>
  <c r="X88" i="7"/>
  <c r="I82" i="7"/>
  <c r="U88" i="7"/>
  <c r="O88" i="7"/>
  <c r="R7" i="7"/>
  <c r="O82" i="7"/>
  <c r="AA82" i="7"/>
  <c r="R88" i="7"/>
  <c r="AG82" i="7"/>
  <c r="AD88" i="7"/>
  <c r="E88" i="7"/>
  <c r="T95" i="7"/>
  <c r="S95" i="7"/>
  <c r="D82" i="7"/>
  <c r="Y21" i="8" s="1"/>
  <c r="E82" i="7"/>
  <c r="Z21" i="8" s="1"/>
  <c r="F88" i="7" l="1"/>
  <c r="F82" i="7"/>
  <c r="AA21" i="8" s="1"/>
  <c r="G48" i="59"/>
  <c r="F48" i="59"/>
  <c r="E48" i="59"/>
  <c r="F15" i="59"/>
  <c r="G15" i="59" s="1"/>
  <c r="E15" i="59"/>
  <c r="F15" i="52"/>
  <c r="G13" i="52"/>
  <c r="G14" i="52"/>
  <c r="G13" i="59"/>
  <c r="D44" i="52"/>
  <c r="D45" i="52"/>
  <c r="D46" i="52"/>
  <c r="D47" i="52"/>
  <c r="D44" i="59"/>
  <c r="D45" i="59"/>
  <c r="D46" i="59"/>
  <c r="D47" i="59"/>
  <c r="G46" i="59"/>
  <c r="G47" i="59"/>
  <c r="G46" i="52"/>
  <c r="G47" i="52"/>
  <c r="I13" i="59"/>
  <c r="H13" i="59"/>
  <c r="D13" i="59"/>
  <c r="C15" i="59"/>
  <c r="B15" i="59"/>
  <c r="I13" i="52"/>
  <c r="H13" i="52"/>
  <c r="D13" i="52"/>
  <c r="C15" i="52"/>
  <c r="D17" i="37"/>
  <c r="D15" i="37"/>
  <c r="D14" i="37"/>
  <c r="D13" i="37"/>
  <c r="D12" i="37"/>
  <c r="D11" i="37"/>
  <c r="D18" i="37" l="1"/>
  <c r="C18" i="37"/>
  <c r="J13" i="52"/>
  <c r="J13" i="59"/>
  <c r="AF62" i="7"/>
  <c r="AF72" i="7" s="1"/>
  <c r="H7" i="7"/>
  <c r="K7" i="7"/>
  <c r="L7" i="7" s="1"/>
  <c r="N7" i="7"/>
  <c r="Y7" i="7"/>
  <c r="Z7" i="7"/>
  <c r="AA7" i="7" s="1"/>
  <c r="AC7" i="7"/>
  <c r="AE7" i="7"/>
  <c r="AF7" i="7"/>
  <c r="AG7" i="7" s="1"/>
  <c r="K35" i="5"/>
  <c r="J68" i="59"/>
  <c r="H68" i="59"/>
  <c r="J47" i="59"/>
  <c r="I47" i="59"/>
  <c r="H47" i="59"/>
  <c r="J46" i="59"/>
  <c r="I46" i="59"/>
  <c r="H46" i="59"/>
  <c r="J45" i="59"/>
  <c r="I45" i="59"/>
  <c r="H45" i="59"/>
  <c r="G45" i="59"/>
  <c r="J44" i="59"/>
  <c r="I44" i="59"/>
  <c r="H44" i="59"/>
  <c r="G44" i="59"/>
  <c r="I43" i="59"/>
  <c r="H43" i="59"/>
  <c r="G43" i="59"/>
  <c r="D43" i="59"/>
  <c r="I42" i="59"/>
  <c r="H42" i="59"/>
  <c r="G42" i="59"/>
  <c r="D42" i="59"/>
  <c r="I41" i="59"/>
  <c r="H41" i="59"/>
  <c r="G41" i="59"/>
  <c r="D41" i="59"/>
  <c r="I40" i="59"/>
  <c r="G40" i="59"/>
  <c r="F40" i="59"/>
  <c r="E40" i="59"/>
  <c r="H40" i="59" s="1"/>
  <c r="D40" i="59"/>
  <c r="H39" i="59"/>
  <c r="G39" i="59"/>
  <c r="I38" i="59"/>
  <c r="H38" i="59"/>
  <c r="G38" i="59"/>
  <c r="D38" i="59"/>
  <c r="J38" i="59" s="1"/>
  <c r="I37" i="59"/>
  <c r="H37" i="59"/>
  <c r="G37" i="59"/>
  <c r="D37" i="59"/>
  <c r="J37" i="59" s="1"/>
  <c r="I36" i="59"/>
  <c r="H36" i="59"/>
  <c r="G36" i="59"/>
  <c r="D36" i="59"/>
  <c r="J36" i="59" s="1"/>
  <c r="I35" i="59"/>
  <c r="H35" i="59"/>
  <c r="G35" i="59"/>
  <c r="D35" i="59"/>
  <c r="J35" i="59" s="1"/>
  <c r="I34" i="59"/>
  <c r="H34" i="59"/>
  <c r="G34" i="59"/>
  <c r="D34" i="59"/>
  <c r="J34" i="59" s="1"/>
  <c r="I33" i="59"/>
  <c r="H33" i="59"/>
  <c r="G33" i="59"/>
  <c r="D33" i="59"/>
  <c r="J33" i="59" s="1"/>
  <c r="I32" i="59"/>
  <c r="H32" i="59"/>
  <c r="G32" i="59"/>
  <c r="D32" i="59"/>
  <c r="J32" i="59" s="1"/>
  <c r="I31" i="59"/>
  <c r="H31" i="59"/>
  <c r="G31" i="59"/>
  <c r="D31" i="59"/>
  <c r="I30" i="59"/>
  <c r="G29" i="59"/>
  <c r="E29" i="59"/>
  <c r="C29" i="59"/>
  <c r="I29" i="59" s="1"/>
  <c r="B29" i="59"/>
  <c r="H29" i="59" s="1"/>
  <c r="I28" i="59"/>
  <c r="H28" i="59"/>
  <c r="G28" i="59"/>
  <c r="D28" i="59"/>
  <c r="I27" i="59"/>
  <c r="H27" i="59"/>
  <c r="G27" i="59"/>
  <c r="D27" i="59"/>
  <c r="I26" i="59"/>
  <c r="E26" i="59"/>
  <c r="E30" i="59" s="1"/>
  <c r="C26" i="59"/>
  <c r="B26" i="59"/>
  <c r="H26" i="59" s="1"/>
  <c r="I25" i="59"/>
  <c r="H25" i="59"/>
  <c r="G25" i="59"/>
  <c r="D25" i="59"/>
  <c r="I24" i="59"/>
  <c r="H24" i="59"/>
  <c r="G24" i="59"/>
  <c r="D24" i="59"/>
  <c r="G23" i="59"/>
  <c r="E23" i="59"/>
  <c r="C23" i="59"/>
  <c r="I23" i="59" s="1"/>
  <c r="B23" i="59"/>
  <c r="H23" i="59" s="1"/>
  <c r="I22" i="59"/>
  <c r="H22" i="59"/>
  <c r="G22" i="59"/>
  <c r="D22" i="59"/>
  <c r="I21" i="59"/>
  <c r="H21" i="59"/>
  <c r="G21" i="59"/>
  <c r="D21" i="59"/>
  <c r="I20" i="59"/>
  <c r="H20" i="59"/>
  <c r="G20" i="59"/>
  <c r="D20" i="59"/>
  <c r="J19" i="59"/>
  <c r="I19" i="59"/>
  <c r="H19" i="59"/>
  <c r="G19" i="59"/>
  <c r="E18" i="59"/>
  <c r="G18" i="59" s="1"/>
  <c r="C18" i="59"/>
  <c r="I18" i="59" s="1"/>
  <c r="B18" i="59"/>
  <c r="H18" i="59" s="1"/>
  <c r="I17" i="59"/>
  <c r="H17" i="59"/>
  <c r="G17" i="59"/>
  <c r="D17" i="59"/>
  <c r="J17" i="59" s="1"/>
  <c r="I16" i="59"/>
  <c r="H16" i="59"/>
  <c r="G16" i="59"/>
  <c r="D16" i="59"/>
  <c r="J16" i="59" s="1"/>
  <c r="C48" i="59"/>
  <c r="H15" i="59"/>
  <c r="I14" i="59"/>
  <c r="H14" i="59"/>
  <c r="G14" i="59"/>
  <c r="D14" i="59"/>
  <c r="I12" i="59"/>
  <c r="H12" i="59"/>
  <c r="G12" i="59"/>
  <c r="D12" i="59"/>
  <c r="I11" i="59"/>
  <c r="H11" i="59"/>
  <c r="G11" i="59"/>
  <c r="D11" i="59"/>
  <c r="J11" i="59" s="1"/>
  <c r="I10" i="59"/>
  <c r="H10" i="59"/>
  <c r="G10" i="59"/>
  <c r="D10" i="59"/>
  <c r="J10" i="59" s="1"/>
  <c r="I9" i="59"/>
  <c r="H9" i="59"/>
  <c r="G9" i="59"/>
  <c r="D9" i="59"/>
  <c r="J9" i="59" s="1"/>
  <c r="I8" i="59"/>
  <c r="H8" i="59"/>
  <c r="G8" i="59"/>
  <c r="D8" i="59"/>
  <c r="J8" i="59" s="1"/>
  <c r="I7" i="59"/>
  <c r="H7" i="59"/>
  <c r="G7" i="59"/>
  <c r="D7" i="59"/>
  <c r="J7" i="59" s="1"/>
  <c r="I6" i="59"/>
  <c r="H6" i="59"/>
  <c r="G6" i="59"/>
  <c r="D6" i="59"/>
  <c r="J6" i="59" s="1"/>
  <c r="I5" i="59"/>
  <c r="H5" i="59"/>
  <c r="G5" i="59"/>
  <c r="D5" i="59"/>
  <c r="J5" i="59" s="1"/>
  <c r="I4" i="59"/>
  <c r="H4" i="59"/>
  <c r="G4" i="59"/>
  <c r="D4" i="59"/>
  <c r="J4" i="59" s="1"/>
  <c r="I3" i="59"/>
  <c r="H3" i="59"/>
  <c r="G3" i="59"/>
  <c r="D3" i="59"/>
  <c r="J3" i="59" s="1"/>
  <c r="D27" i="43"/>
  <c r="AD7" i="7" l="1"/>
  <c r="O7" i="7"/>
  <c r="I7" i="7"/>
  <c r="I48" i="59"/>
  <c r="J20" i="59"/>
  <c r="J21" i="59"/>
  <c r="J22" i="59"/>
  <c r="J24" i="59"/>
  <c r="J25" i="59"/>
  <c r="J27" i="59"/>
  <c r="J28" i="59"/>
  <c r="J41" i="59"/>
  <c r="J42" i="59"/>
  <c r="J12" i="59"/>
  <c r="J14" i="59"/>
  <c r="J40" i="59"/>
  <c r="J31" i="59"/>
  <c r="D26" i="59"/>
  <c r="G30" i="59"/>
  <c r="B30" i="59"/>
  <c r="D15" i="59"/>
  <c r="J15" i="59" s="1"/>
  <c r="I15" i="59"/>
  <c r="D23" i="59"/>
  <c r="J23" i="59" s="1"/>
  <c r="G26" i="59"/>
  <c r="J26" i="59" s="1"/>
  <c r="D29" i="59"/>
  <c r="J29" i="59" s="1"/>
  <c r="J43" i="59"/>
  <c r="D18" i="59"/>
  <c r="J18" i="59" s="1"/>
  <c r="B48" i="59" l="1"/>
  <c r="H48" i="59" s="1"/>
  <c r="D30" i="59"/>
  <c r="H30" i="59"/>
  <c r="J30" i="59" l="1"/>
  <c r="D48" i="59"/>
  <c r="J48" i="59" s="1"/>
  <c r="D42" i="52"/>
  <c r="D43" i="52"/>
  <c r="D41" i="52"/>
  <c r="F40" i="52"/>
  <c r="F48" i="52" s="1"/>
  <c r="E40" i="52"/>
  <c r="E48" i="52" s="1"/>
  <c r="G32" i="52"/>
  <c r="G33" i="52"/>
  <c r="G34" i="52"/>
  <c r="G35" i="52"/>
  <c r="G36" i="52"/>
  <c r="G37" i="52"/>
  <c r="G38" i="52"/>
  <c r="G39" i="52"/>
  <c r="G31" i="52"/>
  <c r="D28" i="52"/>
  <c r="D27" i="52"/>
  <c r="C29" i="52"/>
  <c r="D25" i="52"/>
  <c r="D24" i="52"/>
  <c r="C26" i="52"/>
  <c r="C23" i="52"/>
  <c r="D20" i="52"/>
  <c r="D21" i="52"/>
  <c r="D22" i="52"/>
  <c r="C18" i="52"/>
  <c r="D17" i="52"/>
  <c r="D16" i="52"/>
  <c r="D15" i="52"/>
  <c r="D4" i="52"/>
  <c r="D5" i="52"/>
  <c r="D6" i="52"/>
  <c r="D7" i="52"/>
  <c r="D8" i="52"/>
  <c r="D9" i="52"/>
  <c r="D10" i="52"/>
  <c r="D11" i="52"/>
  <c r="D12" i="52"/>
  <c r="D14" i="52"/>
  <c r="D3" i="52"/>
  <c r="D20" i="45"/>
  <c r="C30" i="52" l="1"/>
  <c r="D3" i="44"/>
  <c r="D4" i="44"/>
  <c r="D5" i="44"/>
  <c r="D6" i="44"/>
  <c r="D7" i="44"/>
  <c r="D9" i="44"/>
  <c r="D10" i="44"/>
  <c r="C41" i="43"/>
  <c r="C42" i="43" s="1"/>
  <c r="B42" i="43"/>
  <c r="B44" i="43" s="1"/>
  <c r="D13" i="45"/>
  <c r="D12" i="45"/>
  <c r="D9" i="45"/>
  <c r="D10" i="45" s="1"/>
  <c r="C10" i="45"/>
  <c r="C7" i="45"/>
  <c r="C21" i="45" s="1"/>
  <c r="D4" i="45"/>
  <c r="D5" i="45"/>
  <c r="D6" i="45"/>
  <c r="D7" i="45" l="1"/>
  <c r="C44" i="43"/>
  <c r="D41" i="43"/>
  <c r="D42" i="43" s="1"/>
  <c r="D35" i="43"/>
  <c r="D25" i="43"/>
  <c r="D24" i="43"/>
  <c r="D6" i="43"/>
  <c r="D7" i="43"/>
  <c r="D8" i="43"/>
  <c r="D9" i="43"/>
  <c r="D10" i="43"/>
  <c r="D5" i="43"/>
  <c r="C18" i="44"/>
  <c r="C21" i="44" s="1"/>
  <c r="D17" i="44"/>
  <c r="D18" i="44" l="1"/>
  <c r="D44" i="43"/>
  <c r="D13" i="43"/>
  <c r="D18" i="43" s="1"/>
  <c r="D14" i="44"/>
  <c r="D15" i="44" s="1"/>
  <c r="D21" i="44" s="1"/>
  <c r="E34" i="1" l="1"/>
  <c r="F30" i="1"/>
  <c r="F31" i="1"/>
  <c r="F32" i="1"/>
  <c r="F33" i="1"/>
  <c r="F29" i="1"/>
  <c r="E28" i="1"/>
  <c r="F27" i="1"/>
  <c r="F26" i="1"/>
  <c r="F28" i="1" l="1"/>
  <c r="F34" i="1"/>
  <c r="F19" i="1"/>
  <c r="F20" i="1"/>
  <c r="F21" i="1"/>
  <c r="F22" i="1"/>
  <c r="F23" i="1"/>
  <c r="F24" i="1"/>
  <c r="F18" i="1"/>
  <c r="E25" i="1"/>
  <c r="F16" i="1"/>
  <c r="F15" i="1"/>
  <c r="F17" i="1" s="1"/>
  <c r="E17" i="1"/>
  <c r="E14" i="1"/>
  <c r="F12" i="1"/>
  <c r="F13" i="1"/>
  <c r="F11" i="1"/>
  <c r="F9" i="1"/>
  <c r="E7" i="1"/>
  <c r="F6" i="1"/>
  <c r="E50" i="9"/>
  <c r="E78" i="9"/>
  <c r="E77" i="9"/>
  <c r="E69" i="9"/>
  <c r="E62" i="9"/>
  <c r="E61" i="9"/>
  <c r="E60" i="9"/>
  <c r="E58" i="9"/>
  <c r="E57" i="9"/>
  <c r="E56" i="9"/>
  <c r="E46" i="9"/>
  <c r="E45" i="9"/>
  <c r="E44" i="9"/>
  <c r="E29" i="9"/>
  <c r="E22" i="9"/>
  <c r="E21" i="9"/>
  <c r="E20" i="9"/>
  <c r="E19" i="9"/>
  <c r="E18" i="9"/>
  <c r="E17" i="9"/>
  <c r="E16" i="9"/>
  <c r="E15" i="9"/>
  <c r="E14" i="9"/>
  <c r="E13" i="9"/>
  <c r="E9" i="9"/>
  <c r="E8" i="9"/>
  <c r="E7" i="9"/>
  <c r="E6" i="9"/>
  <c r="E5" i="9"/>
  <c r="AB72" i="7"/>
  <c r="AE62" i="7"/>
  <c r="C53" i="40"/>
  <c r="V18" i="8" s="1"/>
  <c r="E8" i="40"/>
  <c r="D7" i="37"/>
  <c r="C7" i="37"/>
  <c r="I9" i="6"/>
  <c r="F14" i="1" l="1"/>
  <c r="AE72" i="7"/>
  <c r="AG62" i="7"/>
  <c r="E35" i="1"/>
  <c r="F25" i="1"/>
  <c r="F35" i="1" l="1"/>
  <c r="AG72" i="7"/>
  <c r="X5" i="5"/>
  <c r="X6" i="5"/>
  <c r="X7" i="5" s="1"/>
  <c r="W7" i="5"/>
  <c r="X9" i="5"/>
  <c r="X11" i="5"/>
  <c r="X12" i="5"/>
  <c r="X13" i="5"/>
  <c r="W14" i="5"/>
  <c r="X15" i="5"/>
  <c r="X16" i="5"/>
  <c r="W17" i="5"/>
  <c r="X17" i="5" s="1"/>
  <c r="X18" i="5"/>
  <c r="X19" i="5"/>
  <c r="X20" i="5"/>
  <c r="X21" i="5"/>
  <c r="X22" i="5"/>
  <c r="X23" i="5"/>
  <c r="X24" i="5"/>
  <c r="W25" i="5"/>
  <c r="X26" i="5"/>
  <c r="X27" i="5"/>
  <c r="X28" i="5"/>
  <c r="W28" i="5"/>
  <c r="X29" i="5"/>
  <c r="X30" i="5"/>
  <c r="X31" i="5"/>
  <c r="X32" i="5"/>
  <c r="X33" i="5"/>
  <c r="W34" i="5"/>
  <c r="X34" i="5" s="1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W52" i="5"/>
  <c r="X54" i="5"/>
  <c r="X55" i="5"/>
  <c r="X56" i="5"/>
  <c r="X57" i="5"/>
  <c r="W58" i="5"/>
  <c r="X58" i="5"/>
  <c r="X59" i="5"/>
  <c r="X60" i="5"/>
  <c r="X61" i="5"/>
  <c r="X62" i="5"/>
  <c r="W63" i="5"/>
  <c r="X63" i="5" s="1"/>
  <c r="AF7" i="5"/>
  <c r="AC7" i="5"/>
  <c r="Z7" i="5"/>
  <c r="Y7" i="5"/>
  <c r="T7" i="5"/>
  <c r="Q7" i="5"/>
  <c r="N7" i="5"/>
  <c r="K7" i="5"/>
  <c r="H7" i="5"/>
  <c r="N59" i="41"/>
  <c r="Z59" i="41"/>
  <c r="W59" i="41"/>
  <c r="Q59" i="41"/>
  <c r="K59" i="41"/>
  <c r="H59" i="41"/>
  <c r="E59" i="41" l="1"/>
  <c r="X52" i="5"/>
  <c r="X14" i="5"/>
  <c r="X25" i="5"/>
  <c r="W35" i="5"/>
  <c r="X35" i="5" s="1"/>
  <c r="H39" i="52"/>
  <c r="Q7" i="41"/>
  <c r="R7" i="41" s="1"/>
  <c r="W65" i="5" l="1"/>
  <c r="X65" i="5" s="1"/>
  <c r="F69" i="7" l="1"/>
  <c r="I13" i="18" s="1"/>
  <c r="E69" i="7"/>
  <c r="H13" i="18" s="1"/>
  <c r="E70" i="7"/>
  <c r="H17" i="18" s="1"/>
  <c r="D69" i="7"/>
  <c r="G13" i="18" s="1"/>
  <c r="D29" i="18" l="1"/>
  <c r="D28" i="18"/>
  <c r="E28" i="18"/>
  <c r="D26" i="18"/>
  <c r="D25" i="18"/>
  <c r="D27" i="18" l="1"/>
  <c r="J46" i="52"/>
  <c r="I46" i="52"/>
  <c r="H46" i="52"/>
  <c r="H47" i="52"/>
  <c r="C48" i="52"/>
  <c r="H4" i="52"/>
  <c r="I4" i="52"/>
  <c r="H5" i="52"/>
  <c r="I5" i="52"/>
  <c r="H6" i="52"/>
  <c r="I6" i="52"/>
  <c r="H7" i="52"/>
  <c r="I7" i="52"/>
  <c r="H8" i="52"/>
  <c r="I8" i="52"/>
  <c r="H9" i="52"/>
  <c r="I9" i="52"/>
  <c r="H10" i="52"/>
  <c r="I10" i="52"/>
  <c r="H11" i="52"/>
  <c r="I11" i="52"/>
  <c r="H12" i="52"/>
  <c r="I12" i="52"/>
  <c r="H14" i="52"/>
  <c r="I14" i="52"/>
  <c r="I15" i="52"/>
  <c r="H16" i="52"/>
  <c r="I16" i="52"/>
  <c r="H17" i="52"/>
  <c r="I17" i="52"/>
  <c r="I18" i="52"/>
  <c r="H19" i="52"/>
  <c r="I19" i="52"/>
  <c r="H20" i="52"/>
  <c r="I20" i="52"/>
  <c r="H21" i="52"/>
  <c r="I21" i="52"/>
  <c r="H22" i="52"/>
  <c r="I22" i="52"/>
  <c r="I23" i="52"/>
  <c r="H24" i="52"/>
  <c r="I24" i="52"/>
  <c r="H25" i="52"/>
  <c r="I25" i="52"/>
  <c r="I26" i="52"/>
  <c r="H27" i="52"/>
  <c r="I27" i="52"/>
  <c r="H28" i="52"/>
  <c r="I28" i="52"/>
  <c r="I29" i="52"/>
  <c r="I30" i="52"/>
  <c r="H31" i="52"/>
  <c r="I31" i="52"/>
  <c r="H32" i="52"/>
  <c r="I32" i="52"/>
  <c r="H33" i="52"/>
  <c r="I33" i="52"/>
  <c r="H34" i="52"/>
  <c r="I34" i="52"/>
  <c r="H35" i="52"/>
  <c r="I35" i="52"/>
  <c r="J35" i="52"/>
  <c r="H36" i="52"/>
  <c r="I36" i="52"/>
  <c r="H37" i="52"/>
  <c r="I37" i="52"/>
  <c r="H38" i="52"/>
  <c r="I38" i="52"/>
  <c r="I40" i="52"/>
  <c r="H41" i="52"/>
  <c r="I41" i="52"/>
  <c r="H42" i="52"/>
  <c r="I42" i="52"/>
  <c r="H43" i="52"/>
  <c r="I43" i="52"/>
  <c r="H44" i="52"/>
  <c r="I44" i="52"/>
  <c r="H45" i="52"/>
  <c r="I45" i="52"/>
  <c r="I47" i="52"/>
  <c r="I3" i="52"/>
  <c r="J3" i="52"/>
  <c r="G4" i="52"/>
  <c r="J4" i="52" s="1"/>
  <c r="G5" i="52"/>
  <c r="J5" i="52" s="1"/>
  <c r="G6" i="52"/>
  <c r="J6" i="52" s="1"/>
  <c r="G7" i="52"/>
  <c r="J7" i="52" s="1"/>
  <c r="G8" i="52"/>
  <c r="J8" i="52" s="1"/>
  <c r="G9" i="52"/>
  <c r="J9" i="52" s="1"/>
  <c r="G10" i="52"/>
  <c r="J10" i="52" s="1"/>
  <c r="G11" i="52"/>
  <c r="J11" i="52" s="1"/>
  <c r="G12" i="52"/>
  <c r="J12" i="52" s="1"/>
  <c r="J14" i="52"/>
  <c r="G15" i="52"/>
  <c r="G16" i="52"/>
  <c r="J16" i="52" s="1"/>
  <c r="G17" i="52"/>
  <c r="J17" i="52" s="1"/>
  <c r="G18" i="52"/>
  <c r="G19" i="52"/>
  <c r="G20" i="52"/>
  <c r="J20" i="52" s="1"/>
  <c r="G21" i="52"/>
  <c r="J21" i="52" s="1"/>
  <c r="G22" i="52"/>
  <c r="J22" i="52" s="1"/>
  <c r="G23" i="52"/>
  <c r="G24" i="52"/>
  <c r="J24" i="52" s="1"/>
  <c r="G25" i="52"/>
  <c r="J25" i="52" s="1"/>
  <c r="G26" i="52"/>
  <c r="G27" i="52"/>
  <c r="J27" i="52" s="1"/>
  <c r="G28" i="52"/>
  <c r="J28" i="52" s="1"/>
  <c r="G29" i="52"/>
  <c r="G30" i="52"/>
  <c r="G41" i="52"/>
  <c r="J41" i="52" s="1"/>
  <c r="G42" i="52"/>
  <c r="J42" i="52" s="1"/>
  <c r="G43" i="52"/>
  <c r="J43" i="52" s="1"/>
  <c r="G44" i="52"/>
  <c r="J44" i="52" s="1"/>
  <c r="G45" i="52"/>
  <c r="J45" i="52" s="1"/>
  <c r="G3" i="52"/>
  <c r="J19" i="52"/>
  <c r="D31" i="52"/>
  <c r="J31" i="52" s="1"/>
  <c r="D32" i="52"/>
  <c r="J32" i="52" s="1"/>
  <c r="D33" i="52"/>
  <c r="J33" i="52" s="1"/>
  <c r="D34" i="52"/>
  <c r="J34" i="52" s="1"/>
  <c r="D35" i="52"/>
  <c r="D36" i="52"/>
  <c r="J36" i="52" s="1"/>
  <c r="D37" i="52"/>
  <c r="J37" i="52" s="1"/>
  <c r="D38" i="52"/>
  <c r="J38" i="52" s="1"/>
  <c r="D40" i="52"/>
  <c r="E29" i="52"/>
  <c r="E26" i="52"/>
  <c r="E23" i="52"/>
  <c r="E18" i="52"/>
  <c r="E15" i="52"/>
  <c r="D29" i="52"/>
  <c r="J29" i="52" s="1"/>
  <c r="H26" i="52"/>
  <c r="D23" i="52"/>
  <c r="J23" i="52" s="1"/>
  <c r="H18" i="52"/>
  <c r="D8" i="45"/>
  <c r="D11" i="45"/>
  <c r="D14" i="45"/>
  <c r="D17" i="45" s="1"/>
  <c r="D19" i="45"/>
  <c r="D24" i="17"/>
  <c r="E24" i="17"/>
  <c r="B20" i="30" s="1"/>
  <c r="C24" i="17"/>
  <c r="F20" i="30" l="1"/>
  <c r="N20" i="30"/>
  <c r="J20" i="30"/>
  <c r="E20" i="30"/>
  <c r="D20" i="30"/>
  <c r="K20" i="30"/>
  <c r="M20" i="30"/>
  <c r="L20" i="30"/>
  <c r="G20" i="30"/>
  <c r="I20" i="30"/>
  <c r="H20" i="30"/>
  <c r="C20" i="30"/>
  <c r="D21" i="45"/>
  <c r="J15" i="52"/>
  <c r="I48" i="52"/>
  <c r="H29" i="52"/>
  <c r="D26" i="52"/>
  <c r="J26" i="52" s="1"/>
  <c r="H40" i="52"/>
  <c r="G40" i="52"/>
  <c r="J40" i="52" s="1"/>
  <c r="H23" i="52"/>
  <c r="D18" i="52"/>
  <c r="J18" i="52" s="1"/>
  <c r="B48" i="52"/>
  <c r="H48" i="52" s="1"/>
  <c r="H15" i="52"/>
  <c r="J47" i="52"/>
  <c r="E30" i="52"/>
  <c r="O20" i="30" l="1"/>
  <c r="G48" i="52"/>
  <c r="H30" i="52"/>
  <c r="D30" i="52"/>
  <c r="AF100" i="7"/>
  <c r="AF101" i="7" s="1"/>
  <c r="AE100" i="7"/>
  <c r="AE101" i="7" s="1"/>
  <c r="D23" i="17" l="1"/>
  <c r="D11" i="18" s="1"/>
  <c r="D10" i="18" s="1"/>
  <c r="J30" i="52"/>
  <c r="D48" i="52"/>
  <c r="J48" i="52" s="1"/>
  <c r="W9" i="57" l="1"/>
  <c r="C23" i="17"/>
  <c r="C11" i="18" s="1"/>
  <c r="E23" i="17"/>
  <c r="B19" i="30" s="1"/>
  <c r="H19" i="30" l="1"/>
  <c r="H21" i="30" s="1"/>
  <c r="H22" i="30" s="1"/>
  <c r="D19" i="30"/>
  <c r="D21" i="30" s="1"/>
  <c r="D22" i="30" s="1"/>
  <c r="K19" i="30"/>
  <c r="K21" i="30" s="1"/>
  <c r="K22" i="30" s="1"/>
  <c r="L19" i="30"/>
  <c r="L21" i="30" s="1"/>
  <c r="L22" i="30" s="1"/>
  <c r="F19" i="30"/>
  <c r="F21" i="30" s="1"/>
  <c r="F22" i="30" s="1"/>
  <c r="J19" i="30"/>
  <c r="J21" i="30" s="1"/>
  <c r="J22" i="30" s="1"/>
  <c r="C19" i="30"/>
  <c r="E19" i="30"/>
  <c r="E21" i="30" s="1"/>
  <c r="E22" i="30" s="1"/>
  <c r="I19" i="30"/>
  <c r="I21" i="30" s="1"/>
  <c r="I22" i="30" s="1"/>
  <c r="N19" i="30"/>
  <c r="N21" i="30" s="1"/>
  <c r="N22" i="30" s="1"/>
  <c r="G19" i="30"/>
  <c r="G21" i="30" s="1"/>
  <c r="G22" i="30" s="1"/>
  <c r="M19" i="30"/>
  <c r="M21" i="30" s="1"/>
  <c r="M22" i="30" s="1"/>
  <c r="B21" i="30"/>
  <c r="E11" i="18"/>
  <c r="E10" i="18" s="1"/>
  <c r="O19" i="30" l="1"/>
  <c r="O21" i="30" s="1"/>
  <c r="O22" i="30" s="1"/>
  <c r="C21" i="30"/>
  <c r="C22" i="30" s="1"/>
  <c r="D6" i="7" l="1"/>
  <c r="E6" i="7"/>
  <c r="D9" i="7"/>
  <c r="E9" i="7"/>
  <c r="D11" i="7"/>
  <c r="E11" i="7"/>
  <c r="D12" i="7"/>
  <c r="E12" i="7"/>
  <c r="D13" i="7"/>
  <c r="E13" i="7"/>
  <c r="D15" i="7"/>
  <c r="E15" i="7"/>
  <c r="D16" i="7"/>
  <c r="E16" i="7"/>
  <c r="E18" i="7"/>
  <c r="D20" i="7"/>
  <c r="E20" i="7"/>
  <c r="D21" i="7"/>
  <c r="E21" i="7"/>
  <c r="D22" i="7"/>
  <c r="E22" i="7"/>
  <c r="D23" i="7"/>
  <c r="E23" i="7"/>
  <c r="D24" i="7"/>
  <c r="E24" i="7"/>
  <c r="D26" i="7"/>
  <c r="E26" i="7"/>
  <c r="D27" i="7"/>
  <c r="E27" i="7"/>
  <c r="D29" i="7"/>
  <c r="E29" i="7"/>
  <c r="D30" i="7"/>
  <c r="E30" i="7"/>
  <c r="D31" i="7"/>
  <c r="E31" i="7"/>
  <c r="D32" i="7"/>
  <c r="E32" i="7"/>
  <c r="D33" i="7"/>
  <c r="E33" i="7"/>
  <c r="D37" i="7"/>
  <c r="E37" i="7"/>
  <c r="D38" i="7"/>
  <c r="E38" i="7"/>
  <c r="D39" i="7"/>
  <c r="E39" i="7"/>
  <c r="D40" i="7"/>
  <c r="E40" i="7"/>
  <c r="D41" i="7"/>
  <c r="E41" i="7"/>
  <c r="D42" i="7"/>
  <c r="E42" i="7"/>
  <c r="D43" i="7"/>
  <c r="E43" i="7"/>
  <c r="D44" i="7"/>
  <c r="E44" i="7"/>
  <c r="D45" i="7"/>
  <c r="E45" i="7"/>
  <c r="D46" i="7"/>
  <c r="E46" i="7"/>
  <c r="D47" i="7"/>
  <c r="E47" i="7"/>
  <c r="D48" i="7"/>
  <c r="E48" i="7"/>
  <c r="D49" i="7"/>
  <c r="E49" i="7"/>
  <c r="D50" i="7"/>
  <c r="E50" i="7"/>
  <c r="D51" i="7"/>
  <c r="E51" i="7"/>
  <c r="D52" i="7"/>
  <c r="E52" i="7"/>
  <c r="D53" i="7"/>
  <c r="E53" i="7"/>
  <c r="D54" i="7"/>
  <c r="E54" i="7"/>
  <c r="D55" i="7"/>
  <c r="E55" i="7"/>
  <c r="D56" i="7"/>
  <c r="E56" i="7"/>
  <c r="D57" i="7"/>
  <c r="E57" i="7"/>
  <c r="D58" i="7"/>
  <c r="E58" i="7"/>
  <c r="D59" i="7"/>
  <c r="E59" i="7"/>
  <c r="D60" i="7"/>
  <c r="E60" i="7"/>
  <c r="D61" i="7"/>
  <c r="E61" i="7"/>
  <c r="D62" i="7"/>
  <c r="D63" i="7"/>
  <c r="E63" i="7"/>
  <c r="D64" i="7"/>
  <c r="G11" i="18" s="1"/>
  <c r="E64" i="7"/>
  <c r="H11" i="18" s="1"/>
  <c r="D65" i="7"/>
  <c r="G12" i="18" s="1"/>
  <c r="E65" i="7"/>
  <c r="H12" i="18" s="1"/>
  <c r="D67" i="7"/>
  <c r="G16" i="18" s="1"/>
  <c r="E67" i="7"/>
  <c r="H16" i="18" s="1"/>
  <c r="D68" i="7"/>
  <c r="G15" i="18" s="1"/>
  <c r="E68" i="7"/>
  <c r="H15" i="18" s="1"/>
  <c r="D70" i="7"/>
  <c r="G17" i="18" s="1"/>
  <c r="D71" i="7"/>
  <c r="G18" i="18" s="1"/>
  <c r="E71" i="7"/>
  <c r="H18" i="18" s="1"/>
  <c r="D74" i="7"/>
  <c r="E74" i="7"/>
  <c r="D75" i="7"/>
  <c r="E75" i="7"/>
  <c r="D76" i="7"/>
  <c r="E76" i="7"/>
  <c r="D77" i="7"/>
  <c r="E77" i="7"/>
  <c r="D78" i="7"/>
  <c r="E78" i="7"/>
  <c r="D79" i="7"/>
  <c r="E79" i="7"/>
  <c r="D80" i="7"/>
  <c r="E80" i="7"/>
  <c r="D81" i="7"/>
  <c r="E81" i="7"/>
  <c r="D83" i="7"/>
  <c r="E83" i="7"/>
  <c r="D84" i="7"/>
  <c r="E84" i="7"/>
  <c r="D85" i="7"/>
  <c r="E85" i="7"/>
  <c r="D86" i="7"/>
  <c r="E86" i="7"/>
  <c r="D87" i="7"/>
  <c r="E87" i="7"/>
  <c r="D89" i="7"/>
  <c r="E89" i="7"/>
  <c r="D90" i="7"/>
  <c r="E90" i="7"/>
  <c r="D91" i="7"/>
  <c r="E91" i="7"/>
  <c r="D92" i="7"/>
  <c r="E92" i="7"/>
  <c r="D93" i="7"/>
  <c r="E93" i="7"/>
  <c r="D98" i="7"/>
  <c r="E98" i="7"/>
  <c r="D99" i="7"/>
  <c r="E99" i="7"/>
  <c r="D100" i="7"/>
  <c r="E100" i="7"/>
  <c r="E5" i="7"/>
  <c r="D5" i="7"/>
  <c r="D12" i="9" l="1"/>
  <c r="D6" i="17" s="1"/>
  <c r="Z7" i="8"/>
  <c r="W7" i="7"/>
  <c r="E7" i="7" s="1"/>
  <c r="Z4" i="8"/>
  <c r="Y4" i="8"/>
  <c r="Z3" i="8"/>
  <c r="D22" i="17" l="1"/>
  <c r="D21" i="17"/>
  <c r="D18" i="17"/>
  <c r="D17" i="17"/>
  <c r="D12" i="17"/>
  <c r="D9" i="17"/>
  <c r="E11" i="9"/>
  <c r="E5" i="17" s="1"/>
  <c r="B4" i="30" s="1"/>
  <c r="D43" i="9"/>
  <c r="D10" i="17" s="1"/>
  <c r="D52" i="9"/>
  <c r="D11" i="17" s="1"/>
  <c r="D70" i="9"/>
  <c r="D14" i="17" s="1"/>
  <c r="D7" i="18" s="1"/>
  <c r="E70" i="9"/>
  <c r="E14" i="17" s="1"/>
  <c r="B12" i="30" s="1"/>
  <c r="D66" i="9"/>
  <c r="AG6" i="7"/>
  <c r="AG9" i="7"/>
  <c r="AG11" i="7"/>
  <c r="AG12" i="7"/>
  <c r="AG13" i="7"/>
  <c r="AG15" i="7"/>
  <c r="AG16" i="7"/>
  <c r="AG18" i="7"/>
  <c r="AG19" i="7"/>
  <c r="AG20" i="7"/>
  <c r="AG21" i="7"/>
  <c r="AG22" i="7"/>
  <c r="AG23" i="7"/>
  <c r="AG24" i="7"/>
  <c r="AG26" i="7"/>
  <c r="AG27" i="7"/>
  <c r="AG29" i="7"/>
  <c r="AG30" i="7"/>
  <c r="AG31" i="7"/>
  <c r="AG32" i="7"/>
  <c r="AG33" i="7"/>
  <c r="AG37" i="7"/>
  <c r="AG38" i="7"/>
  <c r="AG39" i="7"/>
  <c r="AG40" i="7"/>
  <c r="AG41" i="7"/>
  <c r="AG42" i="7"/>
  <c r="AG43" i="7"/>
  <c r="AG44" i="7"/>
  <c r="AG45" i="7"/>
  <c r="AG46" i="7"/>
  <c r="AG47" i="7"/>
  <c r="AG48" i="7"/>
  <c r="AG49" i="7"/>
  <c r="AG50" i="7"/>
  <c r="AG51" i="7"/>
  <c r="AG52" i="7"/>
  <c r="AG53" i="7"/>
  <c r="AG54" i="7"/>
  <c r="AG55" i="7"/>
  <c r="AG56" i="7"/>
  <c r="AG57" i="7"/>
  <c r="AG58" i="7"/>
  <c r="AG59" i="7"/>
  <c r="AG60" i="7"/>
  <c r="AG61" i="7"/>
  <c r="AG63" i="7"/>
  <c r="AG64" i="7"/>
  <c r="AG65" i="7"/>
  <c r="AG67" i="7"/>
  <c r="AG68" i="7"/>
  <c r="AG70" i="7"/>
  <c r="AG71" i="7"/>
  <c r="AG74" i="7"/>
  <c r="AG75" i="7"/>
  <c r="AG76" i="7"/>
  <c r="AG77" i="7"/>
  <c r="AG78" i="7"/>
  <c r="AG79" i="7"/>
  <c r="AG80" i="7"/>
  <c r="AG81" i="7"/>
  <c r="AG83" i="7"/>
  <c r="AG84" i="7"/>
  <c r="AG85" i="7"/>
  <c r="AG86" i="7"/>
  <c r="AG87" i="7"/>
  <c r="AG89" i="7"/>
  <c r="AG90" i="7"/>
  <c r="AG91" i="7"/>
  <c r="AG92" i="7"/>
  <c r="AG93" i="7"/>
  <c r="AG94" i="7"/>
  <c r="AG98" i="7"/>
  <c r="AG99" i="7"/>
  <c r="AG100" i="7"/>
  <c r="AG5" i="7"/>
  <c r="AD6" i="7"/>
  <c r="AD9" i="7"/>
  <c r="AD11" i="7"/>
  <c r="AD12" i="7"/>
  <c r="AD13" i="7"/>
  <c r="AD15" i="7"/>
  <c r="AD16" i="7"/>
  <c r="AD18" i="7"/>
  <c r="AD19" i="7"/>
  <c r="AD20" i="7"/>
  <c r="AD21" i="7"/>
  <c r="AD22" i="7"/>
  <c r="AD23" i="7"/>
  <c r="AD24" i="7"/>
  <c r="AD26" i="7"/>
  <c r="AD27" i="7"/>
  <c r="AD29" i="7"/>
  <c r="AD30" i="7"/>
  <c r="AD31" i="7"/>
  <c r="AD32" i="7"/>
  <c r="AD33" i="7"/>
  <c r="AD37" i="7"/>
  <c r="AD38" i="7"/>
  <c r="AD39" i="7"/>
  <c r="AD40" i="7"/>
  <c r="AD41" i="7"/>
  <c r="AD42" i="7"/>
  <c r="AD43" i="7"/>
  <c r="AD44" i="7"/>
  <c r="AD45" i="7"/>
  <c r="AD46" i="7"/>
  <c r="AD47" i="7"/>
  <c r="AD48" i="7"/>
  <c r="AD49" i="7"/>
  <c r="AD50" i="7"/>
  <c r="AD51" i="7"/>
  <c r="AD52" i="7"/>
  <c r="AD53" i="7"/>
  <c r="AD54" i="7"/>
  <c r="AD55" i="7"/>
  <c r="AD56" i="7"/>
  <c r="AD57" i="7"/>
  <c r="AD58" i="7"/>
  <c r="AD59" i="7"/>
  <c r="AD60" i="7"/>
  <c r="AD61" i="7"/>
  <c r="AD62" i="7"/>
  <c r="AD63" i="7"/>
  <c r="AD64" i="7"/>
  <c r="AD65" i="7"/>
  <c r="AD67" i="7"/>
  <c r="AD68" i="7"/>
  <c r="AD70" i="7"/>
  <c r="AD71" i="7"/>
  <c r="AD72" i="7"/>
  <c r="AD74" i="7"/>
  <c r="AD75" i="7"/>
  <c r="AD76" i="7"/>
  <c r="AD77" i="7"/>
  <c r="AD78" i="7"/>
  <c r="AD79" i="7"/>
  <c r="AD80" i="7"/>
  <c r="AD81" i="7"/>
  <c r="AD83" i="7"/>
  <c r="AD84" i="7"/>
  <c r="AD85" i="7"/>
  <c r="AD86" i="7"/>
  <c r="AD87" i="7"/>
  <c r="AD89" i="7"/>
  <c r="AD90" i="7"/>
  <c r="AD91" i="7"/>
  <c r="AD92" i="7"/>
  <c r="AD93" i="7"/>
  <c r="AD94" i="7"/>
  <c r="AD97" i="7"/>
  <c r="AD98" i="7"/>
  <c r="AD99" i="7"/>
  <c r="AD100" i="7"/>
  <c r="AD101" i="7"/>
  <c r="AD5" i="7"/>
  <c r="AA6" i="7"/>
  <c r="AA9" i="7"/>
  <c r="AA11" i="7"/>
  <c r="AA12" i="7"/>
  <c r="AA13" i="7"/>
  <c r="AA15" i="7"/>
  <c r="AA16" i="7"/>
  <c r="AA18" i="7"/>
  <c r="AA19" i="7"/>
  <c r="AA20" i="7"/>
  <c r="AA21" i="7"/>
  <c r="AA22" i="7"/>
  <c r="AA23" i="7"/>
  <c r="AA24" i="7"/>
  <c r="AA26" i="7"/>
  <c r="AA27" i="7"/>
  <c r="AA29" i="7"/>
  <c r="AA30" i="7"/>
  <c r="AA31" i="7"/>
  <c r="AA32" i="7"/>
  <c r="AA33" i="7"/>
  <c r="AA37" i="7"/>
  <c r="AA38" i="7"/>
  <c r="AA39" i="7"/>
  <c r="AA40" i="7"/>
  <c r="AA41" i="7"/>
  <c r="AA42" i="7"/>
  <c r="AA43" i="7"/>
  <c r="AA44" i="7"/>
  <c r="AA45" i="7"/>
  <c r="AA46" i="7"/>
  <c r="AA47" i="7"/>
  <c r="AA48" i="7"/>
  <c r="AA49" i="7"/>
  <c r="AA50" i="7"/>
  <c r="AA51" i="7"/>
  <c r="AA52" i="7"/>
  <c r="AA53" i="7"/>
  <c r="AA54" i="7"/>
  <c r="AA55" i="7"/>
  <c r="AA56" i="7"/>
  <c r="AA57" i="7"/>
  <c r="AA58" i="7"/>
  <c r="AA59" i="7"/>
  <c r="AA60" i="7"/>
  <c r="AA61" i="7"/>
  <c r="AA62" i="7"/>
  <c r="AA63" i="7"/>
  <c r="AA64" i="7"/>
  <c r="AA65" i="7"/>
  <c r="AA67" i="7"/>
  <c r="AA68" i="7"/>
  <c r="AA70" i="7"/>
  <c r="AA71" i="7"/>
  <c r="AA74" i="7"/>
  <c r="AA75" i="7"/>
  <c r="AA76" i="7"/>
  <c r="AA77" i="7"/>
  <c r="AA78" i="7"/>
  <c r="AA79" i="7"/>
  <c r="AA80" i="7"/>
  <c r="AA81" i="7"/>
  <c r="AA83" i="7"/>
  <c r="AA84" i="7"/>
  <c r="AA85" i="7"/>
  <c r="AA86" i="7"/>
  <c r="AA87" i="7"/>
  <c r="AA89" i="7"/>
  <c r="AA90" i="7"/>
  <c r="AA91" i="7"/>
  <c r="AA92" i="7"/>
  <c r="AA93" i="7"/>
  <c r="AA94" i="7"/>
  <c r="AA97" i="7"/>
  <c r="AA98" i="7"/>
  <c r="AA99" i="7"/>
  <c r="AA100" i="7"/>
  <c r="AA5" i="7"/>
  <c r="X6" i="7"/>
  <c r="X9" i="7"/>
  <c r="X11" i="7"/>
  <c r="X12" i="7"/>
  <c r="X13" i="7"/>
  <c r="X15" i="7"/>
  <c r="X16" i="7"/>
  <c r="X18" i="7"/>
  <c r="X19" i="7"/>
  <c r="X20" i="7"/>
  <c r="X21" i="7"/>
  <c r="X22" i="7"/>
  <c r="X23" i="7"/>
  <c r="X24" i="7"/>
  <c r="X26" i="7"/>
  <c r="X27" i="7"/>
  <c r="X29" i="7"/>
  <c r="X30" i="7"/>
  <c r="X31" i="7"/>
  <c r="X32" i="7"/>
  <c r="X33" i="7"/>
  <c r="X37" i="7"/>
  <c r="X38" i="7"/>
  <c r="X39" i="7"/>
  <c r="X40" i="7"/>
  <c r="X41" i="7"/>
  <c r="X42" i="7"/>
  <c r="X43" i="7"/>
  <c r="X44" i="7"/>
  <c r="X45" i="7"/>
  <c r="X46" i="7"/>
  <c r="X47" i="7"/>
  <c r="X48" i="7"/>
  <c r="X49" i="7"/>
  <c r="X50" i="7"/>
  <c r="X51" i="7"/>
  <c r="X52" i="7"/>
  <c r="X53" i="7"/>
  <c r="X54" i="7"/>
  <c r="X55" i="7"/>
  <c r="X56" i="7"/>
  <c r="X57" i="7"/>
  <c r="X58" i="7"/>
  <c r="X59" i="7"/>
  <c r="X60" i="7"/>
  <c r="X61" i="7"/>
  <c r="X62" i="7"/>
  <c r="X63" i="7"/>
  <c r="X64" i="7"/>
  <c r="X65" i="7"/>
  <c r="X67" i="7"/>
  <c r="X68" i="7"/>
  <c r="X70" i="7"/>
  <c r="X71" i="7"/>
  <c r="X74" i="7"/>
  <c r="X75" i="7"/>
  <c r="X76" i="7"/>
  <c r="X77" i="7"/>
  <c r="X78" i="7"/>
  <c r="X79" i="7"/>
  <c r="X80" i="7"/>
  <c r="X81" i="7"/>
  <c r="X83" i="7"/>
  <c r="X84" i="7"/>
  <c r="X85" i="7"/>
  <c r="X86" i="7"/>
  <c r="X87" i="7"/>
  <c r="X89" i="7"/>
  <c r="X90" i="7"/>
  <c r="X91" i="7"/>
  <c r="X92" i="7"/>
  <c r="X93" i="7"/>
  <c r="X94" i="7"/>
  <c r="X98" i="7"/>
  <c r="X99" i="7"/>
  <c r="X100" i="7"/>
  <c r="X5" i="7"/>
  <c r="O6" i="7"/>
  <c r="O9" i="7"/>
  <c r="O11" i="7"/>
  <c r="O12" i="7"/>
  <c r="O13" i="7"/>
  <c r="O15" i="7"/>
  <c r="O16" i="7"/>
  <c r="O18" i="7"/>
  <c r="O19" i="7"/>
  <c r="O20" i="7"/>
  <c r="O21" i="7"/>
  <c r="O22" i="7"/>
  <c r="O23" i="7"/>
  <c r="O24" i="7"/>
  <c r="O26" i="7"/>
  <c r="O27" i="7"/>
  <c r="O29" i="7"/>
  <c r="O30" i="7"/>
  <c r="O31" i="7"/>
  <c r="O32" i="7"/>
  <c r="O33" i="7"/>
  <c r="O37" i="7"/>
  <c r="O38" i="7"/>
  <c r="O39" i="7"/>
  <c r="O40" i="7"/>
  <c r="O41" i="7"/>
  <c r="O42" i="7"/>
  <c r="O43" i="7"/>
  <c r="O44" i="7"/>
  <c r="O45" i="7"/>
  <c r="O46" i="7"/>
  <c r="O47" i="7"/>
  <c r="O48" i="7"/>
  <c r="O49" i="7"/>
  <c r="O50" i="7"/>
  <c r="O51" i="7"/>
  <c r="O52" i="7"/>
  <c r="O53" i="7"/>
  <c r="O54" i="7"/>
  <c r="O55" i="7"/>
  <c r="O56" i="7"/>
  <c r="O57" i="7"/>
  <c r="O58" i="7"/>
  <c r="O59" i="7"/>
  <c r="O60" i="7"/>
  <c r="O61" i="7"/>
  <c r="O62" i="7"/>
  <c r="O63" i="7"/>
  <c r="O64" i="7"/>
  <c r="O65" i="7"/>
  <c r="O67" i="7"/>
  <c r="O68" i="7"/>
  <c r="O70" i="7"/>
  <c r="O71" i="7"/>
  <c r="O72" i="7"/>
  <c r="O74" i="7"/>
  <c r="O75" i="7"/>
  <c r="O76" i="7"/>
  <c r="O77" i="7"/>
  <c r="O78" i="7"/>
  <c r="O79" i="7"/>
  <c r="O80" i="7"/>
  <c r="O81" i="7"/>
  <c r="O83" i="7"/>
  <c r="O84" i="7"/>
  <c r="O85" i="7"/>
  <c r="O86" i="7"/>
  <c r="O87" i="7"/>
  <c r="O89" i="7"/>
  <c r="O90" i="7"/>
  <c r="O91" i="7"/>
  <c r="O92" i="7"/>
  <c r="O93" i="7"/>
  <c r="O94" i="7"/>
  <c r="O97" i="7"/>
  <c r="O98" i="7"/>
  <c r="O99" i="7"/>
  <c r="O100" i="7"/>
  <c r="O101" i="7"/>
  <c r="O5" i="7"/>
  <c r="L6" i="7"/>
  <c r="L9" i="7"/>
  <c r="L11" i="7"/>
  <c r="L12" i="7"/>
  <c r="L13" i="7"/>
  <c r="L14" i="7"/>
  <c r="L15" i="7"/>
  <c r="L16" i="7"/>
  <c r="L17" i="7"/>
  <c r="L18" i="7"/>
  <c r="L19" i="7"/>
  <c r="L20" i="7"/>
  <c r="L21" i="7"/>
  <c r="L22" i="7"/>
  <c r="L23" i="7"/>
  <c r="L24" i="7"/>
  <c r="L26" i="7"/>
  <c r="L27" i="7"/>
  <c r="L28" i="7"/>
  <c r="L29" i="7"/>
  <c r="L30" i="7"/>
  <c r="L31" i="7"/>
  <c r="L32" i="7"/>
  <c r="L33" i="7"/>
  <c r="L37" i="7"/>
  <c r="L38" i="7"/>
  <c r="L39" i="7"/>
  <c r="L40" i="7"/>
  <c r="L41" i="7"/>
  <c r="L42" i="7"/>
  <c r="L43" i="7"/>
  <c r="L44" i="7"/>
  <c r="L45" i="7"/>
  <c r="L46" i="7"/>
  <c r="L47" i="7"/>
  <c r="L48" i="7"/>
  <c r="L49" i="7"/>
  <c r="L50" i="7"/>
  <c r="L51" i="7"/>
  <c r="L52" i="7"/>
  <c r="L53" i="7"/>
  <c r="L54" i="7"/>
  <c r="L55" i="7"/>
  <c r="L56" i="7"/>
  <c r="L57" i="7"/>
  <c r="L58" i="7"/>
  <c r="L59" i="7"/>
  <c r="L60" i="7"/>
  <c r="L61" i="7"/>
  <c r="L62" i="7"/>
  <c r="L63" i="7"/>
  <c r="L64" i="7"/>
  <c r="L65" i="7"/>
  <c r="L67" i="7"/>
  <c r="L68" i="7"/>
  <c r="L70" i="7"/>
  <c r="L71" i="7"/>
  <c r="L72" i="7"/>
  <c r="L74" i="7"/>
  <c r="L75" i="7"/>
  <c r="L76" i="7"/>
  <c r="L77" i="7"/>
  <c r="L78" i="7"/>
  <c r="L79" i="7"/>
  <c r="L80" i="7"/>
  <c r="L81" i="7"/>
  <c r="L83" i="7"/>
  <c r="L84" i="7"/>
  <c r="L85" i="7"/>
  <c r="L86" i="7"/>
  <c r="L87" i="7"/>
  <c r="L89" i="7"/>
  <c r="L90" i="7"/>
  <c r="L91" i="7"/>
  <c r="L92" i="7"/>
  <c r="L93" i="7"/>
  <c r="L94" i="7"/>
  <c r="L97" i="7"/>
  <c r="L98" i="7"/>
  <c r="L99" i="7"/>
  <c r="L100" i="7"/>
  <c r="L101" i="7"/>
  <c r="L5" i="7"/>
  <c r="I6" i="7"/>
  <c r="I9" i="7"/>
  <c r="I11" i="7"/>
  <c r="I12" i="7"/>
  <c r="I13" i="7"/>
  <c r="I15" i="7"/>
  <c r="I16" i="7"/>
  <c r="I18" i="7"/>
  <c r="I19" i="7"/>
  <c r="I20" i="7"/>
  <c r="I21" i="7"/>
  <c r="I22" i="7"/>
  <c r="I23" i="7"/>
  <c r="I24" i="7"/>
  <c r="I26" i="7"/>
  <c r="I27" i="7"/>
  <c r="I29" i="7"/>
  <c r="I30" i="7"/>
  <c r="I31" i="7"/>
  <c r="I32" i="7"/>
  <c r="I33" i="7"/>
  <c r="I37" i="7"/>
  <c r="I38" i="7"/>
  <c r="I39" i="7"/>
  <c r="I40" i="7"/>
  <c r="I41" i="7"/>
  <c r="I42" i="7"/>
  <c r="I43" i="7"/>
  <c r="I44" i="7"/>
  <c r="I45" i="7"/>
  <c r="I46" i="7"/>
  <c r="I47" i="7"/>
  <c r="I48" i="7"/>
  <c r="I49" i="7"/>
  <c r="I50" i="7"/>
  <c r="I51" i="7"/>
  <c r="I52" i="7"/>
  <c r="I53" i="7"/>
  <c r="I54" i="7"/>
  <c r="I55" i="7"/>
  <c r="I56" i="7"/>
  <c r="I57" i="7"/>
  <c r="I58" i="7"/>
  <c r="I59" i="7"/>
  <c r="I60" i="7"/>
  <c r="I61" i="7"/>
  <c r="I62" i="7"/>
  <c r="I63" i="7"/>
  <c r="I64" i="7"/>
  <c r="I65" i="7"/>
  <c r="I67" i="7"/>
  <c r="I68" i="7"/>
  <c r="I70" i="7"/>
  <c r="I71" i="7"/>
  <c r="I74" i="7"/>
  <c r="I75" i="7"/>
  <c r="I76" i="7"/>
  <c r="I77" i="7"/>
  <c r="I78" i="7"/>
  <c r="I79" i="7"/>
  <c r="I80" i="7"/>
  <c r="I81" i="7"/>
  <c r="I83" i="7"/>
  <c r="I84" i="7"/>
  <c r="I85" i="7"/>
  <c r="I86" i="7"/>
  <c r="I87" i="7"/>
  <c r="I89" i="7"/>
  <c r="I90" i="7"/>
  <c r="I91" i="7"/>
  <c r="I92" i="7"/>
  <c r="I93" i="7"/>
  <c r="I97" i="7"/>
  <c r="I98" i="7"/>
  <c r="I99" i="7"/>
  <c r="I100" i="7"/>
  <c r="I101" i="7"/>
  <c r="I5" i="7"/>
  <c r="H5" i="40"/>
  <c r="H8" i="40"/>
  <c r="H12" i="40"/>
  <c r="H13" i="40"/>
  <c r="H14" i="40"/>
  <c r="H15" i="40"/>
  <c r="H16" i="40"/>
  <c r="H17" i="40"/>
  <c r="H18" i="40"/>
  <c r="H19" i="40"/>
  <c r="H20" i="40"/>
  <c r="H21" i="40"/>
  <c r="H22" i="40"/>
  <c r="H23" i="40"/>
  <c r="H24" i="40"/>
  <c r="H30" i="40"/>
  <c r="H31" i="40"/>
  <c r="H33" i="40"/>
  <c r="H34" i="40"/>
  <c r="H40" i="40"/>
  <c r="H41" i="40"/>
  <c r="H42" i="40"/>
  <c r="N42" i="40" s="1"/>
  <c r="H43" i="40"/>
  <c r="H44" i="40"/>
  <c r="H48" i="40"/>
  <c r="H49" i="40"/>
  <c r="H50" i="40"/>
  <c r="H51" i="40"/>
  <c r="H52" i="40"/>
  <c r="H4" i="40"/>
  <c r="D12" i="40"/>
  <c r="D53" i="40" s="1"/>
  <c r="W18" i="8" s="1"/>
  <c r="E12" i="37"/>
  <c r="E13" i="37"/>
  <c r="E14" i="37"/>
  <c r="E15" i="37"/>
  <c r="E16" i="37"/>
  <c r="E17" i="37"/>
  <c r="E11" i="37"/>
  <c r="E5" i="37"/>
  <c r="E6" i="37"/>
  <c r="E7" i="37" s="1"/>
  <c r="E4" i="37"/>
  <c r="O30" i="6"/>
  <c r="O31" i="6"/>
  <c r="O32" i="6"/>
  <c r="O33" i="6"/>
  <c r="O29" i="6"/>
  <c r="O27" i="6"/>
  <c r="O26" i="6"/>
  <c r="O19" i="6"/>
  <c r="O20" i="6"/>
  <c r="O21" i="6"/>
  <c r="F21" i="6" s="1"/>
  <c r="O22" i="6"/>
  <c r="O23" i="6"/>
  <c r="O24" i="6"/>
  <c r="O18" i="6"/>
  <c r="O16" i="6"/>
  <c r="O15" i="6"/>
  <c r="O12" i="6"/>
  <c r="O13" i="6"/>
  <c r="O11" i="6"/>
  <c r="L38" i="6"/>
  <c r="L39" i="6"/>
  <c r="L40" i="6"/>
  <c r="L41" i="6"/>
  <c r="L42" i="6"/>
  <c r="L43" i="6"/>
  <c r="L44" i="6"/>
  <c r="L37" i="6"/>
  <c r="L30" i="6"/>
  <c r="L31" i="6"/>
  <c r="L32" i="6"/>
  <c r="L33" i="6"/>
  <c r="L29" i="6"/>
  <c r="L27" i="6"/>
  <c r="L26" i="6"/>
  <c r="L19" i="6"/>
  <c r="L20" i="6"/>
  <c r="L21" i="6"/>
  <c r="L22" i="6"/>
  <c r="L23" i="6"/>
  <c r="L24" i="6"/>
  <c r="L18" i="6"/>
  <c r="L16" i="6"/>
  <c r="L15" i="6"/>
  <c r="L12" i="6"/>
  <c r="L13" i="6"/>
  <c r="L11" i="6"/>
  <c r="I38" i="6"/>
  <c r="I39" i="6"/>
  <c r="F39" i="6" s="1"/>
  <c r="I40" i="6"/>
  <c r="I41" i="6"/>
  <c r="I42" i="6"/>
  <c r="I43" i="6"/>
  <c r="F43" i="6" s="1"/>
  <c r="I44" i="6"/>
  <c r="I37" i="6"/>
  <c r="I30" i="6"/>
  <c r="I31" i="6"/>
  <c r="I32" i="6"/>
  <c r="I33" i="6"/>
  <c r="I29" i="6"/>
  <c r="I27" i="6"/>
  <c r="I26" i="6"/>
  <c r="I19" i="6"/>
  <c r="I20" i="6"/>
  <c r="I21" i="6"/>
  <c r="I22" i="6"/>
  <c r="I23" i="6"/>
  <c r="I24" i="6"/>
  <c r="I18" i="6"/>
  <c r="I16" i="6"/>
  <c r="I15" i="6"/>
  <c r="I12" i="6"/>
  <c r="I13" i="6"/>
  <c r="I11" i="6"/>
  <c r="O9" i="6"/>
  <c r="L9" i="6"/>
  <c r="N7" i="6"/>
  <c r="O6" i="6"/>
  <c r="O7" i="6" s="1"/>
  <c r="O5" i="6"/>
  <c r="I6" i="6"/>
  <c r="I5" i="6"/>
  <c r="D38" i="6"/>
  <c r="E38" i="6"/>
  <c r="D39" i="6"/>
  <c r="E39" i="6"/>
  <c r="D40" i="6"/>
  <c r="E40" i="6"/>
  <c r="F40" i="6"/>
  <c r="D41" i="6"/>
  <c r="E41" i="6"/>
  <c r="D42" i="6"/>
  <c r="E42" i="6"/>
  <c r="D43" i="6"/>
  <c r="E43" i="6"/>
  <c r="D44" i="6"/>
  <c r="E44" i="6"/>
  <c r="F44" i="6"/>
  <c r="E37" i="6"/>
  <c r="F37" i="6"/>
  <c r="D30" i="6"/>
  <c r="E30" i="6"/>
  <c r="D31" i="6"/>
  <c r="E31" i="6"/>
  <c r="D32" i="6"/>
  <c r="E32" i="6"/>
  <c r="D33" i="6"/>
  <c r="E33" i="6"/>
  <c r="E29" i="6"/>
  <c r="D27" i="6"/>
  <c r="E27" i="6"/>
  <c r="E26" i="6"/>
  <c r="D19" i="6"/>
  <c r="E19" i="6"/>
  <c r="D20" i="6"/>
  <c r="E20" i="6"/>
  <c r="D21" i="6"/>
  <c r="E21" i="6"/>
  <c r="D22" i="6"/>
  <c r="E22" i="6"/>
  <c r="D23" i="6"/>
  <c r="E23" i="6"/>
  <c r="D24" i="6"/>
  <c r="E24" i="6"/>
  <c r="E18" i="6"/>
  <c r="D16" i="6"/>
  <c r="E16" i="6"/>
  <c r="E15" i="6"/>
  <c r="D12" i="6"/>
  <c r="E12" i="6"/>
  <c r="D13" i="6"/>
  <c r="E13" i="6"/>
  <c r="E11" i="6"/>
  <c r="AG6" i="5"/>
  <c r="AG7" i="5"/>
  <c r="AG9" i="5"/>
  <c r="AG11" i="5"/>
  <c r="AG12" i="5"/>
  <c r="AG13" i="5"/>
  <c r="AG15" i="5"/>
  <c r="AG16" i="5"/>
  <c r="AG18" i="5"/>
  <c r="AG19" i="5"/>
  <c r="AG20" i="5"/>
  <c r="AG21" i="5"/>
  <c r="AG22" i="5"/>
  <c r="AG23" i="5"/>
  <c r="AG24" i="5"/>
  <c r="AG26" i="5"/>
  <c r="AG27" i="5"/>
  <c r="AG29" i="5"/>
  <c r="AG30" i="5"/>
  <c r="AG31" i="5"/>
  <c r="AG32" i="5"/>
  <c r="AG33" i="5"/>
  <c r="AG37" i="5"/>
  <c r="AG38" i="5"/>
  <c r="AG39" i="5"/>
  <c r="AG40" i="5"/>
  <c r="AG41" i="5"/>
  <c r="AG42" i="5"/>
  <c r="AG43" i="5"/>
  <c r="AG44" i="5"/>
  <c r="AG45" i="5"/>
  <c r="AG46" i="5"/>
  <c r="AG47" i="5"/>
  <c r="AG48" i="5"/>
  <c r="AG49" i="5"/>
  <c r="AG50" i="5"/>
  <c r="AG51" i="5"/>
  <c r="AG54" i="5"/>
  <c r="AG55" i="5"/>
  <c r="AG56" i="5"/>
  <c r="AG57" i="5"/>
  <c r="AG59" i="5"/>
  <c r="AG60" i="5"/>
  <c r="AG61" i="5"/>
  <c r="AG62" i="5"/>
  <c r="AG5" i="5"/>
  <c r="AD6" i="5"/>
  <c r="AD7" i="5"/>
  <c r="AD9" i="5"/>
  <c r="AD11" i="5"/>
  <c r="AD12" i="5"/>
  <c r="AD13" i="5"/>
  <c r="AD15" i="5"/>
  <c r="AD16" i="5"/>
  <c r="AD18" i="5"/>
  <c r="AD19" i="5"/>
  <c r="AD20" i="5"/>
  <c r="AD21" i="5"/>
  <c r="AD22" i="5"/>
  <c r="AD23" i="5"/>
  <c r="AD24" i="5"/>
  <c r="AD26" i="5"/>
  <c r="AD27" i="5"/>
  <c r="AD29" i="5"/>
  <c r="AD30" i="5"/>
  <c r="AD31" i="5"/>
  <c r="AD32" i="5"/>
  <c r="AD33" i="5"/>
  <c r="AD37" i="5"/>
  <c r="AD38" i="5"/>
  <c r="AD39" i="5"/>
  <c r="AD40" i="5"/>
  <c r="AD41" i="5"/>
  <c r="AD42" i="5"/>
  <c r="AD43" i="5"/>
  <c r="AD44" i="5"/>
  <c r="AD45" i="5"/>
  <c r="AD46" i="5"/>
  <c r="AD47" i="5"/>
  <c r="AD48" i="5"/>
  <c r="AD49" i="5"/>
  <c r="AD50" i="5"/>
  <c r="AD51" i="5"/>
  <c r="AD54" i="5"/>
  <c r="AD55" i="5"/>
  <c r="AD56" i="5"/>
  <c r="AD57" i="5"/>
  <c r="AD59" i="5"/>
  <c r="AD60" i="5"/>
  <c r="AD61" i="5"/>
  <c r="AD62" i="5"/>
  <c r="AD5" i="5"/>
  <c r="AA6" i="5"/>
  <c r="AA7" i="5"/>
  <c r="AA9" i="5"/>
  <c r="AA11" i="5"/>
  <c r="AA12" i="5"/>
  <c r="AA13" i="5"/>
  <c r="AA15" i="5"/>
  <c r="AA16" i="5"/>
  <c r="AA18" i="5"/>
  <c r="AA19" i="5"/>
  <c r="AA20" i="5"/>
  <c r="AA21" i="5"/>
  <c r="AA22" i="5"/>
  <c r="AA23" i="5"/>
  <c r="AA24" i="5"/>
  <c r="AA26" i="5"/>
  <c r="AA27" i="5"/>
  <c r="AA29" i="5"/>
  <c r="AA30" i="5"/>
  <c r="AA31" i="5"/>
  <c r="AA32" i="5"/>
  <c r="AA33" i="5"/>
  <c r="AA37" i="5"/>
  <c r="AA38" i="5"/>
  <c r="AA39" i="5"/>
  <c r="AA40" i="5"/>
  <c r="AA41" i="5"/>
  <c r="AA42" i="5"/>
  <c r="AA43" i="5"/>
  <c r="AA44" i="5"/>
  <c r="AA45" i="5"/>
  <c r="AA46" i="5"/>
  <c r="AA47" i="5"/>
  <c r="AA48" i="5"/>
  <c r="AA49" i="5"/>
  <c r="AA50" i="5"/>
  <c r="AA51" i="5"/>
  <c r="AA54" i="5"/>
  <c r="AA55" i="5"/>
  <c r="AA56" i="5"/>
  <c r="AA57" i="5"/>
  <c r="AA59" i="5"/>
  <c r="AA60" i="5"/>
  <c r="AA61" i="5"/>
  <c r="AA62" i="5"/>
  <c r="AA5" i="5"/>
  <c r="U6" i="5"/>
  <c r="U7" i="5"/>
  <c r="U9" i="5"/>
  <c r="U11" i="5"/>
  <c r="U12" i="5"/>
  <c r="U13" i="5"/>
  <c r="U15" i="5"/>
  <c r="U16" i="5"/>
  <c r="U18" i="5"/>
  <c r="U19" i="5"/>
  <c r="U20" i="5"/>
  <c r="U21" i="5"/>
  <c r="U22" i="5"/>
  <c r="U23" i="5"/>
  <c r="U24" i="5"/>
  <c r="U26" i="5"/>
  <c r="U27" i="5"/>
  <c r="U29" i="5"/>
  <c r="U30" i="5"/>
  <c r="U31" i="5"/>
  <c r="U32" i="5"/>
  <c r="U33" i="5"/>
  <c r="U37" i="5"/>
  <c r="U38" i="5"/>
  <c r="U39" i="5"/>
  <c r="U40" i="5"/>
  <c r="U41" i="5"/>
  <c r="U42" i="5"/>
  <c r="U43" i="5"/>
  <c r="U44" i="5"/>
  <c r="U45" i="5"/>
  <c r="U46" i="5"/>
  <c r="U47" i="5"/>
  <c r="U48" i="5"/>
  <c r="U49" i="5"/>
  <c r="U50" i="5"/>
  <c r="U51" i="5"/>
  <c r="U54" i="5"/>
  <c r="U55" i="5"/>
  <c r="U56" i="5"/>
  <c r="U57" i="5"/>
  <c r="U59" i="5"/>
  <c r="U60" i="5"/>
  <c r="U61" i="5"/>
  <c r="U62" i="5"/>
  <c r="U5" i="5"/>
  <c r="R6" i="5"/>
  <c r="R7" i="5"/>
  <c r="R9" i="5"/>
  <c r="R11" i="5"/>
  <c r="R12" i="5"/>
  <c r="R13" i="5"/>
  <c r="R15" i="5"/>
  <c r="R16" i="5"/>
  <c r="R18" i="5"/>
  <c r="R19" i="5"/>
  <c r="R20" i="5"/>
  <c r="R21" i="5"/>
  <c r="R22" i="5"/>
  <c r="R23" i="5"/>
  <c r="R24" i="5"/>
  <c r="R26" i="5"/>
  <c r="R27" i="5"/>
  <c r="R29" i="5"/>
  <c r="R30" i="5"/>
  <c r="R31" i="5"/>
  <c r="R32" i="5"/>
  <c r="R33" i="5"/>
  <c r="R37" i="5"/>
  <c r="R38" i="5"/>
  <c r="R39" i="5"/>
  <c r="R40" i="5"/>
  <c r="R41" i="5"/>
  <c r="R42" i="5"/>
  <c r="R43" i="5"/>
  <c r="R44" i="5"/>
  <c r="R45" i="5"/>
  <c r="R46" i="5"/>
  <c r="R47" i="5"/>
  <c r="R48" i="5"/>
  <c r="R49" i="5"/>
  <c r="R50" i="5"/>
  <c r="R51" i="5"/>
  <c r="R54" i="5"/>
  <c r="R55" i="5"/>
  <c r="R56" i="5"/>
  <c r="R57" i="5"/>
  <c r="R59" i="5"/>
  <c r="R60" i="5"/>
  <c r="R61" i="5"/>
  <c r="R62" i="5"/>
  <c r="R5" i="5"/>
  <c r="O6" i="5"/>
  <c r="O7" i="5"/>
  <c r="O9" i="5"/>
  <c r="O11" i="5"/>
  <c r="O12" i="5"/>
  <c r="O13" i="5"/>
  <c r="O15" i="5"/>
  <c r="O16" i="5"/>
  <c r="O18" i="5"/>
  <c r="O19" i="5"/>
  <c r="O20" i="5"/>
  <c r="O21" i="5"/>
  <c r="O22" i="5"/>
  <c r="O23" i="5"/>
  <c r="O24" i="5"/>
  <c r="O26" i="5"/>
  <c r="O27" i="5"/>
  <c r="O29" i="5"/>
  <c r="O30" i="5"/>
  <c r="O31" i="5"/>
  <c r="O32" i="5"/>
  <c r="O33" i="5"/>
  <c r="O37" i="5"/>
  <c r="O38" i="5"/>
  <c r="O39" i="5"/>
  <c r="O40" i="5"/>
  <c r="O41" i="5"/>
  <c r="O42" i="5"/>
  <c r="O43" i="5"/>
  <c r="O44" i="5"/>
  <c r="O45" i="5"/>
  <c r="O46" i="5"/>
  <c r="O47" i="5"/>
  <c r="O48" i="5"/>
  <c r="O49" i="5"/>
  <c r="O50" i="5"/>
  <c r="O51" i="5"/>
  <c r="O54" i="5"/>
  <c r="O55" i="5"/>
  <c r="O56" i="5"/>
  <c r="O57" i="5"/>
  <c r="O59" i="5"/>
  <c r="O60" i="5"/>
  <c r="O61" i="5"/>
  <c r="O62" i="5"/>
  <c r="O5" i="5"/>
  <c r="L6" i="5"/>
  <c r="L7" i="5"/>
  <c r="L9" i="5"/>
  <c r="L11" i="5"/>
  <c r="L12" i="5"/>
  <c r="L13" i="5"/>
  <c r="L15" i="5"/>
  <c r="L16" i="5"/>
  <c r="L18" i="5"/>
  <c r="L19" i="5"/>
  <c r="L20" i="5"/>
  <c r="L21" i="5"/>
  <c r="L22" i="5"/>
  <c r="L23" i="5"/>
  <c r="L24" i="5"/>
  <c r="L26" i="5"/>
  <c r="L27" i="5"/>
  <c r="L29" i="5"/>
  <c r="L30" i="5"/>
  <c r="L31" i="5"/>
  <c r="L32" i="5"/>
  <c r="L33" i="5"/>
  <c r="L37" i="5"/>
  <c r="L38" i="5"/>
  <c r="L39" i="5"/>
  <c r="L40" i="5"/>
  <c r="L41" i="5"/>
  <c r="L42" i="5"/>
  <c r="L43" i="5"/>
  <c r="L44" i="5"/>
  <c r="L45" i="5"/>
  <c r="L46" i="5"/>
  <c r="L47" i="5"/>
  <c r="L48" i="5"/>
  <c r="L49" i="5"/>
  <c r="L50" i="5"/>
  <c r="L51" i="5"/>
  <c r="L54" i="5"/>
  <c r="L55" i="5"/>
  <c r="L56" i="5"/>
  <c r="L57" i="5"/>
  <c r="L59" i="5"/>
  <c r="L60" i="5"/>
  <c r="L61" i="5"/>
  <c r="L62" i="5"/>
  <c r="L5" i="5"/>
  <c r="I6" i="5"/>
  <c r="I7" i="5"/>
  <c r="F7" i="5" s="1"/>
  <c r="I9" i="5"/>
  <c r="F9" i="5" s="1"/>
  <c r="I11" i="5"/>
  <c r="I12" i="5"/>
  <c r="I13" i="5"/>
  <c r="F13" i="5" s="1"/>
  <c r="I15" i="5"/>
  <c r="F15" i="5" s="1"/>
  <c r="I16" i="5"/>
  <c r="I18" i="5"/>
  <c r="I19" i="5"/>
  <c r="F19" i="5" s="1"/>
  <c r="I20" i="5"/>
  <c r="F20" i="5" s="1"/>
  <c r="I21" i="5"/>
  <c r="I22" i="5"/>
  <c r="I23" i="5"/>
  <c r="I24" i="5"/>
  <c r="F24" i="5" s="1"/>
  <c r="I26" i="5"/>
  <c r="I27" i="5"/>
  <c r="I29" i="5"/>
  <c r="I30" i="5"/>
  <c r="F30" i="5" s="1"/>
  <c r="I31" i="5"/>
  <c r="I32" i="5"/>
  <c r="I33" i="5"/>
  <c r="I37" i="5"/>
  <c r="F37" i="5" s="1"/>
  <c r="I38" i="5"/>
  <c r="I39" i="5"/>
  <c r="I40" i="5"/>
  <c r="I41" i="5"/>
  <c r="F41" i="5" s="1"/>
  <c r="I42" i="5"/>
  <c r="I43" i="5"/>
  <c r="I44" i="5"/>
  <c r="I45" i="5"/>
  <c r="F45" i="5" s="1"/>
  <c r="I46" i="5"/>
  <c r="I47" i="5"/>
  <c r="I48" i="5"/>
  <c r="I49" i="5"/>
  <c r="F49" i="5" s="1"/>
  <c r="I50" i="5"/>
  <c r="I51" i="5"/>
  <c r="I54" i="5"/>
  <c r="F54" i="5" s="1"/>
  <c r="I55" i="5"/>
  <c r="F55" i="5" s="1"/>
  <c r="I56" i="5"/>
  <c r="I57" i="5"/>
  <c r="I59" i="5"/>
  <c r="I60" i="5"/>
  <c r="F60" i="5" s="1"/>
  <c r="I61" i="5"/>
  <c r="I62" i="5"/>
  <c r="I5" i="5"/>
  <c r="F5" i="5" s="1"/>
  <c r="T63" i="5"/>
  <c r="H58" i="5"/>
  <c r="K58" i="5"/>
  <c r="N58" i="5"/>
  <c r="O58" i="5" s="1"/>
  <c r="Q58" i="5"/>
  <c r="T58" i="5"/>
  <c r="E58" i="5" s="1"/>
  <c r="Y58" i="5"/>
  <c r="Z58" i="5"/>
  <c r="AA58" i="5" s="1"/>
  <c r="AC58" i="5"/>
  <c r="AF58" i="5"/>
  <c r="AG58" i="5" s="1"/>
  <c r="I58" i="5"/>
  <c r="T52" i="5"/>
  <c r="U52" i="5" s="1"/>
  <c r="T34" i="5"/>
  <c r="T28" i="5"/>
  <c r="T25" i="5"/>
  <c r="T17" i="5"/>
  <c r="U17" i="5" s="1"/>
  <c r="T14" i="5"/>
  <c r="AA6" i="41"/>
  <c r="AA9" i="41"/>
  <c r="AA11" i="41"/>
  <c r="AA12" i="41"/>
  <c r="AA13" i="41"/>
  <c r="AA14" i="41"/>
  <c r="AA15" i="41"/>
  <c r="AA16" i="41"/>
  <c r="AA17" i="41"/>
  <c r="AA18" i="41"/>
  <c r="AA19" i="41"/>
  <c r="AA20" i="41"/>
  <c r="AA21" i="41"/>
  <c r="AA22" i="41"/>
  <c r="AA23" i="41"/>
  <c r="F23" i="41" s="1"/>
  <c r="AA24" i="41"/>
  <c r="AA26" i="41"/>
  <c r="AA27" i="41"/>
  <c r="AA29" i="41"/>
  <c r="F29" i="41" s="1"/>
  <c r="AA30" i="41"/>
  <c r="AA31" i="41"/>
  <c r="AA32" i="41"/>
  <c r="AA33" i="41"/>
  <c r="AA38" i="41"/>
  <c r="AA39" i="41"/>
  <c r="AA40" i="41"/>
  <c r="AA41" i="41"/>
  <c r="AA42" i="41"/>
  <c r="AA43" i="41"/>
  <c r="AA44" i="41"/>
  <c r="AA46" i="41"/>
  <c r="AA47" i="41"/>
  <c r="AA48" i="41"/>
  <c r="AA49" i="41"/>
  <c r="AA50" i="41"/>
  <c r="AA51" i="41"/>
  <c r="AA52" i="41"/>
  <c r="AA55" i="41"/>
  <c r="AA56" i="41"/>
  <c r="F56" i="41" s="1"/>
  <c r="AA57" i="41"/>
  <c r="F57" i="41" s="1"/>
  <c r="AA58" i="41"/>
  <c r="AA59" i="41"/>
  <c r="AA61" i="41"/>
  <c r="AA62" i="41"/>
  <c r="AA63" i="41"/>
  <c r="AA64" i="41"/>
  <c r="AA68" i="41"/>
  <c r="AA5" i="41"/>
  <c r="D11" i="41"/>
  <c r="E11" i="41"/>
  <c r="D12" i="41"/>
  <c r="E12" i="41"/>
  <c r="D13" i="41"/>
  <c r="E13" i="41"/>
  <c r="K9" i="8"/>
  <c r="J10" i="8"/>
  <c r="K10" i="8"/>
  <c r="D38" i="41"/>
  <c r="E38" i="41"/>
  <c r="D39" i="41"/>
  <c r="E39" i="41"/>
  <c r="D40" i="41"/>
  <c r="E40" i="41"/>
  <c r="D41" i="41"/>
  <c r="E41" i="41"/>
  <c r="D42" i="41"/>
  <c r="E42" i="41"/>
  <c r="D43" i="41"/>
  <c r="E43" i="41"/>
  <c r="K23" i="8"/>
  <c r="D61" i="41"/>
  <c r="E61" i="41"/>
  <c r="D62" i="41"/>
  <c r="E62" i="41"/>
  <c r="D63" i="41"/>
  <c r="E63" i="41"/>
  <c r="D68" i="41"/>
  <c r="E68" i="41"/>
  <c r="R9" i="41"/>
  <c r="R11" i="41"/>
  <c r="R12" i="41"/>
  <c r="R13" i="41"/>
  <c r="R15" i="41"/>
  <c r="R16" i="41"/>
  <c r="R18" i="41"/>
  <c r="R19" i="41"/>
  <c r="R20" i="41"/>
  <c r="R21" i="41"/>
  <c r="F21" i="41" s="1"/>
  <c r="R22" i="41"/>
  <c r="R23" i="41"/>
  <c r="R24" i="41"/>
  <c r="F24" i="41" s="1"/>
  <c r="R26" i="41"/>
  <c r="R27" i="41"/>
  <c r="R29" i="41"/>
  <c r="R30" i="41"/>
  <c r="R31" i="41"/>
  <c r="R32" i="41"/>
  <c r="R33" i="41"/>
  <c r="R38" i="41"/>
  <c r="R39" i="41"/>
  <c r="R40" i="41"/>
  <c r="R41" i="41"/>
  <c r="R42" i="41"/>
  <c r="R43" i="41"/>
  <c r="R44" i="41"/>
  <c r="R46" i="41"/>
  <c r="R47" i="41"/>
  <c r="R48" i="41"/>
  <c r="R49" i="41"/>
  <c r="R50" i="41"/>
  <c r="R51" i="41"/>
  <c r="R52" i="41"/>
  <c r="R55" i="41"/>
  <c r="R56" i="41"/>
  <c r="R57" i="41"/>
  <c r="R58" i="41"/>
  <c r="R59" i="41"/>
  <c r="R61" i="41"/>
  <c r="R62" i="41"/>
  <c r="R63" i="41"/>
  <c r="O68" i="41"/>
  <c r="O6" i="41"/>
  <c r="O9" i="41"/>
  <c r="O11" i="41"/>
  <c r="O12" i="41"/>
  <c r="O13" i="41"/>
  <c r="O15" i="41"/>
  <c r="O16" i="41"/>
  <c r="O18" i="41"/>
  <c r="O19" i="41"/>
  <c r="O20" i="41"/>
  <c r="O21" i="41"/>
  <c r="O22" i="41"/>
  <c r="O23" i="41"/>
  <c r="O24" i="41"/>
  <c r="O26" i="41"/>
  <c r="O27" i="41"/>
  <c r="O29" i="41"/>
  <c r="O30" i="41"/>
  <c r="O31" i="41"/>
  <c r="O32" i="41"/>
  <c r="F32" i="41" s="1"/>
  <c r="O33" i="41"/>
  <c r="O38" i="41"/>
  <c r="O39" i="41"/>
  <c r="O40" i="41"/>
  <c r="O41" i="41"/>
  <c r="O42" i="41"/>
  <c r="O43" i="41"/>
  <c r="O44" i="41"/>
  <c r="F44" i="41" s="1"/>
  <c r="O46" i="41"/>
  <c r="O47" i="41"/>
  <c r="O48" i="41"/>
  <c r="O49" i="41"/>
  <c r="F49" i="41" s="1"/>
  <c r="O50" i="41"/>
  <c r="F50" i="41" s="1"/>
  <c r="O51" i="41"/>
  <c r="F51" i="41" s="1"/>
  <c r="O52" i="41"/>
  <c r="O55" i="41"/>
  <c r="O56" i="41"/>
  <c r="O57" i="41"/>
  <c r="O58" i="41"/>
  <c r="O59" i="41"/>
  <c r="O61" i="41"/>
  <c r="O62" i="41"/>
  <c r="O63" i="41"/>
  <c r="O5" i="41"/>
  <c r="L6" i="41"/>
  <c r="L9" i="41"/>
  <c r="L11" i="41"/>
  <c r="L12" i="41"/>
  <c r="L13" i="41"/>
  <c r="L15" i="41"/>
  <c r="L16" i="41"/>
  <c r="L18" i="41"/>
  <c r="L19" i="41"/>
  <c r="L20" i="41"/>
  <c r="L21" i="41"/>
  <c r="L22" i="41"/>
  <c r="L23" i="41"/>
  <c r="L24" i="41"/>
  <c r="L26" i="41"/>
  <c r="L27" i="41"/>
  <c r="L29" i="41"/>
  <c r="L30" i="41"/>
  <c r="F30" i="41" s="1"/>
  <c r="L31" i="41"/>
  <c r="L32" i="41"/>
  <c r="L33" i="41"/>
  <c r="L38" i="41"/>
  <c r="L39" i="41"/>
  <c r="L40" i="41"/>
  <c r="L41" i="41"/>
  <c r="L42" i="41"/>
  <c r="L43" i="41"/>
  <c r="L44" i="41"/>
  <c r="L46" i="41"/>
  <c r="L47" i="41"/>
  <c r="L48" i="41"/>
  <c r="L49" i="41"/>
  <c r="L50" i="41"/>
  <c r="L51" i="41"/>
  <c r="L52" i="41"/>
  <c r="L56" i="41"/>
  <c r="L57" i="41"/>
  <c r="L58" i="41"/>
  <c r="L61" i="41"/>
  <c r="L62" i="41"/>
  <c r="L63" i="41"/>
  <c r="L68" i="41"/>
  <c r="L5" i="41"/>
  <c r="I61" i="41"/>
  <c r="I62" i="41"/>
  <c r="I63" i="41"/>
  <c r="I68" i="41"/>
  <c r="I6" i="41"/>
  <c r="I9" i="41"/>
  <c r="I11" i="41"/>
  <c r="I12" i="41"/>
  <c r="I13" i="41"/>
  <c r="I15" i="41"/>
  <c r="I16" i="41"/>
  <c r="I18" i="41"/>
  <c r="I19" i="41"/>
  <c r="I20" i="41"/>
  <c r="I21" i="41"/>
  <c r="I22" i="41"/>
  <c r="I23" i="41"/>
  <c r="I24" i="41"/>
  <c r="I26" i="41"/>
  <c r="I27" i="41"/>
  <c r="I29" i="41"/>
  <c r="I30" i="41"/>
  <c r="I31" i="41"/>
  <c r="I32" i="41"/>
  <c r="I33" i="41"/>
  <c r="I38" i="41"/>
  <c r="I39" i="41"/>
  <c r="I40" i="41"/>
  <c r="I41" i="41"/>
  <c r="I42" i="41"/>
  <c r="I43" i="41"/>
  <c r="I44" i="41"/>
  <c r="I46" i="41"/>
  <c r="I48" i="41"/>
  <c r="I49" i="41"/>
  <c r="I50" i="41"/>
  <c r="I51" i="41"/>
  <c r="I52" i="41"/>
  <c r="I55" i="41"/>
  <c r="I56" i="41"/>
  <c r="I57" i="41"/>
  <c r="I58" i="41"/>
  <c r="I59" i="41"/>
  <c r="I5" i="41"/>
  <c r="Y63" i="5"/>
  <c r="Z63" i="5"/>
  <c r="AA63" i="5" s="1"/>
  <c r="AC63" i="5"/>
  <c r="Q63" i="5"/>
  <c r="Q52" i="5"/>
  <c r="Q34" i="5"/>
  <c r="Q28" i="5"/>
  <c r="Q25" i="5"/>
  <c r="Q17" i="5"/>
  <c r="Q14" i="5"/>
  <c r="E14" i="5" s="1"/>
  <c r="K7" i="6"/>
  <c r="W64" i="41"/>
  <c r="W34" i="41"/>
  <c r="W28" i="41"/>
  <c r="W25" i="41"/>
  <c r="X17" i="41"/>
  <c r="W7" i="41"/>
  <c r="X6" i="41"/>
  <c r="X9" i="41"/>
  <c r="X11" i="41"/>
  <c r="X12" i="41"/>
  <c r="X13" i="41"/>
  <c r="X18" i="41"/>
  <c r="X19" i="41"/>
  <c r="X20" i="41"/>
  <c r="X21" i="41"/>
  <c r="X22" i="41"/>
  <c r="X23" i="41"/>
  <c r="X24" i="41"/>
  <c r="X26" i="41"/>
  <c r="X27" i="41"/>
  <c r="X29" i="41"/>
  <c r="X30" i="41"/>
  <c r="X31" i="41"/>
  <c r="X32" i="41"/>
  <c r="X33" i="41"/>
  <c r="X38" i="41"/>
  <c r="X39" i="41"/>
  <c r="X40" i="41"/>
  <c r="X41" i="41"/>
  <c r="X42" i="41"/>
  <c r="X43" i="41"/>
  <c r="X44" i="41"/>
  <c r="X46" i="41"/>
  <c r="X47" i="41"/>
  <c r="X48" i="41"/>
  <c r="X49" i="41"/>
  <c r="X50" i="41"/>
  <c r="X51" i="41"/>
  <c r="X52" i="41"/>
  <c r="X55" i="41"/>
  <c r="X56" i="41"/>
  <c r="X57" i="41"/>
  <c r="X58" i="41"/>
  <c r="X59" i="41"/>
  <c r="X61" i="41"/>
  <c r="X62" i="41"/>
  <c r="X63" i="41"/>
  <c r="X68" i="41"/>
  <c r="X5" i="41"/>
  <c r="X7" i="41" s="1"/>
  <c r="D13" i="17" l="1"/>
  <c r="D6" i="18" s="1"/>
  <c r="F46" i="41"/>
  <c r="H53" i="40"/>
  <c r="D4" i="30"/>
  <c r="J4" i="30"/>
  <c r="F4" i="30"/>
  <c r="E4" i="30"/>
  <c r="G4" i="30"/>
  <c r="C4" i="30"/>
  <c r="M4" i="30"/>
  <c r="N4" i="30"/>
  <c r="K4" i="30"/>
  <c r="L4" i="30"/>
  <c r="H4" i="30"/>
  <c r="I4" i="30"/>
  <c r="N12" i="30"/>
  <c r="F12" i="30"/>
  <c r="E12" i="30"/>
  <c r="K12" i="30"/>
  <c r="I12" i="30"/>
  <c r="L12" i="30"/>
  <c r="G12" i="30"/>
  <c r="D12" i="30"/>
  <c r="J12" i="30"/>
  <c r="M12" i="30"/>
  <c r="H12" i="30"/>
  <c r="C12" i="30"/>
  <c r="F33" i="41"/>
  <c r="F58" i="41"/>
  <c r="F59" i="41"/>
  <c r="F55" i="41"/>
  <c r="F19" i="7"/>
  <c r="F13" i="6"/>
  <c r="F18" i="6"/>
  <c r="F31" i="6"/>
  <c r="F15" i="6"/>
  <c r="F23" i="6"/>
  <c r="F40" i="5"/>
  <c r="E28" i="5"/>
  <c r="F52" i="41"/>
  <c r="F48" i="41"/>
  <c r="F31" i="41"/>
  <c r="F27" i="41"/>
  <c r="F33" i="5"/>
  <c r="F29" i="5"/>
  <c r="F23" i="5"/>
  <c r="F48" i="5"/>
  <c r="F50" i="7"/>
  <c r="F42" i="7"/>
  <c r="F54" i="7"/>
  <c r="F46" i="7"/>
  <c r="F38" i="7"/>
  <c r="F29" i="7"/>
  <c r="F13" i="7"/>
  <c r="E18" i="37"/>
  <c r="F20" i="6"/>
  <c r="F30" i="6"/>
  <c r="F42" i="6"/>
  <c r="F38" i="6"/>
  <c r="F19" i="6"/>
  <c r="F41" i="6"/>
  <c r="F62" i="5"/>
  <c r="F57" i="5"/>
  <c r="F51" i="5"/>
  <c r="F47" i="5"/>
  <c r="F43" i="5"/>
  <c r="F32" i="5"/>
  <c r="F27" i="5"/>
  <c r="F22" i="5"/>
  <c r="F18" i="5"/>
  <c r="F12" i="5"/>
  <c r="F6" i="5"/>
  <c r="F61" i="5"/>
  <c r="F56" i="5"/>
  <c r="F50" i="5"/>
  <c r="F46" i="5"/>
  <c r="F42" i="5"/>
  <c r="F38" i="5"/>
  <c r="F31" i="5"/>
  <c r="F26" i="5"/>
  <c r="F21" i="5"/>
  <c r="F16" i="5"/>
  <c r="F11" i="5"/>
  <c r="R63" i="5"/>
  <c r="U63" i="5"/>
  <c r="F39" i="5"/>
  <c r="F62" i="41"/>
  <c r="F39" i="41"/>
  <c r="F43" i="41"/>
  <c r="F11" i="41"/>
  <c r="F42" i="41"/>
  <c r="F38" i="41"/>
  <c r="F63" i="41"/>
  <c r="F40" i="41"/>
  <c r="F12" i="41"/>
  <c r="F61" i="41"/>
  <c r="F41" i="41"/>
  <c r="F13" i="41"/>
  <c r="F78" i="7"/>
  <c r="F74" i="7"/>
  <c r="F90" i="7"/>
  <c r="F86" i="7"/>
  <c r="F5" i="7"/>
  <c r="AA3" i="8" s="1"/>
  <c r="F70" i="7"/>
  <c r="I17" i="18" s="1"/>
  <c r="F93" i="7"/>
  <c r="F33" i="7"/>
  <c r="F26" i="6"/>
  <c r="U58" i="5"/>
  <c r="F100" i="7"/>
  <c r="F24" i="6"/>
  <c r="F12" i="6"/>
  <c r="F11" i="6"/>
  <c r="R34" i="5"/>
  <c r="R14" i="5"/>
  <c r="U25" i="5"/>
  <c r="R25" i="5"/>
  <c r="U14" i="5"/>
  <c r="AD63" i="5"/>
  <c r="R58" i="5"/>
  <c r="L58" i="5"/>
  <c r="R17" i="5"/>
  <c r="R28" i="5"/>
  <c r="Q35" i="5"/>
  <c r="U28" i="5"/>
  <c r="T35" i="5"/>
  <c r="U34" i="5"/>
  <c r="AD58" i="5"/>
  <c r="R52" i="5"/>
  <c r="F58" i="7"/>
  <c r="F71" i="7"/>
  <c r="I18" i="18" s="1"/>
  <c r="F21" i="7"/>
  <c r="F32" i="6"/>
  <c r="F16" i="6"/>
  <c r="H7" i="18"/>
  <c r="E7" i="18"/>
  <c r="D23" i="9"/>
  <c r="D5" i="17"/>
  <c r="D7" i="17" s="1"/>
  <c r="D4" i="18" s="1"/>
  <c r="F89" i="7"/>
  <c r="F81" i="7"/>
  <c r="F77" i="7"/>
  <c r="F68" i="7"/>
  <c r="I15" i="18" s="1"/>
  <c r="F61" i="7"/>
  <c r="F53" i="7"/>
  <c r="F49" i="7"/>
  <c r="F41" i="7"/>
  <c r="F32" i="7"/>
  <c r="F20" i="7"/>
  <c r="F6" i="7"/>
  <c r="AA4" i="8" s="1"/>
  <c r="F98" i="7"/>
  <c r="F92" i="7"/>
  <c r="F84" i="7"/>
  <c r="F80" i="7"/>
  <c r="F76" i="7"/>
  <c r="F64" i="7"/>
  <c r="I11" i="18" s="1"/>
  <c r="F60" i="7"/>
  <c r="F56" i="7"/>
  <c r="F52" i="7"/>
  <c r="F48" i="7"/>
  <c r="F44" i="7"/>
  <c r="F40" i="7"/>
  <c r="F31" i="7"/>
  <c r="F27" i="7"/>
  <c r="F23" i="7"/>
  <c r="F15" i="7"/>
  <c r="F11" i="7"/>
  <c r="F63" i="7"/>
  <c r="F99" i="7"/>
  <c r="F85" i="7"/>
  <c r="F65" i="7"/>
  <c r="I12" i="18" s="1"/>
  <c r="F57" i="7"/>
  <c r="F45" i="7"/>
  <c r="F37" i="7"/>
  <c r="F24" i="7"/>
  <c r="F16" i="7"/>
  <c r="F12" i="7"/>
  <c r="F91" i="7"/>
  <c r="F87" i="7"/>
  <c r="F83" i="7"/>
  <c r="F79" i="7"/>
  <c r="F75" i="7"/>
  <c r="F67" i="7"/>
  <c r="I16" i="18" s="1"/>
  <c r="F59" i="7"/>
  <c r="F55" i="7"/>
  <c r="F51" i="7"/>
  <c r="F47" i="7"/>
  <c r="F43" i="7"/>
  <c r="F39" i="7"/>
  <c r="F30" i="7"/>
  <c r="F26" i="7"/>
  <c r="F22" i="7"/>
  <c r="F18" i="7"/>
  <c r="F9" i="7"/>
  <c r="AA7" i="8" s="1"/>
  <c r="D20" i="17"/>
  <c r="D8" i="17"/>
  <c r="D54" i="9"/>
  <c r="D5" i="18" s="1"/>
  <c r="F33" i="6"/>
  <c r="F29" i="6"/>
  <c r="F27" i="6"/>
  <c r="F22" i="6"/>
  <c r="X28" i="41"/>
  <c r="X25" i="41"/>
  <c r="X64" i="41"/>
  <c r="X34" i="41"/>
  <c r="X14" i="41"/>
  <c r="W35" i="41"/>
  <c r="W66" i="41" s="1"/>
  <c r="X53" i="41"/>
  <c r="O12" i="30" l="1"/>
  <c r="O4" i="30"/>
  <c r="Q65" i="5"/>
  <c r="R65" i="5" s="1"/>
  <c r="F58" i="5"/>
  <c r="D52" i="17"/>
  <c r="U35" i="5"/>
  <c r="T65" i="5"/>
  <c r="U65" i="5" s="1"/>
  <c r="R35" i="5"/>
  <c r="I7" i="18"/>
  <c r="D3" i="18"/>
  <c r="D19" i="18" s="1"/>
  <c r="D4" i="17"/>
  <c r="E62" i="7"/>
  <c r="Z19" i="8" s="1"/>
  <c r="E19" i="8" s="1"/>
  <c r="F62" i="7"/>
  <c r="AA19" i="8" s="1"/>
  <c r="F19" i="8" s="1"/>
  <c r="X35" i="41"/>
  <c r="X66" i="41" s="1"/>
  <c r="U95" i="7" l="1"/>
  <c r="E36" i="17"/>
  <c r="B31" i="30" s="1"/>
  <c r="I10" i="18"/>
  <c r="D36" i="17"/>
  <c r="H10" i="18"/>
  <c r="L6" i="6"/>
  <c r="L5" i="6"/>
  <c r="F5" i="1"/>
  <c r="F7" i="1" s="1"/>
  <c r="D26" i="9"/>
  <c r="D37" i="9" s="1"/>
  <c r="D76" i="9"/>
  <c r="D79" i="9" s="1"/>
  <c r="D80" i="9" s="1"/>
  <c r="H31" i="30" l="1"/>
  <c r="K31" i="30"/>
  <c r="L31" i="30"/>
  <c r="D31" i="30"/>
  <c r="E31" i="30"/>
  <c r="F31" i="30"/>
  <c r="I31" i="30"/>
  <c r="J31" i="30"/>
  <c r="C31" i="30"/>
  <c r="M31" i="30"/>
  <c r="N31" i="30"/>
  <c r="G31" i="30"/>
  <c r="R95" i="7"/>
  <c r="L7" i="6"/>
  <c r="D16" i="17"/>
  <c r="D73" i="9"/>
  <c r="Y52" i="5"/>
  <c r="Z52" i="5"/>
  <c r="AA52" i="5" s="1"/>
  <c r="N17" i="5"/>
  <c r="O17" i="5" s="1"/>
  <c r="Y17" i="5"/>
  <c r="Z17" i="5"/>
  <c r="AA17" i="5" s="1"/>
  <c r="AC17" i="5"/>
  <c r="N14" i="5"/>
  <c r="O14" i="5" s="1"/>
  <c r="Y14" i="5"/>
  <c r="Z14" i="5"/>
  <c r="AC14" i="5"/>
  <c r="Y34" i="5"/>
  <c r="Z34" i="5"/>
  <c r="AA34" i="5" s="1"/>
  <c r="Y28" i="5"/>
  <c r="Z28" i="5"/>
  <c r="AA28" i="5" s="1"/>
  <c r="Y25" i="5"/>
  <c r="Z25" i="5"/>
  <c r="E5" i="40"/>
  <c r="E13" i="40"/>
  <c r="E14" i="40"/>
  <c r="E15" i="40"/>
  <c r="E16" i="40"/>
  <c r="E17" i="40"/>
  <c r="E18" i="40"/>
  <c r="E19" i="40"/>
  <c r="E20" i="40"/>
  <c r="E21" i="40"/>
  <c r="E22" i="40"/>
  <c r="E4" i="40"/>
  <c r="O31" i="30" l="1"/>
  <c r="AD14" i="5"/>
  <c r="AD17" i="5"/>
  <c r="E12" i="40"/>
  <c r="E53" i="40" s="1"/>
  <c r="AA25" i="5"/>
  <c r="AA14" i="5"/>
  <c r="Y35" i="5"/>
  <c r="D15" i="17"/>
  <c r="D24" i="18"/>
  <c r="D23" i="18" s="1"/>
  <c r="D30" i="18" s="1"/>
  <c r="D31" i="18" s="1"/>
  <c r="Z35" i="5"/>
  <c r="X18" i="8" l="1"/>
  <c r="D19" i="17"/>
  <c r="D25" i="17"/>
  <c r="Y65" i="5"/>
  <c r="Z65" i="5"/>
  <c r="AA35" i="5"/>
  <c r="AA65" i="5" l="1"/>
  <c r="AJ11" i="57"/>
  <c r="W11" i="57"/>
  <c r="AH10" i="57"/>
  <c r="AG10" i="57"/>
  <c r="AG12" i="57" s="1"/>
  <c r="AE10" i="57"/>
  <c r="AE12" i="57" s="1"/>
  <c r="AD10" i="57"/>
  <c r="X10" i="57"/>
  <c r="V10" i="57"/>
  <c r="T10" i="57"/>
  <c r="O10" i="57"/>
  <c r="N10" i="57"/>
  <c r="M10" i="57"/>
  <c r="K10" i="57"/>
  <c r="F10" i="57"/>
  <c r="AJ9" i="57"/>
  <c r="AJ8" i="57"/>
  <c r="W8" i="57"/>
  <c r="AC10" i="57"/>
  <c r="AB10" i="57"/>
  <c r="J10" i="57"/>
  <c r="I10" i="57"/>
  <c r="H10" i="57"/>
  <c r="W6" i="57"/>
  <c r="AI10" i="57"/>
  <c r="AA10" i="57"/>
  <c r="Z10" i="57"/>
  <c r="G10" i="57"/>
  <c r="E10" i="57"/>
  <c r="D10" i="57"/>
  <c r="AI5" i="57"/>
  <c r="AH5" i="57"/>
  <c r="AF5" i="57"/>
  <c r="AF12" i="57" s="1"/>
  <c r="AD5" i="57"/>
  <c r="AD12" i="57" s="1"/>
  <c r="AC5" i="57"/>
  <c r="AB5" i="57"/>
  <c r="Y5" i="57"/>
  <c r="X5" i="57"/>
  <c r="V5" i="57"/>
  <c r="V12" i="57" s="1"/>
  <c r="U5" i="57"/>
  <c r="U12" i="57" s="1"/>
  <c r="R5" i="57"/>
  <c r="R12" i="57" s="1"/>
  <c r="Q5" i="57"/>
  <c r="Q12" i="57" s="1"/>
  <c r="P5" i="57"/>
  <c r="P12" i="57" s="1"/>
  <c r="N5" i="57"/>
  <c r="L5" i="57"/>
  <c r="L12" i="57" s="1"/>
  <c r="K5" i="57"/>
  <c r="J5" i="57"/>
  <c r="J12" i="57" s="1"/>
  <c r="H5" i="57"/>
  <c r="D5" i="57"/>
  <c r="F5" i="57"/>
  <c r="F12" i="57" s="1"/>
  <c r="AJ33" i="53"/>
  <c r="AJ32" i="53"/>
  <c r="X32" i="53"/>
  <c r="AJ31" i="53"/>
  <c r="X31" i="53"/>
  <c r="AJ30" i="53"/>
  <c r="X30" i="53"/>
  <c r="AJ29" i="53"/>
  <c r="X29" i="53"/>
  <c r="AJ28" i="53"/>
  <c r="AJ27" i="53"/>
  <c r="X27" i="53"/>
  <c r="AJ26" i="53"/>
  <c r="I5" i="57"/>
  <c r="AJ25" i="53"/>
  <c r="X25" i="53"/>
  <c r="AJ24" i="53"/>
  <c r="X24" i="53"/>
  <c r="AJ23" i="53"/>
  <c r="X23" i="53"/>
  <c r="AJ22" i="53"/>
  <c r="X22" i="53"/>
  <c r="AJ21" i="53"/>
  <c r="X21" i="53"/>
  <c r="AJ20" i="53"/>
  <c r="X20" i="53"/>
  <c r="AJ19" i="53"/>
  <c r="X19" i="53"/>
  <c r="AJ18" i="53"/>
  <c r="X18" i="53"/>
  <c r="AJ17" i="53"/>
  <c r="X17" i="53"/>
  <c r="AJ16" i="53"/>
  <c r="X16" i="53"/>
  <c r="AJ15" i="53"/>
  <c r="X15" i="53"/>
  <c r="AJ14" i="53"/>
  <c r="X14" i="53"/>
  <c r="AJ13" i="53"/>
  <c r="X13" i="53"/>
  <c r="T5" i="57"/>
  <c r="AJ12" i="53"/>
  <c r="X12" i="53"/>
  <c r="AJ11" i="53"/>
  <c r="X11" i="53"/>
  <c r="O5" i="57"/>
  <c r="O12" i="57" s="1"/>
  <c r="AJ10" i="53"/>
  <c r="M5" i="57"/>
  <c r="AJ9" i="53"/>
  <c r="X9" i="53"/>
  <c r="G5" i="57"/>
  <c r="AJ8" i="53"/>
  <c r="X8" i="53"/>
  <c r="AJ7" i="53"/>
  <c r="E5" i="57"/>
  <c r="AJ6" i="53"/>
  <c r="X6" i="53"/>
  <c r="AJ5" i="53"/>
  <c r="X5" i="53"/>
  <c r="AB12" i="57" l="1"/>
  <c r="AI12" i="57"/>
  <c r="N12" i="57"/>
  <c r="T12" i="57"/>
  <c r="K12" i="57"/>
  <c r="X12" i="57"/>
  <c r="AH12" i="57"/>
  <c r="AC12" i="57"/>
  <c r="AJ7" i="57"/>
  <c r="AJ10" i="57" s="1"/>
  <c r="I12" i="57"/>
  <c r="E12" i="57"/>
  <c r="G12" i="57"/>
  <c r="D12" i="57"/>
  <c r="H12" i="57"/>
  <c r="W7" i="57"/>
  <c r="C10" i="57"/>
  <c r="W10" i="57" s="1"/>
  <c r="Y10" i="57"/>
  <c r="Y12" i="57" s="1"/>
  <c r="X7" i="53"/>
  <c r="X10" i="53"/>
  <c r="X26" i="53"/>
  <c r="AJ76" i="53" l="1"/>
  <c r="AA5" i="57"/>
  <c r="X76" i="53"/>
  <c r="C5" i="57"/>
  <c r="W5" i="57" s="1"/>
  <c r="E25" i="9"/>
  <c r="E27" i="9"/>
  <c r="E28" i="9"/>
  <c r="E30" i="9"/>
  <c r="E31" i="9"/>
  <c r="E32" i="9"/>
  <c r="E33" i="9"/>
  <c r="E34" i="9"/>
  <c r="E35" i="9"/>
  <c r="E36" i="9"/>
  <c r="E38" i="9"/>
  <c r="E39" i="9"/>
  <c r="E40" i="9"/>
  <c r="E9" i="17" s="1"/>
  <c r="E41" i="9"/>
  <c r="E42" i="9"/>
  <c r="E47" i="9"/>
  <c r="E48" i="9"/>
  <c r="E49" i="9"/>
  <c r="E51" i="9"/>
  <c r="E53" i="9"/>
  <c r="E12" i="17" s="1"/>
  <c r="B9" i="30" s="1"/>
  <c r="E55" i="9"/>
  <c r="E63" i="9"/>
  <c r="E65" i="9"/>
  <c r="E67" i="9"/>
  <c r="E71" i="9"/>
  <c r="E25" i="18" s="1"/>
  <c r="E72" i="9"/>
  <c r="E18" i="17" s="1"/>
  <c r="B16" i="30" s="1"/>
  <c r="E74" i="9"/>
  <c r="E75" i="9"/>
  <c r="E22" i="17"/>
  <c r="D9" i="30" l="1"/>
  <c r="K9" i="30"/>
  <c r="L9" i="30"/>
  <c r="H9" i="30"/>
  <c r="E9" i="30"/>
  <c r="C9" i="30"/>
  <c r="I9" i="30"/>
  <c r="F9" i="30"/>
  <c r="G9" i="30"/>
  <c r="M9" i="30"/>
  <c r="J9" i="30"/>
  <c r="N9" i="30"/>
  <c r="E66" i="9"/>
  <c r="E13" i="17" s="1"/>
  <c r="B11" i="30" s="1"/>
  <c r="E26" i="18"/>
  <c r="E17" i="17"/>
  <c r="B15" i="30" s="1"/>
  <c r="E29" i="18"/>
  <c r="E27" i="18" s="1"/>
  <c r="E21" i="17"/>
  <c r="B18" i="30" s="1"/>
  <c r="B22" i="30" s="1"/>
  <c r="AA12" i="57"/>
  <c r="AJ12" i="57" s="1"/>
  <c r="AJ5" i="57"/>
  <c r="C12" i="57"/>
  <c r="W12" i="57" s="1"/>
  <c r="E12" i="9"/>
  <c r="E6" i="17" s="1"/>
  <c r="B5" i="30" s="1"/>
  <c r="L5" i="30" l="1"/>
  <c r="L6" i="30" s="1"/>
  <c r="D5" i="30"/>
  <c r="D6" i="30" s="1"/>
  <c r="B6" i="30"/>
  <c r="H5" i="30"/>
  <c r="H6" i="30" s="1"/>
  <c r="K5" i="30"/>
  <c r="K6" i="30" s="1"/>
  <c r="I5" i="30"/>
  <c r="I6" i="30" s="1"/>
  <c r="J5" i="30"/>
  <c r="J6" i="30" s="1"/>
  <c r="G5" i="30"/>
  <c r="G6" i="30" s="1"/>
  <c r="F5" i="30"/>
  <c r="F6" i="30" s="1"/>
  <c r="C5" i="30"/>
  <c r="M5" i="30"/>
  <c r="M6" i="30" s="1"/>
  <c r="N5" i="30"/>
  <c r="N6" i="30" s="1"/>
  <c r="E5" i="30"/>
  <c r="E6" i="30" s="1"/>
  <c r="D11" i="30"/>
  <c r="K11" i="30"/>
  <c r="L11" i="30"/>
  <c r="H11" i="30"/>
  <c r="M11" i="30"/>
  <c r="F11" i="30"/>
  <c r="C11" i="30"/>
  <c r="G11" i="30"/>
  <c r="J11" i="30"/>
  <c r="E11" i="30"/>
  <c r="N11" i="30"/>
  <c r="I11" i="30"/>
  <c r="O9" i="30"/>
  <c r="E6" i="18"/>
  <c r="E20" i="17"/>
  <c r="E52" i="17" s="1"/>
  <c r="E7" i="17"/>
  <c r="E4" i="18" s="1"/>
  <c r="E23" i="9"/>
  <c r="R68" i="41"/>
  <c r="F68" i="41" s="1"/>
  <c r="C6" i="30" l="1"/>
  <c r="O5" i="30"/>
  <c r="O6" i="30" s="1"/>
  <c r="O11" i="30"/>
  <c r="I47" i="41"/>
  <c r="F47" i="41" s="1"/>
  <c r="L55" i="41" l="1"/>
  <c r="L20" i="40" l="1"/>
  <c r="L19" i="40"/>
  <c r="M43" i="40"/>
  <c r="N43" i="40"/>
  <c r="M44" i="40"/>
  <c r="N44" i="40"/>
  <c r="M48" i="40"/>
  <c r="N48" i="40"/>
  <c r="M49" i="40"/>
  <c r="N49" i="40"/>
  <c r="M50" i="40"/>
  <c r="N50" i="40"/>
  <c r="M51" i="40"/>
  <c r="N51" i="40"/>
  <c r="M52" i="40"/>
  <c r="N52" i="40"/>
  <c r="L43" i="40"/>
  <c r="L44" i="40"/>
  <c r="L48" i="40"/>
  <c r="L49" i="40"/>
  <c r="L51" i="40"/>
  <c r="L52" i="40"/>
  <c r="L50" i="40"/>
  <c r="L42" i="40"/>
  <c r="E26" i="9" l="1"/>
  <c r="E37" i="9" s="1"/>
  <c r="E16" i="17" l="1"/>
  <c r="B14" i="30" s="1"/>
  <c r="B17" i="30" s="1"/>
  <c r="E15" i="17" l="1"/>
  <c r="E24" i="18"/>
  <c r="E23" i="18" s="1"/>
  <c r="E30" i="18" s="1"/>
  <c r="K29" i="8"/>
  <c r="L29" i="8"/>
  <c r="J29" i="8"/>
  <c r="Y17" i="7" l="1"/>
  <c r="Z17" i="7"/>
  <c r="AC17" i="7"/>
  <c r="Y14" i="7"/>
  <c r="Z14" i="7"/>
  <c r="AC14" i="7"/>
  <c r="AC34" i="7"/>
  <c r="AC28" i="7"/>
  <c r="AC25" i="7"/>
  <c r="Y35" i="7" l="1"/>
  <c r="AD14" i="7"/>
  <c r="AA14" i="7"/>
  <c r="AD17" i="7"/>
  <c r="AA17" i="7"/>
  <c r="AD34" i="7"/>
  <c r="AD28" i="7"/>
  <c r="AD25" i="7"/>
  <c r="AC35" i="7"/>
  <c r="AC95" i="7" s="1"/>
  <c r="AB95" i="7"/>
  <c r="AD95" i="7" l="1"/>
  <c r="AD35" i="7"/>
  <c r="N63" i="5"/>
  <c r="N52" i="5"/>
  <c r="N25" i="5"/>
  <c r="N28" i="5"/>
  <c r="N34" i="5"/>
  <c r="O52" i="5" l="1"/>
  <c r="O28" i="5"/>
  <c r="O34" i="5"/>
  <c r="O25" i="5"/>
  <c r="O63" i="5"/>
  <c r="N35" i="5"/>
  <c r="N65" i="5" s="1"/>
  <c r="O65" i="5" l="1"/>
  <c r="O35" i="5"/>
  <c r="G7" i="18" l="1"/>
  <c r="Z64" i="41"/>
  <c r="Y64" i="41"/>
  <c r="Z53" i="41"/>
  <c r="AA53" i="41" s="1"/>
  <c r="Z34" i="41"/>
  <c r="AA34" i="41" s="1"/>
  <c r="Z28" i="41"/>
  <c r="AA28" i="41" s="1"/>
  <c r="Z25" i="41"/>
  <c r="AA25" i="41"/>
  <c r="Z17" i="41"/>
  <c r="Z14" i="41"/>
  <c r="Z7" i="41"/>
  <c r="AA7" i="41" l="1"/>
  <c r="Z35" i="41"/>
  <c r="Z66" i="41" s="1"/>
  <c r="Y66" i="41" l="1"/>
  <c r="D66" i="41" s="1"/>
  <c r="AA35" i="41"/>
  <c r="M5" i="40"/>
  <c r="N5" i="40"/>
  <c r="L5" i="40"/>
  <c r="AA66" i="41" l="1"/>
  <c r="K7" i="8"/>
  <c r="L7" i="8"/>
  <c r="K3" i="8"/>
  <c r="L3" i="8"/>
  <c r="K4" i="8"/>
  <c r="L4" i="8"/>
  <c r="J7" i="8"/>
  <c r="J4" i="8"/>
  <c r="J3" i="8"/>
  <c r="J68" i="52" l="1"/>
  <c r="H68" i="52"/>
  <c r="H3" i="52"/>
  <c r="J23" i="8" l="1"/>
  <c r="L59" i="41"/>
  <c r="L23" i="8" l="1"/>
  <c r="H7" i="41"/>
  <c r="K7" i="41"/>
  <c r="N7" i="41"/>
  <c r="L7" i="41" l="1"/>
  <c r="O7" i="41"/>
  <c r="I7" i="41"/>
  <c r="J5" i="8"/>
  <c r="C26" i="18" l="1"/>
  <c r="J14" i="29" l="1"/>
  <c r="E14" i="29"/>
  <c r="F14" i="29"/>
  <c r="G14" i="29"/>
  <c r="H14" i="29"/>
  <c r="I14" i="29"/>
  <c r="D14" i="29"/>
  <c r="L8" i="40" l="1"/>
  <c r="M8" i="40"/>
  <c r="N8" i="40"/>
  <c r="M12" i="40"/>
  <c r="N12" i="40"/>
  <c r="L13" i="40"/>
  <c r="M13" i="40"/>
  <c r="N13" i="40"/>
  <c r="L14" i="40"/>
  <c r="M14" i="40"/>
  <c r="N14" i="40"/>
  <c r="L15" i="40"/>
  <c r="M15" i="40"/>
  <c r="N15" i="40"/>
  <c r="L16" i="40"/>
  <c r="M16" i="40"/>
  <c r="N16" i="40"/>
  <c r="L17" i="40"/>
  <c r="M17" i="40"/>
  <c r="N17" i="40"/>
  <c r="L18" i="40"/>
  <c r="M18" i="40"/>
  <c r="N18" i="40"/>
  <c r="L21" i="40"/>
  <c r="M21" i="40"/>
  <c r="N21" i="40"/>
  <c r="M22" i="40"/>
  <c r="N22" i="40"/>
  <c r="L23" i="40"/>
  <c r="M23" i="40"/>
  <c r="N23" i="40"/>
  <c r="L24" i="40"/>
  <c r="M24" i="40"/>
  <c r="N24" i="40"/>
  <c r="M30" i="40"/>
  <c r="N30" i="40"/>
  <c r="L33" i="40"/>
  <c r="M33" i="40"/>
  <c r="N33" i="40"/>
  <c r="L34" i="40"/>
  <c r="M34" i="40"/>
  <c r="N34" i="40"/>
  <c r="L31" i="40"/>
  <c r="M31" i="40"/>
  <c r="N31" i="40"/>
  <c r="L40" i="40"/>
  <c r="M40" i="40"/>
  <c r="N40" i="40"/>
  <c r="L41" i="40"/>
  <c r="M41" i="40"/>
  <c r="N41" i="40"/>
  <c r="M4" i="40"/>
  <c r="N4" i="40"/>
  <c r="X25" i="8" l="1"/>
  <c r="N53" i="40"/>
  <c r="W25" i="8"/>
  <c r="M53" i="40"/>
  <c r="L22" i="40"/>
  <c r="L12" i="40" l="1"/>
  <c r="Y72" i="7" l="1"/>
  <c r="Z72" i="7"/>
  <c r="Y101" i="7"/>
  <c r="Z101" i="7"/>
  <c r="AA101" i="7" s="1"/>
  <c r="AA72" i="7" l="1"/>
  <c r="Z34" i="7"/>
  <c r="Z28" i="7"/>
  <c r="Z25" i="7"/>
  <c r="AA28" i="7" l="1"/>
  <c r="AA34" i="7"/>
  <c r="AA25" i="7"/>
  <c r="Z35" i="7"/>
  <c r="Z95" i="7" s="1"/>
  <c r="Y95" i="7"/>
  <c r="V7" i="7"/>
  <c r="AA35" i="7" l="1"/>
  <c r="D7" i="7"/>
  <c r="Y5" i="8" s="1"/>
  <c r="X7" i="7"/>
  <c r="F7" i="7" s="1"/>
  <c r="C6" i="17"/>
  <c r="H25" i="7"/>
  <c r="K25" i="7"/>
  <c r="H34" i="7"/>
  <c r="K34" i="7"/>
  <c r="L34" i="7" l="1"/>
  <c r="L25" i="7"/>
  <c r="AA95" i="7"/>
  <c r="K35" i="7"/>
  <c r="K95" i="7" s="1"/>
  <c r="C28" i="18"/>
  <c r="C21" i="17"/>
  <c r="L35" i="7" l="1"/>
  <c r="C29" i="18"/>
  <c r="L95" i="7" l="1"/>
  <c r="L53" i="40"/>
  <c r="L30" i="40"/>
  <c r="C27" i="18"/>
  <c r="E76" i="9" l="1"/>
  <c r="H7" i="6" l="1"/>
  <c r="I7" i="6"/>
  <c r="C25" i="18" l="1"/>
  <c r="C53" i="43" l="1"/>
  <c r="D53" i="43"/>
  <c r="B53" i="43"/>
  <c r="C29" i="43"/>
  <c r="D29" i="43"/>
  <c r="B29" i="43"/>
  <c r="C14" i="17" l="1"/>
  <c r="H9" i="8" l="1"/>
  <c r="I9" i="8"/>
  <c r="H10" i="8"/>
  <c r="I10" i="8"/>
  <c r="H11" i="8"/>
  <c r="I11" i="8"/>
  <c r="H12" i="8"/>
  <c r="I12" i="8"/>
  <c r="H13" i="8"/>
  <c r="I13" i="8"/>
  <c r="G9" i="8"/>
  <c r="H7" i="8"/>
  <c r="I7" i="8"/>
  <c r="G7" i="8"/>
  <c r="Z5" i="8"/>
  <c r="AA5" i="8"/>
  <c r="Y3" i="8" l="1"/>
  <c r="Y7" i="8"/>
  <c r="Y19" i="8"/>
  <c r="D19" i="8" s="1"/>
  <c r="H14" i="8"/>
  <c r="I14" i="8"/>
  <c r="Q64" i="41"/>
  <c r="N64" i="41"/>
  <c r="K64" i="41"/>
  <c r="H64" i="41"/>
  <c r="Q53" i="41"/>
  <c r="N53" i="41"/>
  <c r="K53" i="41"/>
  <c r="H53" i="41"/>
  <c r="Q34" i="41"/>
  <c r="N34" i="41"/>
  <c r="K34" i="41"/>
  <c r="H34" i="41"/>
  <c r="Q28" i="41"/>
  <c r="N28" i="41"/>
  <c r="K28" i="41"/>
  <c r="H28" i="41"/>
  <c r="Q25" i="41"/>
  <c r="E25" i="41" s="1"/>
  <c r="N25" i="41"/>
  <c r="K25" i="41"/>
  <c r="H25" i="41"/>
  <c r="L5" i="8"/>
  <c r="K5" i="8"/>
  <c r="E9" i="6"/>
  <c r="Q7" i="8" s="1"/>
  <c r="F9" i="6"/>
  <c r="R7" i="8" s="1"/>
  <c r="D9" i="6"/>
  <c r="E6" i="6"/>
  <c r="Q4" i="8" s="1"/>
  <c r="F6" i="6"/>
  <c r="D6" i="6"/>
  <c r="E5" i="6"/>
  <c r="Q3" i="8" s="1"/>
  <c r="F5" i="6"/>
  <c r="R3" i="8" s="1"/>
  <c r="D5" i="6"/>
  <c r="S16" i="8"/>
  <c r="T16" i="8"/>
  <c r="E16" i="8" s="1"/>
  <c r="U16" i="8"/>
  <c r="F16" i="8" s="1"/>
  <c r="N23" i="8"/>
  <c r="E23" i="8" s="1"/>
  <c r="O23" i="8"/>
  <c r="F23" i="8" s="1"/>
  <c r="M23" i="8"/>
  <c r="D23" i="8" s="1"/>
  <c r="N7" i="8"/>
  <c r="O7" i="8"/>
  <c r="N3" i="8"/>
  <c r="O3" i="8"/>
  <c r="N4" i="8"/>
  <c r="O4" i="8"/>
  <c r="H3" i="8"/>
  <c r="I3" i="8"/>
  <c r="H4" i="8"/>
  <c r="I4" i="8"/>
  <c r="G3" i="8"/>
  <c r="E34" i="41" l="1"/>
  <c r="K13" i="8" s="1"/>
  <c r="E53" i="41"/>
  <c r="K21" i="8" s="1"/>
  <c r="F3" i="8"/>
  <c r="I8" i="18"/>
  <c r="E34" i="17"/>
  <c r="H8" i="18"/>
  <c r="D34" i="17"/>
  <c r="E7" i="8"/>
  <c r="F7" i="8"/>
  <c r="E39" i="17"/>
  <c r="B34" i="30" s="1"/>
  <c r="I25" i="18"/>
  <c r="H25" i="18"/>
  <c r="D39" i="17"/>
  <c r="E4" i="8"/>
  <c r="J12" i="8"/>
  <c r="K12" i="8"/>
  <c r="J13" i="8"/>
  <c r="K11" i="8"/>
  <c r="J11" i="8"/>
  <c r="L14" i="41"/>
  <c r="R14" i="41"/>
  <c r="L17" i="41"/>
  <c r="R17" i="41"/>
  <c r="L25" i="41"/>
  <c r="R25" i="41"/>
  <c r="F25" i="41" s="1"/>
  <c r="L28" i="41"/>
  <c r="R28" i="41"/>
  <c r="L34" i="41"/>
  <c r="R34" i="41"/>
  <c r="L53" i="41"/>
  <c r="R53" i="41"/>
  <c r="L64" i="41"/>
  <c r="R64" i="41"/>
  <c r="J9" i="8"/>
  <c r="I14" i="41"/>
  <c r="O14" i="41"/>
  <c r="I17" i="41"/>
  <c r="O17" i="41"/>
  <c r="I25" i="41"/>
  <c r="O25" i="41"/>
  <c r="I28" i="41"/>
  <c r="O28" i="41"/>
  <c r="I34" i="41"/>
  <c r="O34" i="41"/>
  <c r="I53" i="41"/>
  <c r="O53" i="41"/>
  <c r="I64" i="41"/>
  <c r="O64" i="41"/>
  <c r="U27" i="8"/>
  <c r="U30" i="8" s="1"/>
  <c r="X27" i="8"/>
  <c r="X30" i="8" s="1"/>
  <c r="W27" i="8"/>
  <c r="W30" i="8" s="1"/>
  <c r="Q35" i="41"/>
  <c r="K35" i="41"/>
  <c r="H35" i="41"/>
  <c r="N35" i="41"/>
  <c r="E3" i="8"/>
  <c r="T27" i="8"/>
  <c r="T30" i="8" s="1"/>
  <c r="S27" i="8"/>
  <c r="S30" i="8" s="1"/>
  <c r="D16" i="8"/>
  <c r="G10" i="18"/>
  <c r="C36" i="17"/>
  <c r="I5" i="8"/>
  <c r="V27" i="8"/>
  <c r="V30" i="8" s="1"/>
  <c r="H5" i="8"/>
  <c r="E7" i="6"/>
  <c r="F7" i="6"/>
  <c r="D7" i="6"/>
  <c r="R4" i="8"/>
  <c r="R5" i="8" s="1"/>
  <c r="Q5" i="8"/>
  <c r="O5" i="8"/>
  <c r="N5" i="8"/>
  <c r="H72" i="7"/>
  <c r="N34" i="7"/>
  <c r="O34" i="7" s="1"/>
  <c r="N28" i="7"/>
  <c r="H28" i="7"/>
  <c r="N25" i="7"/>
  <c r="N17" i="7"/>
  <c r="H17" i="7"/>
  <c r="N14" i="7"/>
  <c r="H14" i="7"/>
  <c r="E35" i="41" l="1"/>
  <c r="K14" i="8" s="1"/>
  <c r="F53" i="41"/>
  <c r="L21" i="8" s="1"/>
  <c r="F34" i="41"/>
  <c r="L13" i="8" s="1"/>
  <c r="F28" i="41"/>
  <c r="L12" i="8" s="1"/>
  <c r="O28" i="7"/>
  <c r="I28" i="7"/>
  <c r="F4" i="8"/>
  <c r="L11" i="8"/>
  <c r="L9" i="8"/>
  <c r="L10" i="8"/>
  <c r="I72" i="7"/>
  <c r="O14" i="7"/>
  <c r="O17" i="7"/>
  <c r="I34" i="7"/>
  <c r="F5" i="8"/>
  <c r="O25" i="7"/>
  <c r="I25" i="7"/>
  <c r="I17" i="7"/>
  <c r="I14" i="7"/>
  <c r="H27" i="8"/>
  <c r="H30" i="8" s="1"/>
  <c r="E5" i="8"/>
  <c r="I27" i="8"/>
  <c r="I30" i="8" s="1"/>
  <c r="R35" i="41"/>
  <c r="N66" i="41"/>
  <c r="O35" i="41"/>
  <c r="H66" i="41"/>
  <c r="I35" i="41"/>
  <c r="K66" i="41"/>
  <c r="L66" i="41" s="1"/>
  <c r="L35" i="41"/>
  <c r="Q66" i="41"/>
  <c r="J21" i="8"/>
  <c r="H35" i="7"/>
  <c r="H95" i="7" s="1"/>
  <c r="N35" i="7"/>
  <c r="N95" i="7" s="1"/>
  <c r="M95" i="7"/>
  <c r="O66" i="41" l="1"/>
  <c r="E66" i="41"/>
  <c r="F35" i="41"/>
  <c r="L14" i="8" s="1"/>
  <c r="L27" i="8" s="1"/>
  <c r="L30" i="8" s="1"/>
  <c r="I95" i="7"/>
  <c r="O35" i="7"/>
  <c r="I35" i="7"/>
  <c r="K27" i="8"/>
  <c r="K30" i="8" s="1"/>
  <c r="R66" i="41"/>
  <c r="I66" i="41"/>
  <c r="J14" i="8"/>
  <c r="J11" i="29"/>
  <c r="J10" i="29"/>
  <c r="I9" i="29"/>
  <c r="H9" i="29"/>
  <c r="G9" i="29"/>
  <c r="F9" i="29"/>
  <c r="F17" i="29" s="1"/>
  <c r="E9" i="29"/>
  <c r="E17" i="29" s="1"/>
  <c r="D9" i="29"/>
  <c r="E5" i="29"/>
  <c r="AE14" i="7"/>
  <c r="AF14" i="7"/>
  <c r="AE17" i="7"/>
  <c r="AF17" i="7"/>
  <c r="AE25" i="7"/>
  <c r="AF25" i="7"/>
  <c r="AE28" i="7"/>
  <c r="AF28" i="7"/>
  <c r="AE34" i="7"/>
  <c r="AF34" i="7"/>
  <c r="C13" i="17"/>
  <c r="C6" i="18" s="1"/>
  <c r="E52" i="9"/>
  <c r="E11" i="17" s="1"/>
  <c r="B8" i="30" s="1"/>
  <c r="E79" i="9"/>
  <c r="E80" i="9" s="1"/>
  <c r="H63" i="5"/>
  <c r="K63" i="5"/>
  <c r="AF63" i="5"/>
  <c r="AG63" i="5" s="1"/>
  <c r="G4" i="8"/>
  <c r="C17" i="17"/>
  <c r="C12" i="17"/>
  <c r="E43" i="9"/>
  <c r="C9" i="17"/>
  <c r="C7" i="18"/>
  <c r="C16" i="17"/>
  <c r="E32" i="17"/>
  <c r="B27" i="30" s="1"/>
  <c r="D32" i="17"/>
  <c r="H5" i="18" s="1"/>
  <c r="AF52" i="5"/>
  <c r="AF14" i="5"/>
  <c r="AF17" i="5"/>
  <c r="AF25" i="5"/>
  <c r="AF28" i="5"/>
  <c r="AF34" i="5"/>
  <c r="H28" i="5"/>
  <c r="K28" i="5"/>
  <c r="AC28" i="5"/>
  <c r="AD28" i="5" s="1"/>
  <c r="H34" i="5"/>
  <c r="K34" i="5"/>
  <c r="AC34" i="5"/>
  <c r="H52" i="5"/>
  <c r="K52" i="5"/>
  <c r="AC52" i="5"/>
  <c r="AC25" i="5"/>
  <c r="K25" i="5"/>
  <c r="L25" i="5" s="1"/>
  <c r="H25" i="5"/>
  <c r="K17" i="5"/>
  <c r="H17" i="5"/>
  <c r="K14" i="5"/>
  <c r="H14" i="5"/>
  <c r="V34" i="7"/>
  <c r="W34" i="7"/>
  <c r="V28" i="7"/>
  <c r="W28" i="7"/>
  <c r="V25" i="7"/>
  <c r="W25" i="7"/>
  <c r="V17" i="7"/>
  <c r="W17" i="7"/>
  <c r="V14" i="7"/>
  <c r="W14" i="7"/>
  <c r="V72" i="7"/>
  <c r="W72" i="7"/>
  <c r="H28" i="6"/>
  <c r="I28" i="6"/>
  <c r="K28" i="6"/>
  <c r="L28" i="6"/>
  <c r="N28" i="6"/>
  <c r="O28" i="6"/>
  <c r="P28" i="6"/>
  <c r="Q28" i="6"/>
  <c r="R28" i="6"/>
  <c r="S28" i="6"/>
  <c r="T28" i="6"/>
  <c r="U28" i="6"/>
  <c r="D37" i="6"/>
  <c r="D15" i="6"/>
  <c r="D18" i="6"/>
  <c r="D26" i="6"/>
  <c r="D29" i="6"/>
  <c r="D11" i="6"/>
  <c r="E45" i="6"/>
  <c r="Q21" i="8" s="1"/>
  <c r="F45" i="6"/>
  <c r="R21" i="8" s="1"/>
  <c r="H45" i="6"/>
  <c r="I45" i="6"/>
  <c r="K45" i="6"/>
  <c r="L45" i="6"/>
  <c r="N45" i="6"/>
  <c r="O45" i="6"/>
  <c r="P45" i="6"/>
  <c r="Q45" i="6"/>
  <c r="R45" i="6"/>
  <c r="S45" i="6"/>
  <c r="T45" i="6"/>
  <c r="U45" i="6"/>
  <c r="H34" i="6"/>
  <c r="I34" i="6"/>
  <c r="K34" i="6"/>
  <c r="L34" i="6"/>
  <c r="N34" i="6"/>
  <c r="O34" i="6"/>
  <c r="P34" i="6"/>
  <c r="Q34" i="6"/>
  <c r="R34" i="6"/>
  <c r="S34" i="6"/>
  <c r="T34" i="6"/>
  <c r="U34" i="6"/>
  <c r="F25" i="6"/>
  <c r="R11" i="8" s="1"/>
  <c r="E25" i="6"/>
  <c r="Q11" i="8" s="1"/>
  <c r="U25" i="6"/>
  <c r="T25" i="6"/>
  <c r="S25" i="6"/>
  <c r="R25" i="6"/>
  <c r="Q25" i="6"/>
  <c r="P25" i="6"/>
  <c r="O25" i="6"/>
  <c r="N25" i="6"/>
  <c r="L25" i="6"/>
  <c r="K25" i="6"/>
  <c r="I25" i="6"/>
  <c r="H25" i="6"/>
  <c r="F17" i="6"/>
  <c r="R10" i="8" s="1"/>
  <c r="E17" i="6"/>
  <c r="Q10" i="8" s="1"/>
  <c r="U17" i="6"/>
  <c r="T17" i="6"/>
  <c r="S17" i="6"/>
  <c r="R17" i="6"/>
  <c r="Q17" i="6"/>
  <c r="P17" i="6"/>
  <c r="O17" i="6"/>
  <c r="N17" i="6"/>
  <c r="L17" i="6"/>
  <c r="K17" i="6"/>
  <c r="I17" i="6"/>
  <c r="H17" i="6"/>
  <c r="F14" i="6"/>
  <c r="R9" i="8" s="1"/>
  <c r="E14" i="6"/>
  <c r="Q9" i="8" s="1"/>
  <c r="U14" i="6"/>
  <c r="T14" i="6"/>
  <c r="S14" i="6"/>
  <c r="R14" i="6"/>
  <c r="Q14" i="6"/>
  <c r="P14" i="6"/>
  <c r="O14" i="6"/>
  <c r="N14" i="6"/>
  <c r="L14" i="6"/>
  <c r="K14" i="6"/>
  <c r="I14" i="6"/>
  <c r="H14" i="6"/>
  <c r="E65" i="1"/>
  <c r="F65" i="1"/>
  <c r="G13" i="8"/>
  <c r="G12" i="8"/>
  <c r="G11" i="8"/>
  <c r="G10" i="8"/>
  <c r="F8" i="30" l="1"/>
  <c r="N8" i="30"/>
  <c r="E8" i="30"/>
  <c r="K8" i="30"/>
  <c r="L8" i="30"/>
  <c r="G8" i="30"/>
  <c r="J8" i="30"/>
  <c r="M8" i="30"/>
  <c r="H8" i="30"/>
  <c r="C8" i="30"/>
  <c r="I8" i="30"/>
  <c r="D8" i="30"/>
  <c r="E34" i="5"/>
  <c r="E52" i="5"/>
  <c r="D27" i="30"/>
  <c r="K27" i="30"/>
  <c r="L27" i="30"/>
  <c r="H27" i="30"/>
  <c r="M27" i="30"/>
  <c r="J27" i="30"/>
  <c r="G27" i="30"/>
  <c r="E27" i="30"/>
  <c r="F27" i="30"/>
  <c r="C27" i="30"/>
  <c r="N27" i="30"/>
  <c r="I27" i="30"/>
  <c r="F66" i="41"/>
  <c r="AD25" i="5"/>
  <c r="E25" i="5"/>
  <c r="E63" i="5"/>
  <c r="N25" i="8" s="1"/>
  <c r="E25" i="8" s="1"/>
  <c r="D63" i="5"/>
  <c r="M25" i="8" s="1"/>
  <c r="D25" i="8" s="1"/>
  <c r="C40" i="17" s="1"/>
  <c r="D72" i="7"/>
  <c r="X25" i="7"/>
  <c r="X34" i="7"/>
  <c r="X72" i="7"/>
  <c r="F72" i="7" s="1"/>
  <c r="AA18" i="8" s="1"/>
  <c r="F18" i="8" s="1"/>
  <c r="E35" i="17" s="1"/>
  <c r="B30" i="30" s="1"/>
  <c r="E72" i="7"/>
  <c r="Z18" i="8" s="1"/>
  <c r="E18" i="8" s="1"/>
  <c r="D35" i="17" s="1"/>
  <c r="H9" i="18" s="1"/>
  <c r="X14" i="7"/>
  <c r="E14" i="7"/>
  <c r="Z9" i="8" s="1"/>
  <c r="X17" i="7"/>
  <c r="E17" i="7"/>
  <c r="Z10" i="8" s="1"/>
  <c r="X28" i="7"/>
  <c r="E28" i="7"/>
  <c r="V101" i="7"/>
  <c r="D101" i="7" s="1"/>
  <c r="D97" i="7"/>
  <c r="C42" i="17" s="1"/>
  <c r="D14" i="7"/>
  <c r="Y9" i="8" s="1"/>
  <c r="D17" i="7"/>
  <c r="Y10" i="8" s="1"/>
  <c r="D25" i="7"/>
  <c r="Y11" i="8" s="1"/>
  <c r="D28" i="7"/>
  <c r="Y12" i="8" s="1"/>
  <c r="D34" i="7"/>
  <c r="W101" i="7"/>
  <c r="E97" i="7"/>
  <c r="D42" i="17" s="1"/>
  <c r="AG101" i="7"/>
  <c r="AA29" i="8" s="1"/>
  <c r="F29" i="8" s="1"/>
  <c r="AG28" i="7"/>
  <c r="AG17" i="7"/>
  <c r="AG14" i="7"/>
  <c r="E28" i="6"/>
  <c r="Q12" i="8" s="1"/>
  <c r="L52" i="5"/>
  <c r="L14" i="5"/>
  <c r="L17" i="5"/>
  <c r="AG28" i="5"/>
  <c r="AG17" i="5"/>
  <c r="AG52" i="5"/>
  <c r="I14" i="5"/>
  <c r="F14" i="5" s="1"/>
  <c r="I17" i="5"/>
  <c r="AD34" i="5"/>
  <c r="I63" i="5"/>
  <c r="L28" i="5"/>
  <c r="AG25" i="5"/>
  <c r="AG14" i="5"/>
  <c r="L63" i="5"/>
  <c r="I5" i="18"/>
  <c r="AG34" i="7"/>
  <c r="E34" i="7"/>
  <c r="Z13" i="8" s="1"/>
  <c r="AG25" i="7"/>
  <c r="E25" i="7"/>
  <c r="Z11" i="8" s="1"/>
  <c r="O95" i="7"/>
  <c r="E34" i="6"/>
  <c r="Q13" i="8" s="1"/>
  <c r="AD52" i="5"/>
  <c r="N21" i="8"/>
  <c r="AG34" i="5"/>
  <c r="M13" i="8"/>
  <c r="L34" i="5"/>
  <c r="I34" i="5"/>
  <c r="N13" i="8"/>
  <c r="I28" i="5"/>
  <c r="N12" i="8"/>
  <c r="I25" i="5"/>
  <c r="F25" i="5" s="1"/>
  <c r="N11" i="8"/>
  <c r="E10" i="17"/>
  <c r="B7" i="30" s="1"/>
  <c r="E54" i="9"/>
  <c r="F34" i="6"/>
  <c r="R13" i="8" s="1"/>
  <c r="F28" i="6"/>
  <c r="R12" i="8" s="1"/>
  <c r="N9" i="8"/>
  <c r="N10" i="8"/>
  <c r="Z12" i="8"/>
  <c r="J9" i="29"/>
  <c r="J17" i="29" s="1"/>
  <c r="J27" i="8"/>
  <c r="J30" i="8" s="1"/>
  <c r="H17" i="29"/>
  <c r="D17" i="29"/>
  <c r="G17" i="29"/>
  <c r="I17" i="29"/>
  <c r="C11" i="17"/>
  <c r="C10" i="17"/>
  <c r="C5" i="17"/>
  <c r="C24" i="18"/>
  <c r="C23" i="18" s="1"/>
  <c r="G5" i="8"/>
  <c r="C18" i="17"/>
  <c r="G14" i="8"/>
  <c r="W35" i="7"/>
  <c r="W95" i="7" s="1"/>
  <c r="T35" i="6"/>
  <c r="T58" i="6" s="1"/>
  <c r="D17" i="6"/>
  <c r="N35" i="6"/>
  <c r="O35" i="6"/>
  <c r="O58" i="6" s="1"/>
  <c r="L35" i="6"/>
  <c r="L58" i="6" s="1"/>
  <c r="E35" i="6"/>
  <c r="E58" i="6" s="1"/>
  <c r="Q14" i="8"/>
  <c r="Q27" i="8" s="1"/>
  <c r="Q30" i="8" s="1"/>
  <c r="D14" i="6"/>
  <c r="R35" i="6"/>
  <c r="H35" i="5"/>
  <c r="M7" i="8"/>
  <c r="C39" i="17"/>
  <c r="M3" i="8"/>
  <c r="K35" i="6"/>
  <c r="K58" i="6" s="1"/>
  <c r="S35" i="6"/>
  <c r="S58" i="6" s="1"/>
  <c r="P4" i="8"/>
  <c r="AF35" i="7"/>
  <c r="AF95" i="7" s="1"/>
  <c r="AE35" i="7"/>
  <c r="AE95" i="7" s="1"/>
  <c r="I35" i="6"/>
  <c r="I58" i="6" s="1"/>
  <c r="D34" i="6"/>
  <c r="D45" i="6"/>
  <c r="H35" i="6"/>
  <c r="H58" i="6" s="1"/>
  <c r="U35" i="6"/>
  <c r="U58" i="6" s="1"/>
  <c r="P7" i="8"/>
  <c r="Q35" i="6"/>
  <c r="P35" i="6"/>
  <c r="M4" i="8"/>
  <c r="M12" i="8"/>
  <c r="M10" i="8"/>
  <c r="D25" i="6"/>
  <c r="D28" i="6"/>
  <c r="P12" i="8" s="1"/>
  <c r="M9" i="8"/>
  <c r="M11" i="8"/>
  <c r="AF35" i="5"/>
  <c r="V35" i="7"/>
  <c r="V95" i="7" s="1"/>
  <c r="AC35" i="5"/>
  <c r="O8" i="30" l="1"/>
  <c r="H7" i="30"/>
  <c r="H10" i="30" s="1"/>
  <c r="H13" i="30" s="1"/>
  <c r="H23" i="30" s="1"/>
  <c r="L7" i="30"/>
  <c r="L10" i="30" s="1"/>
  <c r="L13" i="30" s="1"/>
  <c r="L23" i="30" s="1"/>
  <c r="D7" i="30"/>
  <c r="D10" i="30" s="1"/>
  <c r="D13" i="30" s="1"/>
  <c r="D23" i="30" s="1"/>
  <c r="K7" i="30"/>
  <c r="K10" i="30" s="1"/>
  <c r="K13" i="30" s="1"/>
  <c r="K23" i="30" s="1"/>
  <c r="I7" i="30"/>
  <c r="I10" i="30" s="1"/>
  <c r="I13" i="30" s="1"/>
  <c r="I23" i="30" s="1"/>
  <c r="G7" i="30"/>
  <c r="G10" i="30" s="1"/>
  <c r="G13" i="30" s="1"/>
  <c r="G23" i="30" s="1"/>
  <c r="F7" i="30"/>
  <c r="F10" i="30" s="1"/>
  <c r="F13" i="30" s="1"/>
  <c r="F23" i="30" s="1"/>
  <c r="C7" i="30"/>
  <c r="M7" i="30"/>
  <c r="M10" i="30" s="1"/>
  <c r="M13" i="30" s="1"/>
  <c r="M23" i="30" s="1"/>
  <c r="J7" i="30"/>
  <c r="J10" i="30" s="1"/>
  <c r="J13" i="30" s="1"/>
  <c r="J23" i="30" s="1"/>
  <c r="E7" i="30"/>
  <c r="E10" i="30" s="1"/>
  <c r="E13" i="30" s="1"/>
  <c r="E23" i="30" s="1"/>
  <c r="N7" i="30"/>
  <c r="N10" i="30" s="1"/>
  <c r="N13" i="30" s="1"/>
  <c r="N23" i="30" s="1"/>
  <c r="B10" i="30"/>
  <c r="B13" i="30" s="1"/>
  <c r="B23" i="30" s="1"/>
  <c r="O27" i="30"/>
  <c r="H26" i="18"/>
  <c r="D40" i="17"/>
  <c r="L30" i="30"/>
  <c r="G30" i="30"/>
  <c r="M30" i="30"/>
  <c r="H30" i="30"/>
  <c r="C30" i="30"/>
  <c r="F30" i="30"/>
  <c r="I30" i="30"/>
  <c r="D30" i="30"/>
  <c r="J30" i="30"/>
  <c r="N30" i="30"/>
  <c r="E30" i="30"/>
  <c r="K30" i="30"/>
  <c r="AC65" i="5"/>
  <c r="AD65" i="5" s="1"/>
  <c r="E35" i="5"/>
  <c r="E9" i="8"/>
  <c r="F25" i="7"/>
  <c r="AA11" i="8" s="1"/>
  <c r="D95" i="7"/>
  <c r="E95" i="7"/>
  <c r="D4" i="8"/>
  <c r="F34" i="5"/>
  <c r="O13" i="8" s="1"/>
  <c r="F17" i="5"/>
  <c r="O10" i="8" s="1"/>
  <c r="F28" i="5"/>
  <c r="O12" i="8" s="1"/>
  <c r="F63" i="5"/>
  <c r="O25" i="8" s="1"/>
  <c r="F25" i="8" s="1"/>
  <c r="G28" i="18"/>
  <c r="X101" i="7"/>
  <c r="F101" i="7" s="1"/>
  <c r="E21" i="8"/>
  <c r="D38" i="17" s="1"/>
  <c r="F34" i="7"/>
  <c r="AA13" i="8" s="1"/>
  <c r="F97" i="7"/>
  <c r="E42" i="17" s="1"/>
  <c r="B37" i="30" s="1"/>
  <c r="D35" i="7"/>
  <c r="E101" i="7"/>
  <c r="Z29" i="8"/>
  <c r="E29" i="8" s="1"/>
  <c r="D53" i="17"/>
  <c r="D51" i="17" s="1"/>
  <c r="H28" i="18"/>
  <c r="F28" i="7"/>
  <c r="AA12" i="8" s="1"/>
  <c r="F17" i="7"/>
  <c r="AA10" i="8" s="1"/>
  <c r="F14" i="7"/>
  <c r="AA9" i="8" s="1"/>
  <c r="E12" i="8"/>
  <c r="E10" i="8"/>
  <c r="O11" i="8"/>
  <c r="O9" i="8"/>
  <c r="D31" i="17"/>
  <c r="H4" i="18" s="1"/>
  <c r="E31" i="17"/>
  <c r="B26" i="30" s="1"/>
  <c r="X95" i="7"/>
  <c r="X35" i="7"/>
  <c r="AG35" i="7"/>
  <c r="E35" i="7"/>
  <c r="I52" i="5"/>
  <c r="AF65" i="5"/>
  <c r="AG65" i="5" s="1"/>
  <c r="AG35" i="5"/>
  <c r="AD35" i="5"/>
  <c r="N14" i="8"/>
  <c r="N27" i="8" s="1"/>
  <c r="N30" i="8" s="1"/>
  <c r="E13" i="8"/>
  <c r="K65" i="5"/>
  <c r="L35" i="5"/>
  <c r="E11" i="8"/>
  <c r="I35" i="5"/>
  <c r="E5" i="18"/>
  <c r="E3" i="18" s="1"/>
  <c r="E19" i="18" s="1"/>
  <c r="E31" i="18" s="1"/>
  <c r="E73" i="9"/>
  <c r="E8" i="17"/>
  <c r="E4" i="17" s="1"/>
  <c r="I9" i="18"/>
  <c r="F35" i="6"/>
  <c r="F58" i="6" s="1"/>
  <c r="R14" i="8"/>
  <c r="R27" i="8" s="1"/>
  <c r="R30" i="8" s="1"/>
  <c r="H65" i="5"/>
  <c r="E65" i="5" s="1"/>
  <c r="D65" i="5"/>
  <c r="P9" i="8"/>
  <c r="D9" i="8" s="1"/>
  <c r="P10" i="8"/>
  <c r="D10" i="8" s="1"/>
  <c r="P11" i="8"/>
  <c r="D11" i="8" s="1"/>
  <c r="P13" i="8"/>
  <c r="G27" i="8"/>
  <c r="G30" i="8" s="1"/>
  <c r="P21" i="8"/>
  <c r="Y13" i="8"/>
  <c r="D12" i="8"/>
  <c r="C10" i="18"/>
  <c r="C8" i="17"/>
  <c r="C53" i="17"/>
  <c r="D7" i="8"/>
  <c r="C32" i="17" s="1"/>
  <c r="G5" i="18" s="1"/>
  <c r="C22" i="17"/>
  <c r="C7" i="17"/>
  <c r="C4" i="18" s="1"/>
  <c r="Z14" i="8"/>
  <c r="Y29" i="8"/>
  <c r="C15" i="17"/>
  <c r="N58" i="6"/>
  <c r="R58" i="6"/>
  <c r="P58" i="6"/>
  <c r="P3" i="8"/>
  <c r="P5" i="8" s="1"/>
  <c r="M14" i="8"/>
  <c r="M5" i="8"/>
  <c r="Q58" i="6"/>
  <c r="G25" i="18"/>
  <c r="C5" i="18"/>
  <c r="D35" i="6"/>
  <c r="O7" i="30" l="1"/>
  <c r="O10" i="30" s="1"/>
  <c r="O13" i="30" s="1"/>
  <c r="O23" i="30" s="1"/>
  <c r="C10" i="30"/>
  <c r="C13" i="30" s="1"/>
  <c r="C23" i="30" s="1"/>
  <c r="I26" i="18"/>
  <c r="E40" i="17"/>
  <c r="B35" i="30" s="1"/>
  <c r="F26" i="30"/>
  <c r="I26" i="30"/>
  <c r="D26" i="30"/>
  <c r="K26" i="30"/>
  <c r="J26" i="30"/>
  <c r="M26" i="30"/>
  <c r="E26" i="30"/>
  <c r="L26" i="30"/>
  <c r="G26" i="30"/>
  <c r="N26" i="30"/>
  <c r="H26" i="30"/>
  <c r="C26" i="30"/>
  <c r="O30" i="30"/>
  <c r="F11" i="8"/>
  <c r="F10" i="8"/>
  <c r="F35" i="5"/>
  <c r="F52" i="5"/>
  <c r="O21" i="8" s="1"/>
  <c r="F21" i="8" s="1"/>
  <c r="E38" i="17" s="1"/>
  <c r="F12" i="8"/>
  <c r="F35" i="7"/>
  <c r="D37" i="17"/>
  <c r="H24" i="18"/>
  <c r="H23" i="18" s="1"/>
  <c r="H30" i="18" s="1"/>
  <c r="AA14" i="8"/>
  <c r="AA27" i="8" s="1"/>
  <c r="F9" i="8"/>
  <c r="E53" i="17"/>
  <c r="E51" i="17" s="1"/>
  <c r="I28" i="18"/>
  <c r="AG95" i="7"/>
  <c r="F95" i="7" s="1"/>
  <c r="O14" i="8"/>
  <c r="I4" i="18"/>
  <c r="F13" i="8"/>
  <c r="L65" i="5"/>
  <c r="I65" i="5"/>
  <c r="E25" i="17"/>
  <c r="E19" i="17"/>
  <c r="Z27" i="8"/>
  <c r="Z30" i="8" s="1"/>
  <c r="E14" i="8"/>
  <c r="D33" i="17" s="1"/>
  <c r="H6" i="18" s="1"/>
  <c r="H3" i="18" s="1"/>
  <c r="H19" i="18" s="1"/>
  <c r="M21" i="8"/>
  <c r="M27" i="8" s="1"/>
  <c r="M30" i="8" s="1"/>
  <c r="P14" i="8"/>
  <c r="D13" i="8"/>
  <c r="Y14" i="8"/>
  <c r="C20" i="17"/>
  <c r="D5" i="8"/>
  <c r="C31" i="17" s="1"/>
  <c r="G4" i="18" s="1"/>
  <c r="D29" i="8"/>
  <c r="D3" i="8"/>
  <c r="C4" i="17"/>
  <c r="C3" i="18"/>
  <c r="D58" i="6"/>
  <c r="G26" i="18"/>
  <c r="O26" i="30" l="1"/>
  <c r="E37" i="17"/>
  <c r="B33" i="30"/>
  <c r="B36" i="30" s="1"/>
  <c r="I24" i="18"/>
  <c r="I23" i="18" s="1"/>
  <c r="I30" i="18" s="1"/>
  <c r="O27" i="8"/>
  <c r="O30" i="8" s="1"/>
  <c r="F65" i="5"/>
  <c r="H31" i="18"/>
  <c r="F14" i="8"/>
  <c r="E33" i="17" s="1"/>
  <c r="B28" i="30" s="1"/>
  <c r="D30" i="17"/>
  <c r="D41" i="17" s="1"/>
  <c r="AA30" i="8"/>
  <c r="E27" i="8"/>
  <c r="E30" i="8" s="1"/>
  <c r="D21" i="8"/>
  <c r="C38" i="17" s="1"/>
  <c r="D14" i="8"/>
  <c r="P27" i="8"/>
  <c r="P30" i="8" s="1"/>
  <c r="C52" i="17"/>
  <c r="C19" i="18"/>
  <c r="C19" i="17"/>
  <c r="C25" i="17"/>
  <c r="Y18" i="8"/>
  <c r="G8" i="18"/>
  <c r="C34" i="17"/>
  <c r="F28" i="30" l="1"/>
  <c r="F32" i="30" s="1"/>
  <c r="F38" i="30" s="1"/>
  <c r="L28" i="30"/>
  <c r="L32" i="30" s="1"/>
  <c r="L38" i="30" s="1"/>
  <c r="G28" i="30"/>
  <c r="G32" i="30" s="1"/>
  <c r="G38" i="30" s="1"/>
  <c r="J28" i="30"/>
  <c r="J32" i="30" s="1"/>
  <c r="J38" i="30" s="1"/>
  <c r="M28" i="30"/>
  <c r="M32" i="30" s="1"/>
  <c r="M38" i="30" s="1"/>
  <c r="H28" i="30"/>
  <c r="H32" i="30" s="1"/>
  <c r="H38" i="30" s="1"/>
  <c r="C28" i="30"/>
  <c r="I28" i="30"/>
  <c r="I32" i="30" s="1"/>
  <c r="I38" i="30" s="1"/>
  <c r="D28" i="30"/>
  <c r="D32" i="30" s="1"/>
  <c r="D38" i="30" s="1"/>
  <c r="E28" i="30"/>
  <c r="E32" i="30" s="1"/>
  <c r="E38" i="30" s="1"/>
  <c r="K28" i="30"/>
  <c r="K32" i="30" s="1"/>
  <c r="K38" i="30" s="1"/>
  <c r="N28" i="30"/>
  <c r="N32" i="30" s="1"/>
  <c r="N38" i="30" s="1"/>
  <c r="B32" i="30"/>
  <c r="B38" i="30" s="1"/>
  <c r="B40" i="30" s="1"/>
  <c r="G24" i="18"/>
  <c r="C37" i="17"/>
  <c r="E30" i="17"/>
  <c r="E41" i="17" s="1"/>
  <c r="F27" i="8"/>
  <c r="F30" i="8" s="1"/>
  <c r="D43" i="17"/>
  <c r="D56" i="17" s="1"/>
  <c r="C33" i="17"/>
  <c r="G6" i="18" s="1"/>
  <c r="I6" i="18"/>
  <c r="I3" i="18" s="1"/>
  <c r="D47" i="17"/>
  <c r="G23" i="18"/>
  <c r="C30" i="18"/>
  <c r="C51" i="17"/>
  <c r="Y27" i="8"/>
  <c r="Y30" i="8" s="1"/>
  <c r="D18" i="8"/>
  <c r="C35" i="17" s="1"/>
  <c r="G9" i="18" s="1"/>
  <c r="O28" i="30" l="1"/>
  <c r="O32" i="30" s="1"/>
  <c r="O38" i="30" s="1"/>
  <c r="O40" i="30" s="1"/>
  <c r="C32" i="30"/>
  <c r="C38" i="30" s="1"/>
  <c r="C40" i="30" s="1"/>
  <c r="D3" i="30" s="1"/>
  <c r="D40" i="30" s="1"/>
  <c r="E3" i="30" s="1"/>
  <c r="E40" i="30" s="1"/>
  <c r="F3" i="30" s="1"/>
  <c r="F40" i="30" s="1"/>
  <c r="G3" i="30" s="1"/>
  <c r="G40" i="30" s="1"/>
  <c r="H3" i="30" s="1"/>
  <c r="H40" i="30" s="1"/>
  <c r="I3" i="30" s="1"/>
  <c r="I40" i="30" s="1"/>
  <c r="J3" i="30" s="1"/>
  <c r="J40" i="30" s="1"/>
  <c r="K3" i="30" s="1"/>
  <c r="K40" i="30" s="1"/>
  <c r="L3" i="30" s="1"/>
  <c r="L40" i="30" s="1"/>
  <c r="M3" i="30" s="1"/>
  <c r="M40" i="30" s="1"/>
  <c r="N3" i="30" s="1"/>
  <c r="N40" i="30" s="1"/>
  <c r="I19" i="18"/>
  <c r="I31" i="18" s="1"/>
  <c r="E47" i="17"/>
  <c r="E43" i="17"/>
  <c r="E56" i="17" s="1"/>
  <c r="C31" i="18"/>
  <c r="G30" i="18"/>
  <c r="G3" i="18"/>
  <c r="G19" i="18" s="1"/>
  <c r="D27" i="8"/>
  <c r="D30" i="8" s="1"/>
  <c r="G31" i="18" l="1"/>
  <c r="C30" i="17"/>
  <c r="C41" i="17" l="1"/>
  <c r="C43" i="17" s="1"/>
  <c r="C56" i="17" s="1"/>
  <c r="C47" i="17" l="1"/>
</calcChain>
</file>

<file path=xl/comments1.xml><?xml version="1.0" encoding="utf-8"?>
<comments xmlns="http://schemas.openxmlformats.org/spreadsheetml/2006/main">
  <authors>
    <author>Felhasználó</author>
  </authors>
  <commentList>
    <comment ref="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VP piac: 50.000 eFt
VP külterület: 13.793 eFt</t>
        </r>
      </text>
    </comment>
    <comment ref="D6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NMI támogatás</t>
        </r>
      </text>
    </comment>
    <comment ref="C7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adó: 29.000eFt
Polg. 2020.évi céljutt: 1.341eFt
VH tartalék 2020.évi maradványa: 62.500eFt
Viziközmű 2020.évi maradványa: </t>
        </r>
        <r>
          <rPr>
            <b/>
            <sz val="9"/>
            <color indexed="81"/>
            <rFont val="Segoe UI"/>
            <family val="2"/>
            <charset val="238"/>
          </rPr>
          <t>53.372</t>
        </r>
        <r>
          <rPr>
            <sz val="9"/>
            <color indexed="81"/>
            <rFont val="Segoe UI"/>
            <family val="2"/>
            <charset val="238"/>
          </rPr>
          <t>eFt</t>
        </r>
      </text>
    </comment>
    <comment ref="C7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fejl.tart.: 3.000eFt +20.000Ft járda felúj
400M: 90.144eFt + 9.240eFt (főszámla ford.áfa)
TOP.3.2.1 Iskolaenerg.: 434eFt
TOP 2.1.2 Zöld város : </t>
        </r>
        <r>
          <rPr>
            <b/>
            <sz val="9"/>
            <color indexed="81"/>
            <rFont val="Segoe UI"/>
            <family val="2"/>
            <charset val="238"/>
          </rPr>
          <t xml:space="preserve">47.717 </t>
        </r>
        <r>
          <rPr>
            <sz val="9"/>
            <color indexed="81"/>
            <rFont val="Segoe UI"/>
            <family val="2"/>
            <charset val="238"/>
          </rPr>
          <t>eFt 
TOP 4.1.1 Eg.ház: 850 eFT
TOP 5.3.1 Helyi ident: 10.900 eFt
EFOP 4.1.8 könyvtár: 24 eFt
TOP 5.3.1 Helyi id. (BBK): 7.744 eFt
TOP 1.4.1 Bölcsőde: 220.943 EFt
800M VÜ telephely: 128.205 eFt</t>
        </r>
      </text>
    </comment>
  </commentList>
</comments>
</file>

<file path=xl/comments10.xml><?xml version="1.0" encoding="utf-8"?>
<comments xmlns="http://schemas.openxmlformats.org/spreadsheetml/2006/main">
  <authors>
    <author>Felhasználó</author>
    <author>user</author>
  </authors>
  <commentList>
    <comment ref="A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450</t>
        </r>
      </text>
    </comment>
    <comment ref="AF6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
</t>
        </r>
      </text>
    </comment>
    <comment ref="A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162</t>
        </r>
      </text>
    </comment>
    <comment ref="AF9" authorId="1" shapeId="0">
      <text>
        <r>
          <rPr>
            <b/>
            <sz val="9"/>
            <color indexed="81"/>
            <rFont val="Segoe UI"/>
            <family val="2"/>
            <charset val="238"/>
          </rPr>
          <t>user:</t>
        </r>
        <r>
          <rPr>
            <sz val="9"/>
            <color indexed="81"/>
            <rFont val="Segoe UI"/>
            <family val="2"/>
            <charset val="238"/>
          </rPr>
          <t xml:space="preserve">
Köfop ASP </t>
        </r>
      </text>
    </comment>
    <comment ref="AB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300
Rendezvény: 100</t>
        </r>
      </text>
    </comment>
    <comment ref="AC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BGA tartból átcsop ásványvíz vás.
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Norbi: 12*215,8eFt
weboldal: 12*20+áfa</t>
        </r>
      </text>
    </comment>
    <comment ref="M19" authorId="0" shapeId="0">
      <text>
        <r>
          <rPr>
            <b/>
            <sz val="9"/>
            <color indexed="81"/>
            <rFont val="Segoe UI"/>
            <family val="2"/>
            <charset val="238"/>
          </rPr>
          <t xml:space="preserve">Felhasználó:
</t>
        </r>
        <r>
          <rPr>
            <sz val="9"/>
            <color indexed="81"/>
            <rFont val="Segoe UI"/>
            <family val="2"/>
            <charset val="238"/>
          </rPr>
          <t>Pápay: 15.641 eFt</t>
        </r>
        <r>
          <rPr>
            <sz val="9"/>
            <color indexed="81"/>
            <rFont val="Segoe UI"/>
            <family val="2"/>
            <charset val="238"/>
          </rPr>
          <t xml:space="preserve">
Szünidei: 235</t>
        </r>
      </text>
    </comment>
    <comment ref="AC1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BGA tart Mezőköplény tánctábor étkezés</t>
        </r>
      </text>
    </comment>
    <comment ref="G2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MÁV:52+áfa
Egészségh.járda: 116 (1077/3hrsz)</t>
        </r>
      </text>
    </comment>
    <comment ref="G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Keve: 12*35eFt kamerarendszer karb., működtetés
</t>
        </r>
      </text>
    </comment>
    <comment ref="G2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továbbszla: 500eFt</t>
        </r>
      </text>
    </comment>
    <comment ref="G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gyepmester: 550eFt
biztosítás: 1500eFt
egyéb: 300eFt
Eg.ház tűzjelző felügy: 176eFt</t>
        </r>
      </text>
    </comment>
    <comment ref="Y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Pletser: 12*62,5e=750e
Elektro: 12*184,5e=2214e+111e áfa
Prieger: 12*240e=2880e</t>
        </r>
      </text>
    </comment>
    <comment ref="AB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1260
Rendezvény: 780
-1.348</t>
        </r>
      </text>
    </comment>
    <comment ref="AC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BGA tartból Mezőkölpénybe szállítás, tánctábor táncművészek díja</t>
        </r>
      </text>
    </comment>
    <comment ref="AF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Fülesbagoly fesztivál 5.000
Galéria Projekt 4.991
Tök Jó Hét 2.000
Trilla Nép-Dal ünnep 9606</t>
        </r>
      </text>
    </comment>
    <comment ref="M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Pápay: 4.223 eFt
Szünidei: 64</t>
        </r>
      </text>
    </comment>
    <comment ref="AB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Nemzetközi: 420
Rendezvény: 210
-364</t>
        </r>
      </text>
    </comment>
    <comment ref="AC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BGA tartból átcsop ásványvíz vás.</t>
        </r>
      </text>
    </comment>
    <comment ref="AF2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Trilla Nép-Dal ünnepség</t>
        </r>
      </text>
    </comment>
    <comment ref="AF3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KÖFOP ASP maradványa</t>
        </r>
      </text>
    </comment>
    <comment ref="AF6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Visszatér tám Sajtmustra</t>
        </r>
      </text>
    </comment>
    <comment ref="AE6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BBK 2021.évi becsült rendezvénye</t>
        </r>
      </text>
    </comment>
    <comment ref="AE6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Települési adó</t>
        </r>
      </text>
    </comment>
    <comment ref="AE6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Zöldváros viziközmű tartalékból
</t>
        </r>
      </text>
    </comment>
    <comment ref="AE6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Mirrotron bevétele
VP piacból: 22.208 eFt
VP kült.utak: 13.231 eFt
Járda felúj: 20.000eFt</t>
        </r>
      </text>
    </comment>
    <comment ref="AE6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HIPA csökkentése 52.800eFt</t>
        </r>
      </text>
    </comment>
  </commentList>
</comments>
</file>

<file path=xl/comments11.xml><?xml version="1.0" encoding="utf-8"?>
<comments xmlns="http://schemas.openxmlformats.org/spreadsheetml/2006/main">
  <authors>
    <author>Felhasználó</author>
  </authors>
  <commentList>
    <comment ref="D6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</commentList>
</comments>
</file>

<file path=xl/comments12.xml><?xml version="1.0" encoding="utf-8"?>
<comments xmlns="http://schemas.openxmlformats.org/spreadsheetml/2006/main">
  <authors>
    <author>Felhasználó</author>
  </authors>
  <commentList>
    <comment ref="G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gar.bérminimum 231 E Ft-ra emelkedik+ NOKS dolgozók 10% pótléka, összeses 4E Ft növekedést eredményez
</t>
        </r>
      </text>
    </comment>
    <comment ref="G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2019.10.16-án 704 E a teljesítés</t>
        </r>
      </text>
    </comment>
    <comment ref="G3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Eddig 15. Eft/év volt a ruhapénz, most szeretné a vezető 30 Eft/év/főre módosítani.</t>
        </r>
      </text>
    </comment>
    <comment ref="P4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normatíva adatokkal tervezve</t>
        </r>
      </text>
    </comment>
    <comment ref="J4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Alba Idea nyomtató karbantartása kb. 9000 Ft/hó</t>
        </r>
      </text>
    </comment>
    <comment ref="J4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450 E Ft bankköltség, 90 E Ft postaköltség</t>
        </r>
      </text>
    </comment>
    <comment ref="P5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P5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normatíva adatok alapján tervezve</t>
        </r>
      </text>
    </comment>
    <comment ref="D5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1166 E Ft növekedés, ami a ruhapénz emelése </t>
        </r>
      </text>
    </comment>
    <comment ref="J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</commentList>
</comments>
</file>

<file path=xl/comments13.xml><?xml version="1.0" encoding="utf-8"?>
<comments xmlns="http://schemas.openxmlformats.org/spreadsheetml/2006/main">
  <authors>
    <author>Felhasználó</author>
  </authors>
  <commentLis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PM-ból</t>
        </r>
      </text>
    </comment>
    <comment ref="G1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12*36 E Ft</t>
        </r>
      </text>
    </comment>
    <comment ref="S2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megbízási szerződéssel vannak főállásúak helyett</t>
        </r>
      </text>
    </comment>
    <comment ref="G48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fénymásoló üzemeltetés 420 ezer FT, bankköltség, postaköltség, ill. rendezvények költségei, melyek a 2018.évben 4975 ezer Ft volt. Idei évben 2623 Eft és  BBK rendezvény 6098 E ft MVÖ a szolgáltatási terv alapján, 10.22 rendezvényterv alapján ez 9135 Eft , szeprtemberi 2 napos rendezvény nincs benne ebben az összegben az tartalékba lett helyezve.
</t>
        </r>
      </text>
    </comment>
    <comment ref="G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250e Ft bevétellel tervezve
70e Ft továbbszámlázás</t>
        </r>
      </text>
    </comment>
    <comment ref="J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1,5 millió Ft bevétellel tervezve</t>
        </r>
      </text>
    </comment>
    <comment ref="P54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250 Ft bevétellel számolva</t>
        </r>
      </text>
    </comment>
    <comment ref="V5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TOP 5.3.1 2020-2021 évi kiadás</t>
        </r>
      </text>
    </comment>
    <comment ref="G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J6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2020.évi terv alapján</t>
        </r>
      </text>
    </comment>
    <comment ref="S61" authorId="0" shapeId="0">
      <text>
        <r>
          <rPr>
            <b/>
            <sz val="9"/>
            <color indexed="81"/>
            <rFont val="Tahoma"/>
            <family val="2"/>
            <charset val="238"/>
          </rPr>
          <t>Felhasználó:</t>
        </r>
        <r>
          <rPr>
            <sz val="9"/>
            <color indexed="81"/>
            <rFont val="Tahoma"/>
            <family val="2"/>
            <charset val="238"/>
          </rPr>
          <t xml:space="preserve">
2020.évi terv alapján</t>
        </r>
      </text>
    </comment>
    <comment ref="V8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Pm 2018. terhére</t>
        </r>
      </text>
    </comment>
  </commentList>
</comments>
</file>

<file path=xl/comments2.xml><?xml version="1.0" encoding="utf-8"?>
<comments xmlns="http://schemas.openxmlformats.org/spreadsheetml/2006/main">
  <authors>
    <author>Felhasználó</author>
  </authors>
  <commentList>
    <comment ref="B8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munkaszervezet 4mFt
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1788*12=21456e
várható, becsült tervszám</t>
        </r>
      </text>
    </comment>
  </commentList>
</comments>
</file>

<file path=xl/comments3.xml><?xml version="1.0" encoding="utf-8"?>
<comments xmlns="http://schemas.openxmlformats.org/spreadsheetml/2006/main">
  <authors>
    <author>Felhasználó</author>
  </authors>
  <commentList>
    <comment ref="B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Beethoven: 22.559 eFt
Pápay: 3.344 eFt</t>
        </r>
      </text>
    </comment>
    <comment ref="B5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víz vagyonkez: 334
víziközmű fejl: 690
csatorna üzemelt.díj: 23.287 (2020.évi 3hó+)</t>
        </r>
      </text>
    </comment>
    <comment ref="B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Fejérvíz: 142+23+4762
Beethoven: 634
Pápay: 437
Továbbszla: 135</t>
        </r>
      </text>
    </comment>
    <comment ref="B9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E.ON: 1800
Telenor: 1202
Für Elise: 1440
M.Telekom: 410
Jellinek Kinga: 2295
Hiteles: 420
Digi: 600</t>
        </r>
      </text>
    </comment>
    <comment ref="B1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Újság: 113
Továbbszla: 134
Fejérvíz: 90+186+6287
Beethoven: 6.091 eFt
Pápay: 903 eFt</t>
        </r>
      </text>
    </comment>
    <comment ref="B17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óvodai élelmezés</t>
        </r>
      </text>
    </comment>
  </commentList>
</comments>
</file>

<file path=xl/comments4.xml><?xml version="1.0" encoding="utf-8"?>
<comments xmlns="http://schemas.openxmlformats.org/spreadsheetml/2006/main">
  <authors>
    <author>Felhasználó</author>
  </authors>
  <commentList>
    <comment ref="D11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folyóiratok, könyvek:60+16</t>
        </r>
      </text>
    </comment>
    <comment ref="D1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Kar.naptár:470+130áfa
Koszorú, meghívó: 150+50áfa
Repi anyag: 550+150
Önk.díjak rekláma., prop: 180+50</t>
        </r>
      </text>
    </comment>
    <comment ref="D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ügyvédi díj:1000+áfa</t>
        </r>
      </text>
    </comment>
    <comment ref="D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Beethoven koncert:78+22
Fogl.eü: 200
Lauf Audit: 600+áfa
Bankktg+likvidhitelktg: 3.400eFt
Kommunikációs díja: 1*200+11*230=2.730eFt</t>
        </r>
      </text>
    </comment>
  </commentList>
</comments>
</file>

<file path=xl/comments5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Tornaterem építés</t>
        </r>
      </text>
    </comment>
    <comment ref="M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VÜ telephely 800M</t>
        </r>
      </text>
    </comment>
    <comment ref="M30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beruh.ford.áfa</t>
        </r>
      </text>
    </comment>
  </commentList>
</comments>
</file>

<file path=xl/comments6.xml><?xml version="1.0" encoding="utf-8"?>
<comments xmlns="http://schemas.openxmlformats.org/spreadsheetml/2006/main">
  <authors>
    <author>Felhasználó</author>
  </authors>
  <commentList>
    <comment ref="G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Támogatás és többlet igény együtt</t>
        </r>
      </text>
    </comment>
    <comment ref="V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  <comment ref="AE2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Önerővel együtt</t>
        </r>
      </text>
    </comment>
  </commentList>
</comments>
</file>

<file path=xl/comments7.xml><?xml version="1.0" encoding="utf-8"?>
<comments xmlns="http://schemas.openxmlformats.org/spreadsheetml/2006/main">
  <authors>
    <author>Felhasználó</author>
  </authors>
  <commentList>
    <comment ref="J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Iskolaeü: 12*45,3</t>
        </r>
      </text>
    </comment>
    <comment ref="M23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Fodor Med, Kardio K: labor 2*12*58</t>
        </r>
      </text>
    </comment>
    <comment ref="M2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vérszáll: 240
veszélyes hulladék: 80</t>
        </r>
      </text>
    </comment>
  </commentList>
</comments>
</file>

<file path=xl/comments8.xml><?xml version="1.0" encoding="utf-8"?>
<comments xmlns="http://schemas.openxmlformats.org/spreadsheetml/2006/main">
  <authors>
    <author>Felhasználó</author>
  </authors>
  <commentList>
    <comment ref="C6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Normatívából: 5.911eFt (16.570eFt-10.659eFt)</t>
        </r>
      </text>
    </comment>
  </commentList>
</comments>
</file>

<file path=xl/comments9.xml><?xml version="1.0" encoding="utf-8"?>
<comments xmlns="http://schemas.openxmlformats.org/spreadsheetml/2006/main">
  <authors>
    <author>Felhasználó</author>
  </authors>
  <commentList>
    <comment ref="F4" authorId="0" shapeId="0">
      <text>
        <r>
          <rPr>
            <b/>
            <sz val="9"/>
            <color indexed="81"/>
            <rFont val="Segoe UI"/>
            <family val="2"/>
            <charset val="238"/>
          </rPr>
          <t>Felhasználó:</t>
        </r>
        <r>
          <rPr>
            <sz val="9"/>
            <color indexed="81"/>
            <rFont val="Segoe UI"/>
            <family val="2"/>
            <charset val="238"/>
          </rPr>
          <t xml:space="preserve">
Egyéb (400eFT): 
Rákóczi Szöv 100eFt
Kárpátaljai f.nyar 150eFt
Bálványosi Sz.egy 100eFt
Csángó bál 50eFt
</t>
        </r>
      </text>
    </comment>
  </commentList>
</comments>
</file>

<file path=xl/sharedStrings.xml><?xml version="1.0" encoding="utf-8"?>
<sst xmlns="http://schemas.openxmlformats.org/spreadsheetml/2006/main" count="2777" uniqueCount="1090">
  <si>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</si>
  <si>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</si>
  <si>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</si>
  <si>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</si>
  <si>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</si>
  <si>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</si>
  <si>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</si>
  <si>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</si>
  <si>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</si>
  <si>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</si>
  <si>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</si>
  <si>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</si>
  <si>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</si>
  <si>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</si>
  <si>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</si>
  <si>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</si>
  <si>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</si>
  <si>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</si>
  <si>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</si>
  <si>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</si>
  <si>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</si>
  <si>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</si>
  <si>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</si>
  <si>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</si>
  <si>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</si>
  <si>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</si>
  <si>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ebből:biztosítási díjak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</si>
  <si>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</si>
  <si>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</si>
  <si>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</si>
  <si>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</si>
  <si>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Egyéb külső személyi juttatások</t>
  </si>
  <si>
    <t>K123</t>
  </si>
  <si>
    <t>K12</t>
  </si>
  <si>
    <t>K1</t>
  </si>
  <si>
    <t>K2</t>
  </si>
  <si>
    <t>ebből: szociális hozzájárulási adó</t>
  </si>
  <si>
    <t>ebből: rehabilitációs hozzájárulás</t>
  </si>
  <si>
    <t>ebből: egészségügyi hozzájárulás</t>
  </si>
  <si>
    <t>ebből: munkaadót a foglalkoztatottak részére történő kifizetésekkel kapcsolatban terhelő más járulék jellegű kötelezettségek</t>
  </si>
  <si>
    <t>ebből: munkáltatót terhelő személyi jövedelemadó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</si>
  <si>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</si>
  <si>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</si>
  <si>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</si>
  <si>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</si>
  <si>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</si>
  <si>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</si>
  <si>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</si>
  <si>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</si>
  <si>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</si>
  <si>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</si>
  <si>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</si>
  <si>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</si>
  <si>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</si>
  <si>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</si>
  <si>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</si>
  <si>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</si>
  <si>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</si>
  <si>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</si>
  <si>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</si>
  <si>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</si>
  <si>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>ebből: államháztartáson belül</t>
  </si>
  <si>
    <t xml:space="preserve">Szakmai tevékenységet segítő szolgáltatások </t>
  </si>
  <si>
    <t>K336</t>
  </si>
  <si>
    <t xml:space="preserve">Egyéb szolgáltatások 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</si>
  <si>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</si>
  <si>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</si>
  <si>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</si>
  <si>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</si>
  <si>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</si>
  <si>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</si>
  <si>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</si>
  <si>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</si>
  <si>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</si>
  <si>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</si>
  <si>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</si>
  <si>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</si>
  <si>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</si>
  <si>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</si>
  <si>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</si>
  <si>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</si>
  <si>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</si>
  <si>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</si>
  <si>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</si>
  <si>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</si>
  <si>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Pénzbeli kárpótlások, kártérítések</t>
  </si>
  <si>
    <t>K43</t>
  </si>
  <si>
    <t>K44</t>
  </si>
  <si>
    <t>ebből: ápolási díj</t>
  </si>
  <si>
    <t>K45</t>
  </si>
  <si>
    <t>K46</t>
  </si>
  <si>
    <t>K47</t>
  </si>
  <si>
    <t>ebből: oktatásban résztvevők pénzbeli juttatásai</t>
  </si>
  <si>
    <t>K48</t>
  </si>
  <si>
    <t>K4</t>
  </si>
  <si>
    <t>Elvonások és befizetések</t>
  </si>
  <si>
    <t>K502</t>
  </si>
  <si>
    <t>Működési célú visszatérítendő támogatások, kölcsönök nyújtása államháztartáson belülre (=135+…+144)</t>
  </si>
  <si>
    <t>K504</t>
  </si>
  <si>
    <t>ebből: helyi önkormányzatok és költségvetési szerveik</t>
  </si>
  <si>
    <t>ebből: társulások és költségvetési szerveik</t>
  </si>
  <si>
    <t>K506</t>
  </si>
  <si>
    <t>Működési célú visszatérítendő támogatások, kölcsönök nyújtása államháztartáson kívülre (=170+…+180)</t>
  </si>
  <si>
    <t>K508</t>
  </si>
  <si>
    <t>ebből:önkormányzati többségi tulajdonú nem pénzügyi vállalkozások</t>
  </si>
  <si>
    <t>K511</t>
  </si>
  <si>
    <t>Tartalékok</t>
  </si>
  <si>
    <t>K512</t>
  </si>
  <si>
    <t>K5</t>
  </si>
  <si>
    <t>Immateriális javak beszerzése, létesítése</t>
  </si>
  <si>
    <t>K61</t>
  </si>
  <si>
    <t>K62</t>
  </si>
  <si>
    <t>ebből: termőföld-vásárlás kiadásai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</si>
  <si>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</si>
  <si>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</si>
  <si>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</si>
  <si>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</si>
  <si>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</si>
  <si>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</si>
  <si>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</si>
  <si>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</si>
  <si>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</si>
  <si>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</si>
  <si>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</si>
  <si>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</si>
  <si>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</si>
  <si>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</si>
  <si>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</si>
  <si>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</si>
  <si>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</si>
  <si>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</si>
  <si>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</si>
  <si>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</si>
  <si>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K88</t>
  </si>
  <si>
    <t>K8</t>
  </si>
  <si>
    <t>K1-K8</t>
  </si>
  <si>
    <t>Családi támogatások</t>
  </si>
  <si>
    <t>ebből: önkormányzati segély (átmeneti segély, rendkívüli gyermekvédelmi tám., temetési segély)</t>
  </si>
  <si>
    <t xml:space="preserve">ebből: óvodáztatási támogatás </t>
  </si>
  <si>
    <t xml:space="preserve">Betegséggel kapcsolatos (nem társadalombiztosítási) ellátások </t>
  </si>
  <si>
    <t xml:space="preserve">ebből: helyi megállapítású közgyógyellátás </t>
  </si>
  <si>
    <t xml:space="preserve">Foglalkoztatással, munkanélküliséggel kapcsolatos ellátások </t>
  </si>
  <si>
    <t xml:space="preserve">ebből: foglalkoztatást helyettesítő támogatás </t>
  </si>
  <si>
    <t xml:space="preserve">Lakhatással kapcsolatos ellátások </t>
  </si>
  <si>
    <t xml:space="preserve">ebből: lakásfenntartási támogatás </t>
  </si>
  <si>
    <t xml:space="preserve">Intézményi ellátottak pénzbeli juttatásai </t>
  </si>
  <si>
    <t xml:space="preserve">Egyéb nem intézményi ellátások </t>
  </si>
  <si>
    <t>ebből: rendszeres szociális segély</t>
  </si>
  <si>
    <t>ebből: köztemetés</t>
  </si>
  <si>
    <t xml:space="preserve">ebből: rászorultságtól függõ normatív kedvezmények </t>
  </si>
  <si>
    <t xml:space="preserve">Ellátottak pénzbeli juttatásai </t>
  </si>
  <si>
    <t xml:space="preserve">Dologi kiadások </t>
  </si>
  <si>
    <t>Különféle befizetések és egyéb dologi kiadások</t>
  </si>
  <si>
    <t xml:space="preserve">Egyéb pénzügyi műveletek kiadásai </t>
  </si>
  <si>
    <t xml:space="preserve">Kamatkiadások   </t>
  </si>
  <si>
    <t>Kiküldetések, reklám- és propagandakiadások</t>
  </si>
  <si>
    <t xml:space="preserve">Szolgáltatási kiadások </t>
  </si>
  <si>
    <t xml:space="preserve">Költségvetési kiadások </t>
  </si>
  <si>
    <t>Egyéb felhalmozási célú kiadások</t>
  </si>
  <si>
    <t xml:space="preserve">Egyéb felhalmozási célú támogatások államháztartáson kívülre </t>
  </si>
  <si>
    <t xml:space="preserve">Felújítások </t>
  </si>
  <si>
    <t>Beruházások</t>
  </si>
  <si>
    <t xml:space="preserve">Ingatlanok beszerzése, létesítése </t>
  </si>
  <si>
    <t>Egyéb működési célú kiadások</t>
  </si>
  <si>
    <t>Egyéb működési célú támogatások államháztartáson kívülre</t>
  </si>
  <si>
    <t xml:space="preserve">Egyéb működési célú támogatások államháztartáson belülre </t>
  </si>
  <si>
    <t>Közvetített szolgáltatások</t>
  </si>
  <si>
    <t xml:space="preserve">Bérleti és lízing díjak </t>
  </si>
  <si>
    <t>ebből: államháztartáson kívül</t>
  </si>
  <si>
    <t xml:space="preserve">Kommunikációs szolgáltatások </t>
  </si>
  <si>
    <t xml:space="preserve">Készletbeszerzés </t>
  </si>
  <si>
    <t xml:space="preserve">Munkaadókat terhelő járulékok és szociális hozzájárulási adó                                                                   </t>
  </si>
  <si>
    <t xml:space="preserve">Személyi juttatások összesen </t>
  </si>
  <si>
    <t xml:space="preserve">Külső személyi juttatások </t>
  </si>
  <si>
    <t xml:space="preserve">Foglalkoztatottak személyi juttatásai </t>
  </si>
  <si>
    <t>Foglalkoztatottak egyéb személyi juttatásai</t>
  </si>
  <si>
    <t>011130- Önkormányzati jogalkotás</t>
  </si>
  <si>
    <t>Eredeti ei.</t>
  </si>
  <si>
    <t>Mód. Ei.</t>
  </si>
  <si>
    <t>Telj. Ei.</t>
  </si>
  <si>
    <t>Összesen</t>
  </si>
  <si>
    <t>066020 Város- és községgazdálkodási egyéb szolgáltatások</t>
  </si>
  <si>
    <t>Megnevezése</t>
  </si>
  <si>
    <t xml:space="preserve">Működési célú visszatérítendő támogatások, kölcsönök nyújtása államháztartáson kívülre </t>
  </si>
  <si>
    <t>Működési célú visszatérítendő támogatások, kölcsönök nyújtása államháztartáson belülre</t>
  </si>
  <si>
    <t>091110- Óvodai nevelés, ellátás szakmai feladatai</t>
  </si>
  <si>
    <t>074031- Család és nővédelmi eü gondozás</t>
  </si>
  <si>
    <t>074032- Ifjúság-eüi gondozás</t>
  </si>
  <si>
    <t>072420- Eü laboratóriumi szolg.</t>
  </si>
  <si>
    <t>Kötelező feladat</t>
  </si>
  <si>
    <t>Önként vállalt feladat</t>
  </si>
  <si>
    <t>072210 - Járóbetegek gyógyító szakellátása</t>
  </si>
  <si>
    <t>074011- Foglalkozás eü-i alapellátás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</si>
  <si>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</si>
  <si>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</si>
  <si>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</si>
  <si>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</si>
  <si>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gyermekjóléti és gyermekétkeztetési feladatainak támogatása</t>
  </si>
  <si>
    <t>B113</t>
  </si>
  <si>
    <t>Települési önkormányzatok kulturális feladatainak támogatása</t>
  </si>
  <si>
    <t>B114</t>
  </si>
  <si>
    <t>B115</t>
  </si>
  <si>
    <t>B116</t>
  </si>
  <si>
    <t>B11</t>
  </si>
  <si>
    <t>Egyéb működési célú támogatások bevételei államháztartáson belülről</t>
  </si>
  <si>
    <t>B16</t>
  </si>
  <si>
    <t>B1</t>
  </si>
  <si>
    <t>Egyéb felhalmozási célú támogatások bevételei államháztartáson belülről</t>
  </si>
  <si>
    <t>B25</t>
  </si>
  <si>
    <t>B2</t>
  </si>
  <si>
    <t>Magánszemélyek jövedelemadói</t>
  </si>
  <si>
    <t>B311</t>
  </si>
  <si>
    <t xml:space="preserve">Társaságok jövedelemadói </t>
  </si>
  <si>
    <t>B312</t>
  </si>
  <si>
    <t>B31</t>
  </si>
  <si>
    <t>Szociális hozzájárulási adó és járulékok</t>
  </si>
  <si>
    <t>B32</t>
  </si>
  <si>
    <t>Bérhez és foglalkoztatáshoz kapcsolódó adók</t>
  </si>
  <si>
    <t>B33</t>
  </si>
  <si>
    <t xml:space="preserve">Vagyoni tipusú adók </t>
  </si>
  <si>
    <t>B34</t>
  </si>
  <si>
    <t xml:space="preserve">Értékesítési és forgalmi adók </t>
  </si>
  <si>
    <t>B351</t>
  </si>
  <si>
    <t xml:space="preserve">Fogyasztási adók </t>
  </si>
  <si>
    <t>B352</t>
  </si>
  <si>
    <t xml:space="preserve">Pénzügyi monopóliumok nyereségét terhelő adók </t>
  </si>
  <si>
    <t>B353</t>
  </si>
  <si>
    <t>Gépjárműadók</t>
  </si>
  <si>
    <t>B354</t>
  </si>
  <si>
    <t xml:space="preserve">Egyéb áruhasználati és szolgáltatási adók </t>
  </si>
  <si>
    <t>B355</t>
  </si>
  <si>
    <t>B35</t>
  </si>
  <si>
    <t xml:space="preserve">Egyéb közhatalmi bevételek </t>
  </si>
  <si>
    <t>B36</t>
  </si>
  <si>
    <t>B3</t>
  </si>
  <si>
    <t>Készletértékesítés ellenértéke</t>
  </si>
  <si>
    <t>B401</t>
  </si>
  <si>
    <t>Szolgáltatások ellenértéke</t>
  </si>
  <si>
    <t>B402</t>
  </si>
  <si>
    <t>Közvetített szolgáltatások ellenértéke</t>
  </si>
  <si>
    <t>B403</t>
  </si>
  <si>
    <t>Tulajdonosi bevételek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</si>
  <si>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</si>
  <si>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</si>
  <si>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</si>
  <si>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</si>
  <si>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</si>
  <si>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</si>
  <si>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</si>
  <si>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Kamatbevételek</t>
  </si>
  <si>
    <t>B408</t>
  </si>
  <si>
    <t>Egyéb pénzügyi műveletek bevételei</t>
  </si>
  <si>
    <t>B409</t>
  </si>
  <si>
    <t>Egyéb működési bevételek</t>
  </si>
  <si>
    <t>B4</t>
  </si>
  <si>
    <t>B5</t>
  </si>
  <si>
    <t>Egyéb működési célú átvett pénzeszközök</t>
  </si>
  <si>
    <t>B63</t>
  </si>
  <si>
    <t>B6</t>
  </si>
  <si>
    <t>Egyéb felhalmozási célú átvett pénzeszközök</t>
  </si>
  <si>
    <t>B73</t>
  </si>
  <si>
    <t>B7</t>
  </si>
  <si>
    <t>B1-B7</t>
  </si>
  <si>
    <t>Jogalkotás</t>
  </si>
  <si>
    <t>Szociális ellátások</t>
  </si>
  <si>
    <t>Egyéb tevékenységek</t>
  </si>
  <si>
    <t>Hitel-, kölcsöntörlesztés államháztartáson kívülre (=01+02+03)</t>
  </si>
  <si>
    <t>K911</t>
  </si>
  <si>
    <t>K9</t>
  </si>
  <si>
    <t>Előző év költségvetési maradványának igénybevétele</t>
  </si>
  <si>
    <t>B8131</t>
  </si>
  <si>
    <t>B813</t>
  </si>
  <si>
    <t>B8</t>
  </si>
  <si>
    <t xml:space="preserve">Költségvetési bevételek </t>
  </si>
  <si>
    <t>Finanszírozási kiadások</t>
  </si>
  <si>
    <t xml:space="preserve">Működési célú átvett pénzeszközök </t>
  </si>
  <si>
    <t xml:space="preserve">Felhalmozási bevételek </t>
  </si>
  <si>
    <t xml:space="preserve">Működési bevételek </t>
  </si>
  <si>
    <t>Mindösszesen</t>
  </si>
  <si>
    <t>Megnevezés</t>
  </si>
  <si>
    <t xml:space="preserve">Felhalmozási célú átvett pénzeszközök </t>
  </si>
  <si>
    <t>B816</t>
  </si>
  <si>
    <t>Központi, irányítószervi támogatás</t>
  </si>
  <si>
    <t>Finanszírozási bevételek</t>
  </si>
  <si>
    <t>Összes bevétel</t>
  </si>
  <si>
    <t>Kiadások összesen</t>
  </si>
  <si>
    <t>091140- Óvodai nevelés, ellátás működési feladatai</t>
  </si>
  <si>
    <t>091120- SNI gyermekek óvodai nevelés, ellátás szakmai feladatai</t>
  </si>
  <si>
    <t>Polgármesteri Hivatal</t>
  </si>
  <si>
    <t>Brunszvik Teréz Óvoda</t>
  </si>
  <si>
    <t>Brunszvik-Beethoven Rendezvényszervező Központ</t>
  </si>
  <si>
    <t>Pályázat</t>
  </si>
  <si>
    <t>011130-Önkormányzati hivatalok jogalkotó és általános igazgatási tevékenysége</t>
  </si>
  <si>
    <t>082091-Közművelődés- közösségi és társadalmi részvétel fejlesztése</t>
  </si>
  <si>
    <t>082061-Múzeumi gyűjteményi tevékenység</t>
  </si>
  <si>
    <t>082030-Művészeti tevékenység</t>
  </si>
  <si>
    <t>082044- Könyvtári szolgáltatások</t>
  </si>
  <si>
    <t>Intézmények összesen</t>
  </si>
  <si>
    <t>083030- Egyéb kiadói tevékenység</t>
  </si>
  <si>
    <t>B E V É T E L E K</t>
  </si>
  <si>
    <t>1. sz. táblázat</t>
  </si>
  <si>
    <t>A</t>
  </si>
  <si>
    <t>C</t>
  </si>
  <si>
    <t>D</t>
  </si>
  <si>
    <t>E</t>
  </si>
  <si>
    <t>1.</t>
  </si>
  <si>
    <t>K I A D Á S O K</t>
  </si>
  <si>
    <t>2. sz. táblázat</t>
  </si>
  <si>
    <t>B</t>
  </si>
  <si>
    <t>1.1.</t>
  </si>
  <si>
    <t>1.2.</t>
  </si>
  <si>
    <t>Felújítások</t>
  </si>
  <si>
    <t>KÖLTSÉGVETÉSI BEVÉTELEK ÉS KIADÁSOK EGYENLEGE</t>
  </si>
  <si>
    <t>3. sz. táblázat</t>
  </si>
  <si>
    <t>FINANSZÍROZÁSI CÉLÚ BEVÉTELEK ÉS KIADÁSOK EGYENLEGE</t>
  </si>
  <si>
    <t>4. sz. táblázat</t>
  </si>
  <si>
    <r>
      <t xml:space="preserve">Finanszírozási célú műveletek egyenlege </t>
    </r>
    <r>
      <rPr>
        <sz val="8"/>
        <rFont val="Times New Roman CE"/>
        <charset val="238"/>
      </rPr>
      <t>(1.1 - 1.2) +/-</t>
    </r>
  </si>
  <si>
    <t>5 sz. táblázat</t>
  </si>
  <si>
    <t>ebből:Központi ktgvetési szervek</t>
  </si>
  <si>
    <t>ebből: központi kezelésű előirányzatok</t>
  </si>
  <si>
    <t>ebből: fejezeti kezelésű előirányzatok, EU-s programok és azok hazai társfinanszírozása</t>
  </si>
  <si>
    <t>ebből: egyéb fejezeti kezelésű előirányzatok</t>
  </si>
  <si>
    <t>ebből: TB pénzügy alapjai</t>
  </si>
  <si>
    <t>ebből: elkülönített állami pénzalapok</t>
  </si>
  <si>
    <t>ebből: nezmetiségi önkormányzatok és költségvetési szerveik</t>
  </si>
  <si>
    <t>ebből: térségi fejlesztési tanácsok és költségvetési szerveik</t>
  </si>
  <si>
    <t>Működési célú támogatások államháztartáson belülről</t>
  </si>
  <si>
    <t xml:space="preserve">Felhalmozási célú támogatások államháztartáson belülről </t>
  </si>
  <si>
    <t xml:space="preserve">Önkormányzatok működési támogatásai </t>
  </si>
  <si>
    <t>ebből:központi ktgvetési szervek</t>
  </si>
  <si>
    <t xml:space="preserve">Jövedelemadók </t>
  </si>
  <si>
    <t>Termékek és szolgáltatások adói</t>
  </si>
  <si>
    <t xml:space="preserve">Közhatalmi bevételek </t>
  </si>
  <si>
    <t xml:space="preserve">Maradvány igénybevétele </t>
  </si>
  <si>
    <t xml:space="preserve">Finanszírozási bevételek </t>
  </si>
  <si>
    <t>Bevételek</t>
  </si>
  <si>
    <t>Kiadások</t>
  </si>
  <si>
    <t>Működési bevételek</t>
  </si>
  <si>
    <t>Személyi juttatások</t>
  </si>
  <si>
    <t>Munkaadókat terhelő járulékok</t>
  </si>
  <si>
    <t>Dologi kiadások</t>
  </si>
  <si>
    <t>Ellátottak juttatási</t>
  </si>
  <si>
    <t>I. Működtetés összesen</t>
  </si>
  <si>
    <t>Felhalmozásra átvett pénzeszközök</t>
  </si>
  <si>
    <t>II.Fejlesztés összesen</t>
  </si>
  <si>
    <t>Sorsz.</t>
  </si>
  <si>
    <t>Beruházás  megnevezése</t>
  </si>
  <si>
    <t>Áthúzódó EU-s pályázatok összesen</t>
  </si>
  <si>
    <t>Egyéb beruházások</t>
  </si>
  <si>
    <t xml:space="preserve">Áthúzódó egyéb beruházások </t>
  </si>
  <si>
    <t>Egyéb beruházások összesen</t>
  </si>
  <si>
    <t>Hazai támogatású fejlesztési programok</t>
  </si>
  <si>
    <t>Hazai támogatású fejlesztési programok összesen</t>
  </si>
  <si>
    <t>Intézményi beruházások összesen</t>
  </si>
  <si>
    <t>BERUHÁZÁSOK ÖSSZESEN:</t>
  </si>
  <si>
    <t>Európai uniós támogatással megvalósuló felújítások összesen</t>
  </si>
  <si>
    <t>Egyéb felújítások</t>
  </si>
  <si>
    <t>Egyéb felújítások összesen</t>
  </si>
  <si>
    <t>Intézményi felújítások összesen</t>
  </si>
  <si>
    <t>Sorszám</t>
  </si>
  <si>
    <t>Intézmények</t>
  </si>
  <si>
    <t>BB Központ</t>
  </si>
  <si>
    <t>Területi Védőnői Szolgálat</t>
  </si>
  <si>
    <t xml:space="preserve">Mezei Őrszolgálat </t>
  </si>
  <si>
    <t>MINDÖSSZESEN:</t>
  </si>
  <si>
    <t>ebből: Építményadó</t>
  </si>
  <si>
    <t>ebből: Telekadó</t>
  </si>
  <si>
    <t>ebből: Kommunális adó</t>
  </si>
  <si>
    <t>K915</t>
  </si>
  <si>
    <t>Központi, irányító szervi támogatás folyósítása</t>
  </si>
  <si>
    <t>Működési célú tám.ért.kiadások</t>
  </si>
  <si>
    <t>K82</t>
  </si>
  <si>
    <t>Felhalmozási célú visszatérítendő támogatások, kölcsönök nyújtása ÁH belülre</t>
  </si>
  <si>
    <t>B23</t>
  </si>
  <si>
    <t>Felh.célú visszatérítendő támogatások, kölcsönök visszatérülése ÁH belülről</t>
  </si>
  <si>
    <t>Működési célú maradvány</t>
  </si>
  <si>
    <t>Felhalmozási célú maradvány</t>
  </si>
  <si>
    <t>KÖLTSÉGVETÉSI BEVÉTELEK ÖSSZESEN</t>
  </si>
  <si>
    <t>BEVÉTELEK ÖSSZESEN</t>
  </si>
  <si>
    <t xml:space="preserve">Polgármesteri Hivatal </t>
  </si>
  <si>
    <t>Adatok E forintban</t>
  </si>
  <si>
    <t>B21</t>
  </si>
  <si>
    <t>Felhalmozási célú önkormnyzati támogatások</t>
  </si>
  <si>
    <t>Adatok E Ft-ban</t>
  </si>
  <si>
    <t>K84</t>
  </si>
  <si>
    <t>Egyéb felhalmozási célú támogatások áh belülre</t>
  </si>
  <si>
    <t xml:space="preserve">Egyéb felhalmozási célú támogatások áh kívülre </t>
  </si>
  <si>
    <t>ebből működési maradvány</t>
  </si>
  <si>
    <t>ebből felhalmozási maradvány</t>
  </si>
  <si>
    <t>a</t>
  </si>
  <si>
    <t>b</t>
  </si>
  <si>
    <t xml:space="preserve"> Működési célú bevételek</t>
  </si>
  <si>
    <t>I.</t>
  </si>
  <si>
    <t>2.</t>
  </si>
  <si>
    <t>a.</t>
  </si>
  <si>
    <t>b.</t>
  </si>
  <si>
    <t>c.</t>
  </si>
  <si>
    <t>d.</t>
  </si>
  <si>
    <t>II.</t>
  </si>
  <si>
    <t>III.</t>
  </si>
  <si>
    <t>Működési célú támogatások ÁH belülről</t>
  </si>
  <si>
    <t>KÖLTSÉGVETÉSI KIADÁSOK ÖSSZESEN</t>
  </si>
  <si>
    <t>KIADÁSOK ÖSSZESEN</t>
  </si>
  <si>
    <t xml:space="preserve"> Működési célú kiadások</t>
  </si>
  <si>
    <t>II</t>
  </si>
  <si>
    <t>Felhalmozási kiadások</t>
  </si>
  <si>
    <t>III</t>
  </si>
  <si>
    <t>Költségvetési hiány, többlet ( költségvetési bevételek  - költségvetési kiadások) (+/-)</t>
  </si>
  <si>
    <t>Finanszírozási célú műv. bevételei (1. sz. mell.1. sz. táblázat III.)</t>
  </si>
  <si>
    <t>Finanszírozási célú műv. kiadásai (1. sz. mell .2. sz. táblázat III:)</t>
  </si>
  <si>
    <t>Működési célú tám. Áh belülről</t>
  </si>
  <si>
    <t>Műk. célú átvett pénzeszközök</t>
  </si>
  <si>
    <t>Egyéb felhalmozási kiadások</t>
  </si>
  <si>
    <t>Tartalék</t>
  </si>
  <si>
    <t>Európai uniós támogatással megvalósuló beruházások összesen</t>
  </si>
  <si>
    <t xml:space="preserve">Európai uniós támogatással megvalósuló beruházások </t>
  </si>
  <si>
    <t>Foglalkoztatottak személyi juttatásai</t>
  </si>
  <si>
    <t>Külső személyi juttatások</t>
  </si>
  <si>
    <t>Személyi juttatások összesen</t>
  </si>
  <si>
    <t>Munkaadókat terhelő járulékok és szociális hozzájárulási adó</t>
  </si>
  <si>
    <t>ebből: fogl.kapcs.egyéb járulék</t>
  </si>
  <si>
    <t>Készletbeszerzés</t>
  </si>
  <si>
    <t>Kommunikációs szolgáltatások</t>
  </si>
  <si>
    <t>Bérleti és lízing díjak</t>
  </si>
  <si>
    <t>Szakmai tevékenységet segítő szolgáltatások</t>
  </si>
  <si>
    <t>Egyéb szolgáltatások</t>
  </si>
  <si>
    <t>Szolgáltatási kiadások</t>
  </si>
  <si>
    <t>Fizetendő általános forgalmi adó</t>
  </si>
  <si>
    <t>Kamatkiadások</t>
  </si>
  <si>
    <t>Egyéb pénzügyi műveletek kiadásai</t>
  </si>
  <si>
    <t>Ingatlanok beszerzése, létesítése</t>
  </si>
  <si>
    <t>Egyéb tárgyi eszközök felújítása</t>
  </si>
  <si>
    <t>Költségvetési kiadások</t>
  </si>
  <si>
    <t>Működési kiadások</t>
  </si>
  <si>
    <t>Közhatalmi bevételek</t>
  </si>
  <si>
    <t>Január</t>
  </si>
  <si>
    <t>Február</t>
  </si>
  <si>
    <t>Március</t>
  </si>
  <si>
    <t>Április</t>
  </si>
  <si>
    <t>Május</t>
  </si>
  <si>
    <t>Június</t>
  </si>
  <si>
    <t>Július</t>
  </si>
  <si>
    <t>Szeptember</t>
  </si>
  <si>
    <t>Október</t>
  </si>
  <si>
    <t>November</t>
  </si>
  <si>
    <t>December</t>
  </si>
  <si>
    <t>Köztemető fenntartása</t>
  </si>
  <si>
    <t>Felhalmozási bevételek</t>
  </si>
  <si>
    <t xml:space="preserve"> Ezer forintban !</t>
  </si>
  <si>
    <t>3.</t>
  </si>
  <si>
    <t>4.</t>
  </si>
  <si>
    <t>5.</t>
  </si>
  <si>
    <t>6.</t>
  </si>
  <si>
    <t>7.</t>
  </si>
  <si>
    <t>8.</t>
  </si>
  <si>
    <t>9.</t>
  </si>
  <si>
    <t>10.</t>
  </si>
  <si>
    <t>Összesen:</t>
  </si>
  <si>
    <t>Ezer forintban !</t>
  </si>
  <si>
    <t>Tárgyévi terv</t>
  </si>
  <si>
    <t>Auguszt.</t>
  </si>
  <si>
    <t>Egyenleg</t>
  </si>
  <si>
    <t>Többéves kihatással járó döntésekből származó kötelezettségek célok szerint, évenkénti bontásban</t>
  </si>
  <si>
    <t>Sor-
szám</t>
  </si>
  <si>
    <t>Kötelezettség jogcíme</t>
  </si>
  <si>
    <t>Köt. váll.
 éve</t>
  </si>
  <si>
    <t>Tárgyév előtti tőke kifizetés összesen</t>
  </si>
  <si>
    <t>Kiadás vonzata évenként</t>
  </si>
  <si>
    <t>Tárgyév</t>
  </si>
  <si>
    <t>Tárgyévi teljesítés</t>
  </si>
  <si>
    <t>Tárgyévet követő év</t>
  </si>
  <si>
    <t>Tárgyévet követő 2. év</t>
  </si>
  <si>
    <t>10=(4+5+7+8+9)</t>
  </si>
  <si>
    <t>Működési célú hiteltörlesztés (tőke+kamat)</t>
  </si>
  <si>
    <t>Felhalmozási célú hiteltörlesztés (tőke+kamat)</t>
  </si>
  <si>
    <t xml:space="preserve">    Egyéb elismert kötelezettségek</t>
  </si>
  <si>
    <t>Összesen (1+5+10)</t>
  </si>
  <si>
    <t>Sportszervezetek támogatása</t>
  </si>
  <si>
    <t>011130</t>
  </si>
  <si>
    <t>Egyéb szárazföldi személyszállítás</t>
  </si>
  <si>
    <t>Nem veszélyes hulladék vegyes begyűjtése, szállítása, átrakása</t>
  </si>
  <si>
    <t>Közvilágítás</t>
  </si>
  <si>
    <t>Zöldterület-kezlés</t>
  </si>
  <si>
    <t>Egyéb működési célú támogatások áh-n kívülre</t>
  </si>
  <si>
    <t>084032</t>
  </si>
  <si>
    <t>Civil szervezetek programtámogatása</t>
  </si>
  <si>
    <t>081041</t>
  </si>
  <si>
    <t>Cofog</t>
  </si>
  <si>
    <t>Rovatrend</t>
  </si>
  <si>
    <t>107060</t>
  </si>
  <si>
    <t>TKT-nak pénzeszköz átadás</t>
  </si>
  <si>
    <t>Városfejlesztés saját forrásból</t>
  </si>
  <si>
    <t>Városfejlesztés EU forrásból</t>
  </si>
  <si>
    <t>Védőnő, Eü</t>
  </si>
  <si>
    <t>Átadott pénzeszközök</t>
  </si>
  <si>
    <t>Működési célú támogatások visszatérülése ÁH-n kívülről</t>
  </si>
  <si>
    <t>Zsidó Hitközség</t>
  </si>
  <si>
    <t xml:space="preserve">Továbbszámlázott szolg.  bevétele </t>
  </si>
  <si>
    <t>Intézményi működési bevételek összesen</t>
  </si>
  <si>
    <t>Felhalmozási saját bevételek összesen</t>
  </si>
  <si>
    <t xml:space="preserve">  </t>
  </si>
  <si>
    <t>Építményadó</t>
  </si>
  <si>
    <t>Telekadó</t>
  </si>
  <si>
    <t>Magánszemélyek komm. adója</t>
  </si>
  <si>
    <t>Iparűzési adó</t>
  </si>
  <si>
    <t>Helyi  adók összesen</t>
  </si>
  <si>
    <t>Gépjárműadó</t>
  </si>
  <si>
    <t>Átengedett központi adók összesen</t>
  </si>
  <si>
    <t>Talajterhelési díj</t>
  </si>
  <si>
    <t>Egyéb közhatalmi bevételek összesen</t>
  </si>
  <si>
    <t>Közhatalmi bevételek mindösszesen</t>
  </si>
  <si>
    <t>Működési célú támogatások</t>
  </si>
  <si>
    <t>Felhalmozási célú támogatások</t>
  </si>
  <si>
    <t>Működési célú átvett pénzeszköz</t>
  </si>
  <si>
    <t>Felhalmozási célú átvett pénzeszköz</t>
  </si>
  <si>
    <t>Tulajdonosi bevételek (csatorna, víz)</t>
  </si>
  <si>
    <t>Kiszámlázott áfa</t>
  </si>
  <si>
    <t xml:space="preserve">Pótlékok, bírságok </t>
  </si>
  <si>
    <t>Normatíva jogcíme</t>
  </si>
  <si>
    <t xml:space="preserve">Önkormányzati hivatal műk. </t>
  </si>
  <si>
    <t>Település-üzemeltetés tám.</t>
  </si>
  <si>
    <t>Beszámítás összege (elvárt bevétel, visszavonás)</t>
  </si>
  <si>
    <t>Egyéb köt. Önk. Feladatok</t>
  </si>
  <si>
    <t>Pénzbeli szociális ellátás támogatása</t>
  </si>
  <si>
    <t>Helyi önk műk ált támogatás összesen</t>
  </si>
  <si>
    <t>Óvodaped bértámogatása</t>
  </si>
  <si>
    <t>Óvodaped pótlólagos támogatás</t>
  </si>
  <si>
    <t>Óvodaműködtetési támogatás</t>
  </si>
  <si>
    <t>Elismert bértámogatás</t>
  </si>
  <si>
    <t>Üzemeltetési támogatás</t>
  </si>
  <si>
    <t>Gyermekétkeztetés támogatás</t>
  </si>
  <si>
    <t>Köznevelési támogatások összesen</t>
  </si>
  <si>
    <t>Házi segítségnyújtás</t>
  </si>
  <si>
    <t>Tanyagondnoki szolgálat</t>
  </si>
  <si>
    <t>Idősek nappali ellátása</t>
  </si>
  <si>
    <t>Szociális feladatok összesen</t>
  </si>
  <si>
    <t>Könyvtári, közművelődési feladat támogatása</t>
  </si>
  <si>
    <t>Üdülőhelyi feladatok támogatása</t>
  </si>
  <si>
    <t>Köznevelési feladatok egyéb tám</t>
  </si>
  <si>
    <t>Lakott külterülettel kapcsol. Tám</t>
  </si>
  <si>
    <t>Prémium évek program támogatás</t>
  </si>
  <si>
    <t>Bérkompenzáció</t>
  </si>
  <si>
    <t>TÁMOGATÁSOK ÖSSZESEN</t>
  </si>
  <si>
    <t>Ebből:  Tartalék</t>
  </si>
  <si>
    <t>Kieg.támogatás óvodaped. Minősítésből adódó kiadáshoz</t>
  </si>
  <si>
    <t>Hivatal működési támogatása</t>
  </si>
  <si>
    <t>D: tel.típus kt. Létszám max.</t>
  </si>
  <si>
    <t>ÖSSZESEN</t>
  </si>
  <si>
    <t>ebből: Zöldterület gazdálkodás</t>
  </si>
  <si>
    <t>ebből: Közutak fenntartása</t>
  </si>
  <si>
    <t>ebből: Közvilágítás fenntartása</t>
  </si>
  <si>
    <t>ebből: Köztemető fenntartása</t>
  </si>
  <si>
    <t>Hitelek, kölcsön felvétel pénzügyi vállalkozástól</t>
  </si>
  <si>
    <t>B811</t>
  </si>
  <si>
    <t>ebből fordított áfa</t>
  </si>
  <si>
    <t>Bérleti díj bevétel</t>
  </si>
  <si>
    <t>INTÉZMÉNYI BERUHÁZÁSOK</t>
  </si>
  <si>
    <t>Áfa megtérülés</t>
  </si>
  <si>
    <t xml:space="preserve">Tárgyévet követő  évek
</t>
  </si>
  <si>
    <t>Egyéb működési célú támogatások áh-n belülre</t>
  </si>
  <si>
    <t>096015- Gyermekétkeztetés köznevelési intézményben</t>
  </si>
  <si>
    <t>Költségvetési egyenleg</t>
  </si>
  <si>
    <t>Újság hirdetés bevétele</t>
  </si>
  <si>
    <t>Rendkívüli települési támogatás (pénzbeni és természetbeni ellátások)</t>
  </si>
  <si>
    <t>Köztemetés</t>
  </si>
  <si>
    <t>MINDÖSSZESEN</t>
  </si>
  <si>
    <t>1.sz. melléklet</t>
  </si>
  <si>
    <t>2.sz. melléklet</t>
  </si>
  <si>
    <t>3.sz. melléklet</t>
  </si>
  <si>
    <t>4.sz. melléklet</t>
  </si>
  <si>
    <t>5.sz. melléklet</t>
  </si>
  <si>
    <t>6.sz. melléklet</t>
  </si>
  <si>
    <t>Martonvásár Város Önkormányzat- Intézmények bevételei és kiadásai mindösszesen</t>
  </si>
  <si>
    <t>7.sz. melléklet</t>
  </si>
  <si>
    <t>Martonvásár Város Önkormányzat beruházási (felhalmozási) célú kiadásai feladatonként</t>
  </si>
  <si>
    <t>8.sz. melléklet</t>
  </si>
  <si>
    <t>Martonvásár Város Önkormányzat felújítási célú kiadásai feladatonként</t>
  </si>
  <si>
    <t>9.sz.melléklet</t>
  </si>
  <si>
    <t>3/a.sz. melléklet</t>
  </si>
  <si>
    <t>3/b.sz. melléklet</t>
  </si>
  <si>
    <t>3/c.sz. melléklet</t>
  </si>
  <si>
    <t>Martonvásár Város Önkormányzata - Előirányzat felhasználási ütemterv</t>
  </si>
  <si>
    <t>Martonvásár Város Önkormányzata</t>
  </si>
  <si>
    <t>Szent László Völgye TKT</t>
  </si>
  <si>
    <t>Városmenedzsment MT szerint fogl.</t>
  </si>
  <si>
    <t>Rászoruló gyermekek szünidei étkeztetésének támogatása</t>
  </si>
  <si>
    <t>Család- és gyermekjóléti szolgálat</t>
  </si>
  <si>
    <t>Család- és gyermekjóléti központ</t>
  </si>
  <si>
    <t>Szociális étkeztetés</t>
  </si>
  <si>
    <t>Támogató szolgáltatás</t>
  </si>
  <si>
    <t>Idősek nappali feladatainak ellátása</t>
  </si>
  <si>
    <t>Házi segítségnyújtás ellátása</t>
  </si>
  <si>
    <t>Támogatószolgálati feladatok ellátása</t>
  </si>
  <si>
    <t>102030</t>
  </si>
  <si>
    <t>Orvosi ügylet, tagdíj, belső ellenőrzés</t>
  </si>
  <si>
    <t xml:space="preserve">Szociális étkeztetés </t>
  </si>
  <si>
    <t>101222</t>
  </si>
  <si>
    <t>107052</t>
  </si>
  <si>
    <t>104042</t>
  </si>
  <si>
    <t>104043</t>
  </si>
  <si>
    <t>107051</t>
  </si>
  <si>
    <t>Általános tartalék</t>
  </si>
  <si>
    <t>K513</t>
  </si>
  <si>
    <t>K89</t>
  </si>
  <si>
    <t>B411</t>
  </si>
  <si>
    <t>Működési célú költségvetési támogatások és kiegészítő támogatások</t>
  </si>
  <si>
    <t>Elszámolásból származó bevételek</t>
  </si>
  <si>
    <t>B65</t>
  </si>
  <si>
    <t>B64</t>
  </si>
  <si>
    <t>B75</t>
  </si>
  <si>
    <t>TKT-nak pénzeszköz átadás felhalmozási</t>
  </si>
  <si>
    <t>TKT-nak pénzeszköz átadás normatíva</t>
  </si>
  <si>
    <t>Iskolatej</t>
  </si>
  <si>
    <t>Mezőőri szolgálat</t>
  </si>
  <si>
    <t>Közfoglalkoztatás támogatása</t>
  </si>
  <si>
    <t>Eü. Finanszírozás</t>
  </si>
  <si>
    <t>Iskolatej támogatás</t>
  </si>
  <si>
    <t xml:space="preserve">Egyéb felhalmozási célú támogatások </t>
  </si>
  <si>
    <t>5/a.sz. melléklet</t>
  </si>
  <si>
    <t>5/b.sz. melléklet</t>
  </si>
  <si>
    <t>5/c.sz. melléklet</t>
  </si>
  <si>
    <t>5/d.sz. melléklet</t>
  </si>
  <si>
    <t>5/e.sz. melléklet</t>
  </si>
  <si>
    <t>5/f.sz. melléklet</t>
  </si>
  <si>
    <t>5/g.sz. melléklet</t>
  </si>
  <si>
    <t>6/a.sz. melléklet</t>
  </si>
  <si>
    <t>6/b.sz.melléklet</t>
  </si>
  <si>
    <t>Felhalmozási bevétel</t>
  </si>
  <si>
    <t>bértömeg gazd.</t>
  </si>
  <si>
    <t>K122</t>
  </si>
  <si>
    <t>Családi napközi / bölcsőde</t>
  </si>
  <si>
    <t>013350</t>
  </si>
  <si>
    <t>Rendezvények céltartléka</t>
  </si>
  <si>
    <t>1494/2016 (IX.15) Korm. Határozat szerinti támogatás keretében megvalósuló beruházások</t>
  </si>
  <si>
    <t>Új iskolaszárny építése</t>
  </si>
  <si>
    <t>Építés</t>
  </si>
  <si>
    <t>Egyéb tárgyi eszköz beszerzés</t>
  </si>
  <si>
    <t>Beruházás áfa</t>
  </si>
  <si>
    <t>Közlekedési és közmű infrastruktúra felújítása, fejlesztése</t>
  </si>
  <si>
    <t>Tervezés</t>
  </si>
  <si>
    <t>Felújítás megnevezése</t>
  </si>
  <si>
    <t>Európai uniós támogatással megvalósuló felújítások</t>
  </si>
  <si>
    <t>Felújítás</t>
  </si>
  <si>
    <t>Áthúzódó egyéb felújítások</t>
  </si>
  <si>
    <t>1494/2016 (IX.15) Korm. Határozat szerinti támogatás keretében megvalósuló felújítások</t>
  </si>
  <si>
    <t>1494/2016 (IX.15) Korm. Határozat szerinti támogatás keretében megvalósuló beruházások összesen</t>
  </si>
  <si>
    <t>INTÉZMÉNYI FELÚJÍTÁSOK</t>
  </si>
  <si>
    <t>FELÚJÍTÁSOK ÖSSZESEN:</t>
  </si>
  <si>
    <t>1494/2016 (IX.15) Korm. Határozat szerinti támogatás keretében megvalósuló felújítások összesen</t>
  </si>
  <si>
    <t>Városüzemeltetési telephely fejlesztése</t>
  </si>
  <si>
    <t>Rekreációs terület előkészítése</t>
  </si>
  <si>
    <t>Felújítás áfa</t>
  </si>
  <si>
    <t xml:space="preserve"> </t>
  </si>
  <si>
    <t>Ssz.</t>
  </si>
  <si>
    <t>Óvodapedagógusok nev. munkáját közvetlenül segítők bértámogatása</t>
  </si>
  <si>
    <t>TOP 2.1.2 (Zöld város)</t>
  </si>
  <si>
    <t>TOP 4.1.1 (Egészségház)</t>
  </si>
  <si>
    <t>051030</t>
  </si>
  <si>
    <t>013320</t>
  </si>
  <si>
    <t>045150</t>
  </si>
  <si>
    <t>064010</t>
  </si>
  <si>
    <t>066010</t>
  </si>
  <si>
    <t>066020</t>
  </si>
  <si>
    <t>Forgatási célú belföldi értékpapírok beváltása</t>
  </si>
  <si>
    <t>B812</t>
  </si>
  <si>
    <t>Forgatási célú értékpapírok bevátlása</t>
  </si>
  <si>
    <t xml:space="preserve">Tartalék </t>
  </si>
  <si>
    <t>Felhalmozási célú támogatás</t>
  </si>
  <si>
    <t>Piacterület, vásártartás</t>
  </si>
  <si>
    <t>Bölcsöde</t>
  </si>
  <si>
    <t>Fogorvosi szolgáltatás</t>
  </si>
  <si>
    <t>072312</t>
  </si>
  <si>
    <t>104030</t>
  </si>
  <si>
    <t>Polgármesteri illetmény támogatása</t>
  </si>
  <si>
    <t>Gyermekétkeztetés bevétele</t>
  </si>
  <si>
    <t>Önkormányzati tartalék</t>
  </si>
  <si>
    <t>Brunszvik T. óvoda beruházások</t>
  </si>
  <si>
    <t>TOP 2.1.2 Zöld város pályázat</t>
  </si>
  <si>
    <t>TOP 4.1.1 Egészségház pályázat</t>
  </si>
  <si>
    <t>Út- és közmű felújítás</t>
  </si>
  <si>
    <t>Kincstárjegyek beváltása</t>
  </si>
  <si>
    <t xml:space="preserve">Áthozott záró egyenleg: </t>
  </si>
  <si>
    <t>Tartalom jegyzék</t>
  </si>
  <si>
    <t>Polgármesteri Hivatal beruházások:</t>
  </si>
  <si>
    <t>Módosítás</t>
  </si>
  <si>
    <t>Mód.ei.</t>
  </si>
  <si>
    <t>Módosítás jogcíme</t>
  </si>
  <si>
    <t>Bevétel összesen</t>
  </si>
  <si>
    <t>Szem.  juttatások</t>
  </si>
  <si>
    <t>Munka-adókat terhelő jár.</t>
  </si>
  <si>
    <t>Ellátottak pénzbeni  juttatásai</t>
  </si>
  <si>
    <t>Beruházás</t>
  </si>
  <si>
    <t xml:space="preserve">Felújítás </t>
  </si>
  <si>
    <t>Felhalm.célú p.e.átadás</t>
  </si>
  <si>
    <t>Megelőlegezések visszafize-tése</t>
  </si>
  <si>
    <t>Intézményfinanszírozás</t>
  </si>
  <si>
    <t>Finanszírozási kiadás</t>
  </si>
  <si>
    <t>Fejlesztési céltartalék</t>
  </si>
  <si>
    <t>Forgatési célú értékpapírok lekötése</t>
  </si>
  <si>
    <t>Közhatalmi bevétel</t>
  </si>
  <si>
    <t>Működési bevétel</t>
  </si>
  <si>
    <t>Önk. műk.célú költségvet. tám.</t>
  </si>
  <si>
    <t>Műk.célú tám. ÁH-n belülről</t>
  </si>
  <si>
    <t>Műk.célú pénzeszk.átvétel ÁH-n kívülről</t>
  </si>
  <si>
    <t>Önk. felhalm.c. ktgvet. tám.</t>
  </si>
  <si>
    <t>Felhalm.célú tám. ÁH-n belülről</t>
  </si>
  <si>
    <t>Felhalm.célú pénzeszk.átvétel ÁH-n kívülről</t>
  </si>
  <si>
    <t>Forgatési célú értékpapírok beváltása</t>
  </si>
  <si>
    <t>ÁH-n belülre</t>
  </si>
  <si>
    <t>ÁH-n kívülre</t>
  </si>
  <si>
    <t>Bevételek összesen</t>
  </si>
  <si>
    <t>Szem jell.</t>
  </si>
  <si>
    <t>Járulék</t>
  </si>
  <si>
    <t>Ber.célú p.e.átadás</t>
  </si>
  <si>
    <t>Műk.célú bevétel</t>
  </si>
  <si>
    <t>Felhalm. Bevétel</t>
  </si>
  <si>
    <t>Felhalm.c.bevétel</t>
  </si>
  <si>
    <t>ÁH-n belülről</t>
  </si>
  <si>
    <t>ÁH-n kívülről</t>
  </si>
  <si>
    <t>Ellátottak pénzbeni juttatásai</t>
  </si>
  <si>
    <t>Felh.célú p.e.átadás</t>
  </si>
  <si>
    <t>Megelőlege-zések  visszafiz.</t>
  </si>
  <si>
    <t>Forgatási célú értékpapírok vásárlása</t>
  </si>
  <si>
    <t>Önkormányzat összesen</t>
  </si>
  <si>
    <t>Maradvány</t>
  </si>
  <si>
    <t>Egyéb működési célú támogatások államháztartáson belülre</t>
  </si>
  <si>
    <t>Maradvány igénybevétele</t>
  </si>
  <si>
    <t>pályázat</t>
  </si>
  <si>
    <t>K914</t>
  </si>
  <si>
    <t>ÁH belüli megelőlegezések visszafizetése</t>
  </si>
  <si>
    <t>K912</t>
  </si>
  <si>
    <t>Belföldi értékpapírok kiadásai</t>
  </si>
  <si>
    <t>TOP 5.3.1 (Helyi identitás)</t>
  </si>
  <si>
    <t>041233-Közfoglalkoztatás</t>
  </si>
  <si>
    <t>082042- Könyvtári szolgáltatások</t>
  </si>
  <si>
    <t>Előirányzat módosítás részletes nyilvántartása - Martonvásár Város Önkormányzata</t>
  </si>
  <si>
    <t>Előirányzat módosítás részletes nyilvántartása - Martonvásári Polgármesteri Hivatal</t>
  </si>
  <si>
    <t>Előirányzat módosítás részletes nyilvántartása - Brunszvik Teréz Óvoda</t>
  </si>
  <si>
    <t>Konszolidált előirányzat módosítás Martonvásár Város Önkormányzata és intézményei</t>
  </si>
  <si>
    <t>Kulturális ill.pótlék</t>
  </si>
  <si>
    <t>Választás (Önkormányzati)</t>
  </si>
  <si>
    <t>VP Piac</t>
  </si>
  <si>
    <t>VP 7.2.1 Külterületi utak</t>
  </si>
  <si>
    <t>Munkáltatói kölcsön visszatérítése</t>
  </si>
  <si>
    <t xml:space="preserve">Óvodai és iskolai szociális segítő tevékenység támogatása </t>
  </si>
  <si>
    <t>VP 7.2.7 (Külterületi út)</t>
  </si>
  <si>
    <t>TOP-3.2.1 Iskolaenergetika</t>
  </si>
  <si>
    <t>Polgárőrség, Rendőrség, Mentőszolgálat és Tűzoltóság  támogatása</t>
  </si>
  <si>
    <t>TOP-5.3.1 helyi identitás (BBK)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</si>
  <si>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</si>
  <si>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</si>
  <si>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</si>
  <si>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</si>
  <si>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</si>
  <si>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</si>
  <si>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</si>
  <si>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</si>
  <si>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</si>
  <si>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</si>
  <si>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</si>
  <si>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</si>
  <si>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</si>
  <si>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</si>
  <si>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</si>
  <si>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</si>
  <si>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</si>
  <si>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</si>
  <si>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</si>
  <si>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</si>
  <si>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</si>
  <si>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</si>
  <si>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TOP 5.3.1 Helyi identitás pályázat</t>
  </si>
  <si>
    <t>EFOP 4.1.8. Könyvtár pályázat</t>
  </si>
  <si>
    <t>EFOP 4.1.9. Múzeum pályázat</t>
  </si>
  <si>
    <t>VP 7.2.7 Külterületi utak</t>
  </si>
  <si>
    <t>TOP 3.2.1 Iskolaenergetika</t>
  </si>
  <si>
    <t>BM Óvoda</t>
  </si>
  <si>
    <t>2019. évi módosítás</t>
  </si>
  <si>
    <t>PH összesen</t>
  </si>
  <si>
    <t>Óvodai bevételek</t>
  </si>
  <si>
    <t>Óvoda összesen</t>
  </si>
  <si>
    <t>2019. évi támogatás eredeti ei.</t>
  </si>
  <si>
    <t>2019. évi módosított támogatás ei.</t>
  </si>
  <si>
    <t>2018/2019 8hó</t>
  </si>
  <si>
    <t>2019/2020 4 hó</t>
  </si>
  <si>
    <t>2018/2019 8 hó</t>
  </si>
  <si>
    <t>Szociális ágazati pótlék</t>
  </si>
  <si>
    <t>052020 Szennyvíz gyűjtése, tisztítása, elhelyezése;
063080 Vízellátással kapcsolatos közmű építése, fenntartása, üzemeltetése</t>
  </si>
  <si>
    <t>084032;
011130</t>
  </si>
  <si>
    <t>PM elvonás intézményektől</t>
  </si>
  <si>
    <t>Kehop 2.2.1 csatorna</t>
  </si>
  <si>
    <t>Tornacsarnok tervezési különbözet</t>
  </si>
  <si>
    <t>Martongazdának adott előleg</t>
  </si>
  <si>
    <t>Műk.célú pénzeszk.átvétel SZLV TKT és Segítő Szolg.</t>
  </si>
  <si>
    <t>Ingatlan értékesítés (Mirrotron)</t>
  </si>
  <si>
    <t>Nyári diákmunka támogatása</t>
  </si>
  <si>
    <t>Köztisztviselői illetményalap változás támogatása</t>
  </si>
  <si>
    <t xml:space="preserve">Ingatlan értékesítés </t>
  </si>
  <si>
    <t>Települési adó</t>
  </si>
  <si>
    <t>Mezőőri járulék</t>
  </si>
  <si>
    <t>Behajtási engedély, közterület foglalás</t>
  </si>
  <si>
    <t>066020 - BM támogatás 400M (Brunszvik Terv megvalósítása)</t>
  </si>
  <si>
    <t>EFOP 4.1.8 (Könyvtár)</t>
  </si>
  <si>
    <t>K48 - Egyéb nem intézményi ellátások</t>
  </si>
  <si>
    <t>K506 - Egyéb működési célú támogatások áh-n belülre</t>
  </si>
  <si>
    <t>ebből Közterek gondozása</t>
  </si>
  <si>
    <t>ebből Emlékezés tere és épített tartozékai</t>
  </si>
  <si>
    <t>ebből Játszóterek</t>
  </si>
  <si>
    <t>ebből Brunszvik kert</t>
  </si>
  <si>
    <t>ebből Ifipark</t>
  </si>
  <si>
    <t>Épület és létesítményüzemeltetés</t>
  </si>
  <si>
    <t>ebből Beethoven Általános Iskola</t>
  </si>
  <si>
    <t>ebből Egészségház</t>
  </si>
  <si>
    <t>ebből Martongazda telephely, Malom</t>
  </si>
  <si>
    <t>ebből Martongazda telephely, Vásártér</t>
  </si>
  <si>
    <t>ebből Egyéb ingatlanok</t>
  </si>
  <si>
    <t>104035 - 104037 - Gyermekétkeztetés bölcsödében és fogyatékosok nappali intézményében               104037 - Intézményen kívüli gyermekétkeztetés</t>
  </si>
  <si>
    <t>Települési adó bevételből származó többlet tartalék</t>
  </si>
  <si>
    <t>1521/2018. (X.17.) Korm. Határozat szerinti támogatás keretében megvalósuló beruházások</t>
  </si>
  <si>
    <t>1521/2018. (X.17.) Korm. Határozat szerinti támogatás keretében megvalósuló beruházások összesen</t>
  </si>
  <si>
    <t>1521/2018. (X.17.) Korm. Határozat szerinti támogatás keretében megvalósuló felújítások összesen</t>
  </si>
  <si>
    <t>Mód.Ei I.</t>
  </si>
  <si>
    <t>013350- Az önkormányzati vagyonnal való gazdálkodással kapcsolatos feladat (saját forrás)</t>
  </si>
  <si>
    <t xml:space="preserve">074040 - Fertőző megbetegedések megelőzése, járványügyi ellátás  </t>
  </si>
  <si>
    <t>045160</t>
  </si>
  <si>
    <t>Közutak, hidak üzemeltetése</t>
  </si>
  <si>
    <t>Martonvásár Város Képviselőtestület …../2021 (….) önkormányzati rendelete Martonvásár Város 2021.évi költségvetésének módosításáról</t>
  </si>
  <si>
    <t>Martonvásár Város Önkormányzatának 2021.évi költségvetésének pénzügyi mérlege I.</t>
  </si>
  <si>
    <t>Martonvásár Város Önkormányzatának 2021.évi költségvetésének pénzügyi mérlege II.</t>
  </si>
  <si>
    <t>Martonvásár Város Önkormányzatának 2021. évi bevétele (intézmények nélkül)</t>
  </si>
  <si>
    <t>Martonvásár Város Önkormányzatának 2021. évi átvett pénzeszközei</t>
  </si>
  <si>
    <t>Martonvásár Város Önkormányzatának 2021. évi működési bevételei</t>
  </si>
  <si>
    <t>Martonvásár Város Önkormányzatának 2021. évi  közhatalmi bevételei</t>
  </si>
  <si>
    <t>Martonvásár Város Önkormányzatának 2021. évi normatív támogatásai</t>
  </si>
  <si>
    <t>Martonvásár Város Önkormányzatának 2021. évi kiadásai (intézmények nélkül)</t>
  </si>
  <si>
    <t>Martonvásár Város Önkormányzatának 2021. évi kiadásai - Önkormányzati jogalkotás kormányzati funkció</t>
  </si>
  <si>
    <t>Martonvásár Város Önkormányzatának 2021. évi kiadásai - Városfejlesztési feladatok ellátása saját forrásból</t>
  </si>
  <si>
    <t>Martonvásár Város Önkormányzatának 2021. évi kiadásai - Városfejlesztési feladatok ellátása EU forrásból</t>
  </si>
  <si>
    <t>Martonvásár Város Önkormányzatának 2021. évi kiadásai - Védőnői és eü feladatok ellátása</t>
  </si>
  <si>
    <t>Martonvásár Város Önkormányzatának 2021. évi kiadásai - Szociális feladatok ellátása</t>
  </si>
  <si>
    <t>Martonvásár Város Önkormányzatának 2021. évi kiadásai - Átadott pénzeszközök</t>
  </si>
  <si>
    <t>Martonvásár Város Önkormányzatának 2021. évi kiadásai - Egyéb feladatok ellátása</t>
  </si>
  <si>
    <t>Martonvásári Polgármesteri Hivatal 2021. évi kiadásai</t>
  </si>
  <si>
    <t>Brunszvik Teréz Óvoda 2021. évi kiadásai</t>
  </si>
  <si>
    <t>Tájékoztató 1</t>
  </si>
  <si>
    <t>Tájékoztató 2</t>
  </si>
  <si>
    <t>Veszélyhelyzeti céltartalék</t>
  </si>
  <si>
    <t>EU pályázatok finanszírozási tartaléka</t>
  </si>
  <si>
    <t>Fejlesztési tartalék</t>
  </si>
  <si>
    <t>ÁH-n belüli megelőlegezés</t>
  </si>
  <si>
    <t>2021. évi</t>
  </si>
  <si>
    <t>PH  bevételek</t>
  </si>
  <si>
    <t>2021. évi módosítás</t>
  </si>
  <si>
    <t>2020/2021 8hó</t>
  </si>
  <si>
    <t>2021/2022 4 hó</t>
  </si>
  <si>
    <t>2020/2021 8 hó</t>
  </si>
  <si>
    <t>TOP 1.4.1 Bölcsőde</t>
  </si>
  <si>
    <t>TOP 5.3.1 (Helyi identitás) BBK</t>
  </si>
  <si>
    <t>Martonvásár Városi Közszolgáltató Nonprofit Kft-nek átadott pe (kulturális)</t>
  </si>
  <si>
    <t>ebből Brunszvik-Beethoven Közösségi Ház</t>
  </si>
  <si>
    <t>ebből Óvodamúzeum</t>
  </si>
  <si>
    <t>ebből Könyvtár</t>
  </si>
  <si>
    <t>Martonvásár Városi Közszolgáltató Nonprofit Kft-nek átadott pe városüzemeltetési feladatokra</t>
  </si>
  <si>
    <t>Martonvásár Városi Közszolgáltató Nonprofit Kft-nek átadott felhalm. c. pe</t>
  </si>
  <si>
    <t>082042 - Könyvtári állománygyarapítása</t>
  </si>
  <si>
    <t>Viziközmű fejlesztési ct.</t>
  </si>
  <si>
    <t>Veszélyhelyzeti tartalék</t>
  </si>
  <si>
    <t>Rendezvények céltartaléka</t>
  </si>
  <si>
    <t>TOP 1.4.1 Bölcsőde pályázat</t>
  </si>
  <si>
    <t>2021. évi tervezett  létszám (fő)</t>
  </si>
  <si>
    <t>2021. évi módosított   létszám (fő)</t>
  </si>
  <si>
    <t>2021. évi létszám (fő)</t>
  </si>
  <si>
    <t>Martonvásár Város Önkormányzata és Intézményei  2021. évi létszámkerete</t>
  </si>
  <si>
    <t>Veszéyhelyzeti tartalék</t>
  </si>
  <si>
    <t>Viziközmű céltartalék</t>
  </si>
  <si>
    <t>Brunszvik út gyalogátkelőhelyhez táblák</t>
  </si>
  <si>
    <t>Xiaomi 10T Pro mobiltelefon</t>
  </si>
  <si>
    <t>TSZ udvar központi fűtés, hűtési rendszer áttervezése</t>
  </si>
  <si>
    <t>Gáz csatlakozás díja (VÜ telephely)</t>
  </si>
  <si>
    <t>3 fázisú áram bekapcsolása Piac épülethez, VÜ telephelyhez</t>
  </si>
  <si>
    <t>Szvíz átemelő szivattyúk beszerzése</t>
  </si>
  <si>
    <t>Szvíz akna bélelése, riasztó rendszer bővítése</t>
  </si>
  <si>
    <t>TSZ udvar vízbekötési munkálatai</t>
  </si>
  <si>
    <t>Flygt t. szennyvíz szivattyú felújítása</t>
  </si>
  <si>
    <t>Településfejlesztési támogatás</t>
  </si>
  <si>
    <t>045120 - BM járdafelújítás</t>
  </si>
  <si>
    <t>BM járdafelújítás</t>
  </si>
  <si>
    <t>Víz és csatorna rákötési tervek (VÜ telephely, Bölcsöde)</t>
  </si>
  <si>
    <t>045120-Útépítés (saját forrás)</t>
  </si>
  <si>
    <t>Tátra utca behajtók alatti átereszek építése</t>
  </si>
  <si>
    <t>Egészségház beltéri hővédő ablakokra</t>
  </si>
  <si>
    <t>Rendezvények tartaléka</t>
  </si>
  <si>
    <t>ebből Eseti kult.támogatás</t>
  </si>
  <si>
    <t>Molinó TSZ udvar kerítésére</t>
  </si>
  <si>
    <t>Xiaomi Redmi Note mobiltelefon (orvosi rendelő)</t>
  </si>
  <si>
    <t>TSZ udvar 3D-s kerítés</t>
  </si>
  <si>
    <t>Mv 606 hrsz felsővezeték kiváltás tervezése, kivitelezése</t>
  </si>
  <si>
    <t>Házi orvosok támogatása</t>
  </si>
  <si>
    <t>Élelmezési  céltartalék</t>
  </si>
  <si>
    <t>Települési adó tartaléka</t>
  </si>
  <si>
    <t>Szőlő és gyümölcsösök támogatása</t>
  </si>
  <si>
    <t>HÉSZ felülvizsgálata</t>
  </si>
  <si>
    <t>Milleneumi emlékoszlopból relief képek készítése</t>
  </si>
  <si>
    <t>Élelmezési tartalék</t>
  </si>
  <si>
    <t>NÉP-DAL nap, Bethlen Gábor Alap tartaléka</t>
  </si>
  <si>
    <t>Hátralékok behajtása, adós letéti bevétel, adótúlfizetések</t>
  </si>
  <si>
    <t>013350- Az önkormányzati vagyonnal való gazdálkodással kapcsolatos feladat (Tornaterem)</t>
  </si>
  <si>
    <t>Tájékoztató 3</t>
  </si>
  <si>
    <t>Tájékoztató 3.1.</t>
  </si>
  <si>
    <t>Tájékoztató 3.2.</t>
  </si>
  <si>
    <t>Tájékoztató 3.3.</t>
  </si>
  <si>
    <t>Gépjárműadó MÁK általi megtérítése</t>
  </si>
  <si>
    <t>Véroxigénszint mérő (házi orvosoknak)</t>
  </si>
  <si>
    <t>Módosított ei. II.</t>
  </si>
  <si>
    <t>Módosított előirányzat II.</t>
  </si>
  <si>
    <t>Mód.ei. II.</t>
  </si>
  <si>
    <t>Földgázellátás eng, kiviteli terv (VÜ telephely)</t>
  </si>
  <si>
    <t>Ingatlan vásárlás (Orgona utca 16.)</t>
  </si>
  <si>
    <t>066020- Város- és községgazdálkodás                 011130- Önkormányzati jogalkotás (saját forrás)</t>
  </si>
  <si>
    <t>013350- Városüzemeltetési telephely építés - 800M</t>
  </si>
  <si>
    <t>GKSZ út melletti szennyvíz átemelő becsatolása</t>
  </si>
  <si>
    <t>TSZ udvar felvonóba GSM vészjelző egység</t>
  </si>
  <si>
    <t>BBK kiállítótér világítás fejlesztése</t>
  </si>
  <si>
    <t>Térfigyelő rendszerhez kamera beszerzése</t>
  </si>
  <si>
    <t>Brunszvik út páratlan oldalán erős és gyengeáramú védőcső fektetése</t>
  </si>
  <si>
    <t>TOP-2.1.2 Zöld város többlet támogatás</t>
  </si>
  <si>
    <t>HIPA kompenzálása</t>
  </si>
  <si>
    <t>2020.évi elszámolás alapján járó többlet támogatás</t>
  </si>
  <si>
    <t>082091</t>
  </si>
  <si>
    <t>082061</t>
  </si>
  <si>
    <t>082044</t>
  </si>
  <si>
    <t>082030</t>
  </si>
  <si>
    <t>ebből Művészeti tevékenység (tánc)</t>
  </si>
  <si>
    <t>MVK Kft. - Martongazda Nonprofit Kft 2020.évi elszámolása</t>
  </si>
  <si>
    <t>MVK Kft - Kulturális Iroda 2020.évi elszámolása</t>
  </si>
  <si>
    <t>Könyvtári állománybeszerzés</t>
  </si>
  <si>
    <t>Könyvtári érdekeltségnövelő támogatás</t>
  </si>
  <si>
    <t>Módosított ei. III.</t>
  </si>
  <si>
    <t>Módosított előirányzat III.</t>
  </si>
  <si>
    <t>2021. évi módosított támogatás ei. III.</t>
  </si>
  <si>
    <t>Mód.ei. III.</t>
  </si>
  <si>
    <t>Mód. ei. III.</t>
  </si>
  <si>
    <t>2021. évi módosított támogatás ei. II.</t>
  </si>
  <si>
    <t>Mód ei. II.</t>
  </si>
  <si>
    <t>Mód. ei. II.</t>
  </si>
  <si>
    <t>109/2021</t>
  </si>
  <si>
    <t>Ingatlan vételár (1244/D Orgona utca), fejl.tart.</t>
  </si>
  <si>
    <t>Ingatlan vételár (1244/D hrsz.) Orgona utca</t>
  </si>
  <si>
    <t>113/2021</t>
  </si>
  <si>
    <t>EFOP 4.1.8 Könyvtár szabálytalanság miatti visszafiz./ált.tart.</t>
  </si>
  <si>
    <t>121/2021</t>
  </si>
  <si>
    <t>Safexone (okos-zebra) fejl.konc./fejl.tart.</t>
  </si>
  <si>
    <t>Safexone (okos-zebra) fejl.konc.</t>
  </si>
  <si>
    <t>122/2021</t>
  </si>
  <si>
    <t>BBK biztonsági kamera-rendszer kiépítése fejl.konc/fejl.tart.</t>
  </si>
  <si>
    <t>BBK biztonsági kamera-rendszer kiépítése fejl.konc.</t>
  </si>
  <si>
    <t>123/2021</t>
  </si>
  <si>
    <t>VÜ telephely vízbekötése, tűzcsap telepítése/fejl.tart.</t>
  </si>
  <si>
    <t>124/2021</t>
  </si>
  <si>
    <t>Energetikai tanúsítvány, VÜ telephely/fejl.tart.</t>
  </si>
  <si>
    <t>125/2021</t>
  </si>
  <si>
    <t>126/2021</t>
  </si>
  <si>
    <t>127/2021</t>
  </si>
  <si>
    <t>1241/2, 1247, 1248 hrsz. Telekhatár rendezése, ing.nyilv.díj/fejl.tart.</t>
  </si>
  <si>
    <t>Régészeti megfigyelés, Kossuth tér felsővezeték kiváltása/fejl.tart.</t>
  </si>
  <si>
    <t>128/2021</t>
  </si>
  <si>
    <t>Samsung Galaxy mobiltelefon (titkár részére) ált.tart.</t>
  </si>
  <si>
    <t>Samsung Galaxy mobiltelefon (titkár részére)</t>
  </si>
  <si>
    <t>129/2021</t>
  </si>
  <si>
    <t>Klímaberendezés (BBK, Geróts) fejl.tart.</t>
  </si>
  <si>
    <t>Klímaberendezés (BBK, Geróts)</t>
  </si>
  <si>
    <t>131/2021</t>
  </si>
  <si>
    <t>Ovi tetőszigetelése, felújítása fejl.tart.</t>
  </si>
  <si>
    <t>132/2021</t>
  </si>
  <si>
    <t>Vázrajz készítése 1077/6 hrsz fejl.tart.</t>
  </si>
  <si>
    <t>134/2021</t>
  </si>
  <si>
    <t>Piac kültéri asztalok beszerzése fejl.tart.</t>
  </si>
  <si>
    <t>Piac kültéri asztalok beszerzése</t>
  </si>
  <si>
    <t>135/2021</t>
  </si>
  <si>
    <t>Geodéziai munkálatok 1241/2, 1247, 1248 hrsz. Fejl.tart.</t>
  </si>
  <si>
    <t>137/2021</t>
  </si>
  <si>
    <t>Biztosító által fizetett kártérítés fejl.tart helyezése</t>
  </si>
  <si>
    <t>Biztosítók által fizetett kártérítés</t>
  </si>
  <si>
    <t>B410</t>
  </si>
  <si>
    <t>Óvodamúzeum terasz szigetelés, javítás, bizt.káresemény fejl.tart.</t>
  </si>
  <si>
    <t>138/2021</t>
  </si>
  <si>
    <t>086030-Nemzetközi kapcsolatok és kiemelt rendezvények</t>
  </si>
  <si>
    <t>139/2021</t>
  </si>
  <si>
    <t>Telekhatár rendezések Ráckeresztúr 079/4, 079/5 hrsz. Fejl.tart.</t>
  </si>
  <si>
    <t>140/2021</t>
  </si>
  <si>
    <t>VÜ telephely kialakítási terv módosítása (800M) fejl.tart.</t>
  </si>
  <si>
    <t>141/2021</t>
  </si>
  <si>
    <t>15 db közvilágítási lámpatest beszerzése(fejl.konc.) fejl.tart.</t>
  </si>
  <si>
    <t>142/2021</t>
  </si>
  <si>
    <t>143/2021</t>
  </si>
  <si>
    <t>BBK riasztórendszer telepítése fejl.tart.</t>
  </si>
  <si>
    <t>BBK riasztórendszer telepítése</t>
  </si>
  <si>
    <t>144/2021</t>
  </si>
  <si>
    <t>Brunszvik Teréz Óvoda ablakok árnyékolása</t>
  </si>
  <si>
    <t>145/2021</t>
  </si>
  <si>
    <t>MV 1241/2 hrsz épület feltüntetése, földhiv.elj. Fejl.tart.</t>
  </si>
  <si>
    <t>146/2021</t>
  </si>
  <si>
    <t>147/2021</t>
  </si>
  <si>
    <t>Értékbecslés 182/2, 1715/15, 1715/16, 0119 hrsz. Fejl.tart.</t>
  </si>
  <si>
    <t>148/2021</t>
  </si>
  <si>
    <t>Világítási oszlopok (Széchenyi híd, Mirrotron út) fejl.tart.</t>
  </si>
  <si>
    <t>149/2021</t>
  </si>
  <si>
    <t>PCR és antigén tesztek díja VH tart.</t>
  </si>
  <si>
    <r>
      <rPr>
        <sz val="10"/>
        <color rgb="FFFF0000"/>
        <rFont val="Times New Roman"/>
        <family val="1"/>
        <charset val="238"/>
      </rPr>
      <t>BGA</t>
    </r>
    <r>
      <rPr>
        <sz val="10"/>
        <color theme="1"/>
        <rFont val="Times New Roman"/>
        <family val="1"/>
        <charset val="238"/>
      </rPr>
      <t xml:space="preserve"> p.tartból ásványvíz vás. Ei átcsop. Fejl.tart</t>
    </r>
  </si>
  <si>
    <r>
      <rPr>
        <sz val="10"/>
        <color rgb="FFFF0000"/>
        <rFont val="Times New Roman"/>
        <family val="1"/>
        <charset val="238"/>
      </rPr>
      <t>BGA</t>
    </r>
    <r>
      <rPr>
        <sz val="10"/>
        <color theme="1"/>
        <rFont val="Times New Roman"/>
        <family val="1"/>
        <charset val="238"/>
      </rPr>
      <t xml:space="preserve"> tartból Mezőkölpénybe szállításra fejl tart</t>
    </r>
  </si>
  <si>
    <t>Brunszvik Teréz Óvoda ablakok árnyékolása fejl tart</t>
  </si>
  <si>
    <r>
      <rPr>
        <sz val="10"/>
        <color rgb="FFFF0000"/>
        <rFont val="Times New Roman"/>
        <family val="1"/>
        <charset val="238"/>
      </rPr>
      <t>BGA</t>
    </r>
    <r>
      <rPr>
        <sz val="10"/>
        <color theme="1"/>
        <rFont val="Times New Roman"/>
        <family val="1"/>
        <charset val="238"/>
      </rPr>
      <t xml:space="preserve"> tart. Felhasználása Mezőkölpényi tánctábor táncműv.étk. Fejl tart</t>
    </r>
  </si>
  <si>
    <t>150/2021</t>
  </si>
  <si>
    <t>Brunszvik kert, Brunszvik-Dreher sétány áram, víz használat/fejl.tart.</t>
  </si>
  <si>
    <t>Brunszvik kert, Brunszvik sétány közüzemi díja ált.tart.</t>
  </si>
  <si>
    <t>151/2021</t>
  </si>
  <si>
    <t>Ózonos fertőtlenítő gép kölcsönzése VH tart.</t>
  </si>
  <si>
    <t>152/2021</t>
  </si>
  <si>
    <t>Visszatér.tám. Nyújtása (Sajtmustra) ált.tart.</t>
  </si>
  <si>
    <t>153/2021</t>
  </si>
  <si>
    <t>Emlékezés tere 4. (1074.hrsz) áram ideiglenes bekapcsolása fejl tart</t>
  </si>
  <si>
    <t>154/2021</t>
  </si>
  <si>
    <t>Hibás HDD cseréje BBK (rendszámtábla olvasó kamera)</t>
  </si>
  <si>
    <t>155/2021</t>
  </si>
  <si>
    <t>MTA-tól ivóvíz-kút megvásárlása előkészítéséhez vízvizsgálata</t>
  </si>
  <si>
    <t>156/2021</t>
  </si>
  <si>
    <t>Tűzoltószertár építési engedély igazgatási szolg díj fejl tart</t>
  </si>
  <si>
    <t>157/2021</t>
  </si>
  <si>
    <t>BBK kamerarendszerhez tartozó eszközök felszerelése fejl.tart.</t>
  </si>
  <si>
    <t xml:space="preserve">BBK kamerarendszerhez tartozó eszközök felszerelése </t>
  </si>
  <si>
    <t>158/2021</t>
  </si>
  <si>
    <t>Ingatlan vásárlás 285 hrsz. 147 m2 ált.tart.</t>
  </si>
  <si>
    <t>Ingatlan vásárlás 285 hrsz. 147 m2</t>
  </si>
  <si>
    <t>159/2021</t>
  </si>
  <si>
    <t>Martonvásár, 1241/2 hrsz. Ingatlanon található föld, növényzet és építési hulladék elszállítása fejl.tart.</t>
  </si>
  <si>
    <t>160/2021</t>
  </si>
  <si>
    <t>Könyvtár hőmennyiség mérő beépítése fejl tart</t>
  </si>
  <si>
    <t>Könyvtár hőmennyiségmérő beépítése</t>
  </si>
  <si>
    <t>161/2021</t>
  </si>
  <si>
    <t>BBK riasztórendszer pótmunka fejl tart</t>
  </si>
  <si>
    <t>BBK riasztórendszer pótmunka</t>
  </si>
  <si>
    <t>165/2021</t>
  </si>
  <si>
    <t>HÉSZ tárgyalásos módosítása (munkaközi tervdokumentáció)</t>
  </si>
  <si>
    <t>166/2021</t>
  </si>
  <si>
    <t>Iskolai háttámlás öltözőpad fejl tart</t>
  </si>
  <si>
    <t>Iskolai háttámlás öltözőpad</t>
  </si>
  <si>
    <t>168/2021</t>
  </si>
  <si>
    <t>NMI támogatás (Fülesbagoly, Galéria Projekt, Tök Jó Hét)</t>
  </si>
  <si>
    <t xml:space="preserve">NMI támogatás (Fülesbagoly,Galéria Projekt, Tök Jó Hét) </t>
  </si>
  <si>
    <t>169/2021</t>
  </si>
  <si>
    <t>Trilla - Nép dal ünnep kiadása (ált.tart, Nép-Dal tart)</t>
  </si>
  <si>
    <t>170/2021</t>
  </si>
  <si>
    <t>Óvodavezető kinevezése alapján többlet finanszírozás ált tart</t>
  </si>
  <si>
    <t>171/2021</t>
  </si>
  <si>
    <t>Közvilágítás: Széchenyi és Mirrotron út - kábel és kiegészítők</t>
  </si>
  <si>
    <t>172/2021</t>
  </si>
  <si>
    <t>Kabinettitkár alkalmazási díja</t>
  </si>
  <si>
    <t>173/2021</t>
  </si>
  <si>
    <t>Májusi normatíva módosítás</t>
  </si>
  <si>
    <t>174/2021</t>
  </si>
  <si>
    <t>Orvosi ügyeleti szerződés emelés díja</t>
  </si>
  <si>
    <t>175/2021</t>
  </si>
  <si>
    <t xml:space="preserve">TOP-2.1.2. Zöld város nyilvánosság bizt. </t>
  </si>
  <si>
    <t>176/2021</t>
  </si>
  <si>
    <t>TSZ ház lift karbantartásra</t>
  </si>
  <si>
    <t>177/2021</t>
  </si>
  <si>
    <t>TOP Plusz pályázatokhoz szakmai megalapozó tanulmányok</t>
  </si>
  <si>
    <t>178/2021</t>
  </si>
  <si>
    <t>Megbízási díj időjárás előrejelzés</t>
  </si>
  <si>
    <t>179/2021</t>
  </si>
  <si>
    <t>Közilágítás: Széchenyi és Mirrotron út megvilágítás mérése</t>
  </si>
  <si>
    <t>180/2021</t>
  </si>
  <si>
    <t>MikroTik adatátviteli eszköz cseréje - meghibásodott kamerapontnál</t>
  </si>
  <si>
    <t>181/2021</t>
  </si>
  <si>
    <t>2022-2036. évi GFT eljárási díjak</t>
  </si>
  <si>
    <t>187/2021</t>
  </si>
  <si>
    <t>Térségi Szolgáltatóház (emeleti kisiroda) irodabútor beszerzés</t>
  </si>
  <si>
    <t>Térségi Szolgáltatóház (emeleti kisiroda) irodabútor beszerzése</t>
  </si>
  <si>
    <t>194/2021</t>
  </si>
  <si>
    <t>EFOP 4.1.9. tám.előleg visszafiz.</t>
  </si>
  <si>
    <t>EFOP 4.1.9 (Múzeum)</t>
  </si>
  <si>
    <t>Anyakönyvvezetők díjára  ei.lépzés</t>
  </si>
  <si>
    <t>Közvetített szolgáltatásból ei.képzése kiadások fedezetére</t>
  </si>
  <si>
    <t>Vezetői bérkülönbözetre finanszírozás</t>
  </si>
  <si>
    <t>15 db közvilágítási lámpatest, oszlopok, kábelek beszerzése</t>
  </si>
  <si>
    <t>VÜ telephely vízbekötése, tűzcsap telepítése</t>
  </si>
  <si>
    <t>133/2021</t>
  </si>
  <si>
    <t>Könyvtári könyv beszerzés ei.mód szakmai anyagról beruh</t>
  </si>
  <si>
    <t>167/2021</t>
  </si>
  <si>
    <t>Továbbszámlázott szolgáltatás bevétel, kiadás emelése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</si>
</sst>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F_t_-;\-* #,##0.00\ _F_t_-;_-* &quot;-&quot;??\ _F_t_-;_-@_-"/>
    <numFmt numFmtId="164" formatCode="0__"/>
    <numFmt numFmtId="165" formatCode="#,###"/>
    <numFmt numFmtId="166" formatCode="#,##0\ ;\-#,##0"/>
    <numFmt numFmtId="167" formatCode="_-* #,##0\ _F_t_-;\-* #,##0\ _F_t_-;_-* &quot;-&quot;??\ _F_t_-;_-@_-"/>
    <numFmt numFmtId="168" formatCode="#,##0\ &quot;Ft&quot;"/>
  </numFmts>
  <fonts count="85" x14ac:knownFonts="1">
    <font>
      <sz val="11"/>
      <color theme="1"/>
      <name val="Calibri"/>
      <family val="2"/>
      <charset val="238"/>
      <scheme val="minor"/>
    </font>
    <font>
      <sz val="10"/>
      <name val="Arial CE"/>
      <charset val="238"/>
    </font>
    <font>
      <b/>
      <sz val="10"/>
      <color indexed="8"/>
      <name val="Times New Roman"/>
      <family val="1"/>
      <charset val="238"/>
    </font>
    <font>
      <b/>
      <sz val="1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name val="Times New Roman"/>
      <family val="1"/>
      <charset val="238"/>
    </font>
    <font>
      <i/>
      <sz val="10"/>
      <color indexed="8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sz val="12"/>
      <name val="Times New Roman CE"/>
      <charset val="238"/>
    </font>
    <font>
      <sz val="8"/>
      <name val="Times New Roman CE"/>
      <charset val="238"/>
    </font>
    <font>
      <b/>
      <sz val="12"/>
      <name val="Times New Roman CE"/>
      <charset val="238"/>
    </font>
    <font>
      <b/>
      <i/>
      <sz val="9"/>
      <name val="Times New Roman CE"/>
      <charset val="238"/>
    </font>
    <font>
      <b/>
      <i/>
      <sz val="10"/>
      <name val="Times New Roman CE"/>
      <charset val="238"/>
    </font>
    <font>
      <b/>
      <sz val="9"/>
      <name val="Times New Roman CE"/>
      <charset val="238"/>
    </font>
    <font>
      <b/>
      <sz val="8"/>
      <name val="Times New Roman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i/>
      <sz val="10"/>
      <name val="Times New Roman CE"/>
      <charset val="238"/>
    </font>
    <font>
      <b/>
      <sz val="12"/>
      <name val="Times New Roman"/>
      <family val="1"/>
      <charset val="238"/>
    </font>
    <font>
      <b/>
      <i/>
      <sz val="10"/>
      <name val="Times New Roman CE"/>
      <family val="1"/>
      <charset val="238"/>
    </font>
    <font>
      <b/>
      <sz val="9"/>
      <name val="Times New Roman CE"/>
      <family val="1"/>
      <charset val="238"/>
    </font>
    <font>
      <b/>
      <sz val="8"/>
      <name val="Times New Roman CE"/>
      <family val="1"/>
      <charset val="238"/>
    </font>
    <font>
      <b/>
      <sz val="11"/>
      <name val="Times New Roman CE"/>
      <family val="1"/>
      <charset val="238"/>
    </font>
    <font>
      <sz val="8"/>
      <name val="Times New Roman CE"/>
      <family val="1"/>
      <charset val="238"/>
    </font>
    <font>
      <sz val="10"/>
      <name val="Times New Roman CE"/>
      <family val="1"/>
      <charset val="238"/>
    </font>
    <font>
      <i/>
      <sz val="8"/>
      <name val="Times New Roman CE"/>
      <charset val="238"/>
    </font>
    <font>
      <sz val="10"/>
      <color indexed="10"/>
      <name val="Times New Roman CE"/>
      <charset val="238"/>
    </font>
    <font>
      <b/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rgb="FF000000"/>
      <name val="Calibri"/>
      <family val="2"/>
      <charset val="238"/>
    </font>
    <font>
      <b/>
      <sz val="10"/>
      <color rgb="FF000000"/>
      <name val="Times New Roman"/>
      <family val="1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Times New Roman"/>
      <family val="1"/>
      <charset val="238"/>
    </font>
    <font>
      <i/>
      <sz val="10"/>
      <color rgb="FF000000"/>
      <name val="Times New Roman"/>
      <family val="1"/>
      <charset val="238"/>
    </font>
    <font>
      <b/>
      <sz val="12"/>
      <color rgb="FF000000"/>
      <name val="Times new roman ce"/>
    </font>
    <font>
      <b/>
      <i/>
      <sz val="10"/>
      <color rgb="FF000000"/>
      <name val="Times new roman ce"/>
    </font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62"/>
      <name val="Calibri"/>
      <family val="2"/>
      <charset val="238"/>
    </font>
    <font>
      <b/>
      <sz val="18"/>
      <color indexed="62"/>
      <name val="Cambria"/>
      <family val="2"/>
      <charset val="238"/>
    </font>
    <font>
      <b/>
      <sz val="15"/>
      <color indexed="62"/>
      <name val="Calibri"/>
      <family val="2"/>
      <charset val="238"/>
    </font>
    <font>
      <b/>
      <sz val="13"/>
      <color indexed="62"/>
      <name val="Calibri"/>
      <family val="2"/>
      <charset val="238"/>
    </font>
    <font>
      <b/>
      <sz val="11"/>
      <color indexed="62"/>
      <name val="Calibri"/>
      <family val="2"/>
      <charset val="238"/>
    </font>
    <font>
      <b/>
      <sz val="11"/>
      <color indexed="9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17"/>
      <name val="Calibri"/>
      <family val="2"/>
      <charset val="238"/>
    </font>
    <font>
      <b/>
      <sz val="11"/>
      <color indexed="63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theme="1"/>
      <name val="Calibri"/>
      <family val="2"/>
      <scheme val="minor"/>
    </font>
    <font>
      <sz val="10"/>
      <name val="Arial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20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8"/>
      <name val="Times New Roman"/>
      <family val="1"/>
      <charset val="238"/>
    </font>
    <font>
      <sz val="12"/>
      <name val="Times New Roman"/>
      <family val="1"/>
      <charset val="238"/>
    </font>
    <font>
      <i/>
      <sz val="8"/>
      <name val="Times New Roman"/>
      <family val="1"/>
      <charset val="238"/>
    </font>
    <font>
      <sz val="9"/>
      <color indexed="81"/>
      <name val="Segoe UI"/>
      <family val="2"/>
      <charset val="238"/>
    </font>
    <font>
      <b/>
      <sz val="9"/>
      <color indexed="81"/>
      <name val="Segoe UI"/>
      <family val="2"/>
      <charset val="238"/>
    </font>
    <font>
      <sz val="11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sz val="12"/>
      <color theme="1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9"/>
      <color indexed="81"/>
      <name val="Tahoma"/>
      <family val="2"/>
      <charset val="238"/>
    </font>
    <font>
      <sz val="9"/>
      <color indexed="81"/>
      <name val="Tahoma"/>
      <family val="2"/>
      <charset val="238"/>
    </font>
    <font>
      <sz val="11"/>
      <name val="Calibri"/>
      <family val="2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</font>
    <font>
      <sz val="9"/>
      <name val="Times New Roman"/>
      <family val="1"/>
      <charset val="238"/>
    </font>
    <font>
      <sz val="9"/>
      <color theme="1"/>
      <name val="Times New Roman"/>
      <family val="1"/>
      <charset val="238"/>
    </font>
    <font>
      <sz val="9"/>
      <color theme="1"/>
      <name val="Calibri"/>
      <family val="2"/>
      <charset val="238"/>
      <scheme val="minor"/>
    </font>
  </fonts>
  <fills count="3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lightHorizontal"/>
    </fill>
    <fill>
      <patternFill patternType="solid">
        <fgColor rgb="FFFFFF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3"/>
      </patternFill>
    </fill>
    <fill>
      <patternFill patternType="solid">
        <fgColor indexed="44"/>
      </patternFill>
    </fill>
    <fill>
      <patternFill patternType="solid">
        <fgColor indexed="49"/>
      </patternFill>
    </fill>
    <fill>
      <patternFill patternType="solid">
        <fgColor indexed="55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42"/>
      </patternFill>
    </fill>
    <fill>
      <patternFill patternType="solid">
        <fgColor indexed="9"/>
      </patternFill>
    </fill>
    <fill>
      <patternFill patternType="solid">
        <fgColor indexed="45"/>
      </patternFill>
    </fill>
    <fill>
      <patternFill patternType="solid">
        <fgColor indexed="31"/>
      </patternFill>
    </fill>
    <fill>
      <patternFill patternType="solid">
        <fgColor indexed="46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theme="0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indexed="13"/>
        <bgColor indexed="64"/>
      </patternFill>
    </fill>
  </fills>
  <borders count="10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</borders>
  <cellStyleXfs count="99">
    <xf numFmtId="0" fontId="0" fillId="0" borderId="0"/>
    <xf numFmtId="0" fontId="1" fillId="0" borderId="0"/>
    <xf numFmtId="0" fontId="9" fillId="0" borderId="0"/>
    <xf numFmtId="0" fontId="9" fillId="0" borderId="0"/>
    <xf numFmtId="0" fontId="41" fillId="7" borderId="0" applyNumberFormat="0" applyBorder="0" applyAlignment="0" applyProtection="0"/>
    <xf numFmtId="0" fontId="41" fillId="8" borderId="0" applyNumberFormat="0" applyBorder="0" applyAlignment="0" applyProtection="0"/>
    <xf numFmtId="0" fontId="41" fillId="9" borderId="0" applyNumberFormat="0" applyBorder="0" applyAlignment="0" applyProtection="0"/>
    <xf numFmtId="0" fontId="41" fillId="7" borderId="0" applyNumberFormat="0" applyBorder="0" applyAlignment="0" applyProtection="0"/>
    <xf numFmtId="0" fontId="41" fillId="10" borderId="0" applyNumberFormat="0" applyBorder="0" applyAlignment="0" applyProtection="0"/>
    <xf numFmtId="0" fontId="41" fillId="9" borderId="0" applyNumberFormat="0" applyBorder="0" applyAlignment="0" applyProtection="0"/>
    <xf numFmtId="0" fontId="41" fillId="11" borderId="0" applyNumberFormat="0" applyBorder="0" applyAlignment="0" applyProtection="0"/>
    <xf numFmtId="0" fontId="41" fillId="8" borderId="0" applyNumberFormat="0" applyBorder="0" applyAlignment="0" applyProtection="0"/>
    <xf numFmtId="0" fontId="41" fillId="12" borderId="0" applyNumberFormat="0" applyBorder="0" applyAlignment="0" applyProtection="0"/>
    <xf numFmtId="0" fontId="41" fillId="11" borderId="0" applyNumberFormat="0" applyBorder="0" applyAlignment="0" applyProtection="0"/>
    <xf numFmtId="0" fontId="41" fillId="13" borderId="0" applyNumberFormat="0" applyBorder="0" applyAlignment="0" applyProtection="0"/>
    <xf numFmtId="0" fontId="41" fillId="12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2" fillId="12" borderId="0" applyNumberFormat="0" applyBorder="0" applyAlignment="0" applyProtection="0"/>
    <xf numFmtId="0" fontId="42" fillId="11" borderId="0" applyNumberFormat="0" applyBorder="0" applyAlignment="0" applyProtection="0"/>
    <xf numFmtId="0" fontId="42" fillId="14" borderId="0" applyNumberFormat="0" applyBorder="0" applyAlignment="0" applyProtection="0"/>
    <xf numFmtId="0" fontId="42" fillId="8" borderId="0" applyNumberFormat="0" applyBorder="0" applyAlignment="0" applyProtection="0"/>
    <xf numFmtId="0" fontId="43" fillId="12" borderId="63" applyNumberFormat="0" applyAlignment="0" applyProtection="0"/>
    <xf numFmtId="0" fontId="44" fillId="0" borderId="0" applyNumberFormat="0" applyFill="0" applyBorder="0" applyAlignment="0" applyProtection="0"/>
    <xf numFmtId="0" fontId="45" fillId="0" borderId="64" applyNumberFormat="0" applyFill="0" applyAlignment="0" applyProtection="0"/>
    <xf numFmtId="0" fontId="46" fillId="0" borderId="65" applyNumberFormat="0" applyFill="0" applyAlignment="0" applyProtection="0"/>
    <xf numFmtId="0" fontId="47" fillId="0" borderId="66" applyNumberFormat="0" applyFill="0" applyAlignment="0" applyProtection="0"/>
    <xf numFmtId="0" fontId="47" fillId="0" borderId="0" applyNumberFormat="0" applyFill="0" applyBorder="0" applyAlignment="0" applyProtection="0"/>
    <xf numFmtId="0" fontId="48" fillId="15" borderId="67" applyNumberFormat="0" applyAlignment="0" applyProtection="0"/>
    <xf numFmtId="0" fontId="49" fillId="0" borderId="0" applyNumberFormat="0" applyFill="0" applyBorder="0" applyAlignment="0" applyProtection="0"/>
    <xf numFmtId="0" fontId="50" fillId="0" borderId="68" applyNumberFormat="0" applyFill="0" applyAlignment="0" applyProtection="0"/>
    <xf numFmtId="0" fontId="16" fillId="9" borderId="69" applyNumberFormat="0" applyFont="0" applyAlignment="0" applyProtection="0"/>
    <xf numFmtId="0" fontId="42" fillId="14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1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1" fillId="20" borderId="0" applyNumberFormat="0" applyBorder="0" applyAlignment="0" applyProtection="0"/>
    <xf numFmtId="0" fontId="52" fillId="21" borderId="70" applyNumberFormat="0" applyAlignment="0" applyProtection="0"/>
    <xf numFmtId="0" fontId="53" fillId="0" borderId="0" applyNumberFormat="0" applyFill="0" applyBorder="0" applyAlignment="0" applyProtection="0"/>
    <xf numFmtId="0" fontId="54" fillId="0" borderId="0"/>
    <xf numFmtId="0" fontId="41" fillId="0" borderId="0"/>
    <xf numFmtId="0" fontId="55" fillId="0" borderId="0"/>
    <xf numFmtId="0" fontId="16" fillId="0" borderId="0"/>
    <xf numFmtId="0" fontId="55" fillId="0" borderId="0"/>
    <xf numFmtId="0" fontId="40" fillId="0" borderId="0"/>
    <xf numFmtId="0" fontId="40" fillId="0" borderId="0"/>
    <xf numFmtId="0" fontId="40" fillId="0" borderId="0"/>
    <xf numFmtId="0" fontId="1" fillId="0" borderId="0"/>
    <xf numFmtId="0" fontId="55" fillId="0" borderId="0"/>
    <xf numFmtId="0" fontId="56" fillId="0" borderId="71" applyNumberFormat="0" applyFill="0" applyAlignment="0" applyProtection="0"/>
    <xf numFmtId="0" fontId="57" fillId="22" borderId="0" applyNumberFormat="0" applyBorder="0" applyAlignment="0" applyProtection="0"/>
    <xf numFmtId="0" fontId="58" fillId="12" borderId="0" applyNumberFormat="0" applyBorder="0" applyAlignment="0" applyProtection="0"/>
    <xf numFmtId="0" fontId="59" fillId="21" borderId="63" applyNumberFormat="0" applyAlignment="0" applyProtection="0"/>
    <xf numFmtId="9" fontId="55" fillId="0" borderId="0" applyFont="0" applyFill="0" applyBorder="0" applyAlignment="0" applyProtection="0"/>
    <xf numFmtId="43" fontId="55" fillId="0" borderId="0" applyFont="0" applyFill="0" applyBorder="0" applyAlignment="0" applyProtection="0"/>
    <xf numFmtId="0" fontId="41" fillId="23" borderId="0" applyNumberFormat="0" applyBorder="0" applyAlignment="0" applyProtection="0"/>
    <xf numFmtId="0" fontId="41" fillId="22" borderId="0" applyNumberFormat="0" applyBorder="0" applyAlignment="0" applyProtection="0"/>
    <xf numFmtId="0" fontId="41" fillId="20" borderId="0" applyNumberFormat="0" applyBorder="0" applyAlignment="0" applyProtection="0"/>
    <xf numFmtId="0" fontId="41" fillId="24" borderId="0" applyNumberFormat="0" applyBorder="0" applyAlignment="0" applyProtection="0"/>
    <xf numFmtId="0" fontId="41" fillId="10" borderId="0" applyNumberFormat="0" applyBorder="0" applyAlignment="0" applyProtection="0"/>
    <xf numFmtId="0" fontId="41" fillId="7" borderId="0" applyNumberFormat="0" applyBorder="0" applyAlignment="0" applyProtection="0"/>
    <xf numFmtId="0" fontId="41" fillId="13" borderId="0" applyNumberFormat="0" applyBorder="0" applyAlignment="0" applyProtection="0"/>
    <xf numFmtId="0" fontId="41" fillId="8" borderId="0" applyNumberFormat="0" applyBorder="0" applyAlignment="0" applyProtection="0"/>
    <xf numFmtId="0" fontId="41" fillId="25" borderId="0" applyNumberFormat="0" applyBorder="0" applyAlignment="0" applyProtection="0"/>
    <xf numFmtId="0" fontId="41" fillId="24" borderId="0" applyNumberFormat="0" applyBorder="0" applyAlignment="0" applyProtection="0"/>
    <xf numFmtId="0" fontId="41" fillId="13" borderId="0" applyNumberFormat="0" applyBorder="0" applyAlignment="0" applyProtection="0"/>
    <xf numFmtId="0" fontId="41" fillId="26" borderId="0" applyNumberFormat="0" applyBorder="0" applyAlignment="0" applyProtection="0"/>
    <xf numFmtId="0" fontId="42" fillId="27" borderId="0" applyNumberFormat="0" applyBorder="0" applyAlignment="0" applyProtection="0"/>
    <xf numFmtId="0" fontId="42" fillId="8" borderId="0" applyNumberFormat="0" applyBorder="0" applyAlignment="0" applyProtection="0"/>
    <xf numFmtId="0" fontId="42" fillId="25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29" borderId="0" applyNumberFormat="0" applyBorder="0" applyAlignment="0" applyProtection="0"/>
    <xf numFmtId="0" fontId="42" fillId="30" borderId="0" applyNumberFormat="0" applyBorder="0" applyAlignment="0" applyProtection="0"/>
    <xf numFmtId="0" fontId="42" fillId="16" borderId="0" applyNumberFormat="0" applyBorder="0" applyAlignment="0" applyProtection="0"/>
    <xf numFmtId="0" fontId="42" fillId="17" borderId="0" applyNumberFormat="0" applyBorder="0" applyAlignment="0" applyProtection="0"/>
    <xf numFmtId="0" fontId="42" fillId="28" borderId="0" applyNumberFormat="0" applyBorder="0" applyAlignment="0" applyProtection="0"/>
    <xf numFmtId="0" fontId="42" fillId="14" borderId="0" applyNumberFormat="0" applyBorder="0" applyAlignment="0" applyProtection="0"/>
    <xf numFmtId="0" fontId="42" fillId="19" borderId="0" applyNumberFormat="0" applyBorder="0" applyAlignment="0" applyProtection="0"/>
    <xf numFmtId="0" fontId="57" fillId="22" borderId="0" applyNumberFormat="0" applyBorder="0" applyAlignment="0" applyProtection="0"/>
    <xf numFmtId="0" fontId="59" fillId="11" borderId="63" applyNumberFormat="0" applyAlignment="0" applyProtection="0"/>
    <xf numFmtId="0" fontId="48" fillId="15" borderId="67" applyNumberFormat="0" applyAlignment="0" applyProtection="0"/>
    <xf numFmtId="0" fontId="53" fillId="0" borderId="0" applyNumberFormat="0" applyFill="0" applyBorder="0" applyAlignment="0" applyProtection="0"/>
    <xf numFmtId="0" fontId="51" fillId="20" borderId="0" applyNumberFormat="0" applyBorder="0" applyAlignment="0" applyProtection="0"/>
    <xf numFmtId="0" fontId="60" fillId="0" borderId="83" applyNumberFormat="0" applyFill="0" applyAlignment="0" applyProtection="0"/>
    <xf numFmtId="0" fontId="61" fillId="0" borderId="65" applyNumberFormat="0" applyFill="0" applyAlignment="0" applyProtection="0"/>
    <xf numFmtId="0" fontId="62" fillId="0" borderId="84" applyNumberFormat="0" applyFill="0" applyAlignment="0" applyProtection="0"/>
    <xf numFmtId="0" fontId="62" fillId="0" borderId="0" applyNumberFormat="0" applyFill="0" applyBorder="0" applyAlignment="0" applyProtection="0"/>
    <xf numFmtId="0" fontId="43" fillId="7" borderId="63" applyNumberFormat="0" applyAlignment="0" applyProtection="0"/>
    <xf numFmtId="0" fontId="50" fillId="0" borderId="68" applyNumberFormat="0" applyFill="0" applyAlignment="0" applyProtection="0"/>
    <xf numFmtId="0" fontId="58" fillId="12" borderId="0" applyNumberFormat="0" applyBorder="0" applyAlignment="0" applyProtection="0"/>
    <xf numFmtId="0" fontId="55" fillId="9" borderId="69" applyNumberFormat="0" applyFont="0" applyAlignment="0" applyProtection="0"/>
    <xf numFmtId="0" fontId="52" fillId="11" borderId="70" applyNumberFormat="0" applyAlignment="0" applyProtection="0"/>
    <xf numFmtId="0" fontId="63" fillId="0" borderId="0" applyNumberFormat="0" applyFill="0" applyBorder="0" applyAlignment="0" applyProtection="0"/>
    <xf numFmtId="0" fontId="56" fillId="0" borderId="85" applyNumberFormat="0" applyFill="0" applyAlignment="0" applyProtection="0"/>
    <xf numFmtId="0" fontId="49" fillId="0" borderId="0" applyNumberFormat="0" applyFill="0" applyBorder="0" applyAlignment="0" applyProtection="0"/>
    <xf numFmtId="43" fontId="40" fillId="0" borderId="0" applyFont="0" applyFill="0" applyBorder="0" applyAlignment="0" applyProtection="0"/>
  </cellStyleXfs>
  <cellXfs count="1508">
    <xf numFmtId="0" fontId="0" fillId="0" borderId="0" xfId="0"/>
    <xf numFmtId="0" fontId="0" fillId="0" borderId="0" xfId="0" applyBorder="1"/>
    <xf numFmtId="0" fontId="28" fillId="0" borderId="0" xfId="0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4" fillId="0" borderId="1" xfId="1" applyFont="1" applyFill="1" applyBorder="1" applyAlignment="1">
      <alignment horizontal="right" vertical="center"/>
    </xf>
    <xf numFmtId="0" fontId="2" fillId="0" borderId="1" xfId="1" applyFont="1" applyFill="1" applyBorder="1" applyAlignment="1">
      <alignment horizontal="right" vertical="center"/>
    </xf>
    <xf numFmtId="0" fontId="2" fillId="0" borderId="2" xfId="1" applyFont="1" applyFill="1" applyBorder="1" applyAlignment="1">
      <alignment horizontal="right" vertical="center"/>
    </xf>
    <xf numFmtId="0" fontId="2" fillId="0" borderId="3" xfId="1" applyFont="1" applyFill="1" applyBorder="1" applyAlignment="1">
      <alignment horizontal="right" vertical="center"/>
    </xf>
    <xf numFmtId="0" fontId="4" fillId="0" borderId="4" xfId="1" applyFont="1" applyFill="1" applyBorder="1" applyAlignment="1">
      <alignment horizontal="left" vertical="center" wrapText="1"/>
    </xf>
    <xf numFmtId="0" fontId="2" fillId="0" borderId="5" xfId="1" applyFont="1" applyFill="1" applyBorder="1" applyAlignment="1">
      <alignment horizontal="right" vertical="center"/>
    </xf>
    <xf numFmtId="0" fontId="4" fillId="0" borderId="3" xfId="1" applyFont="1" applyFill="1" applyBorder="1" applyAlignment="1">
      <alignment horizontal="right" vertical="center"/>
    </xf>
    <xf numFmtId="164" fontId="4" fillId="0" borderId="6" xfId="1" applyNumberFormat="1" applyFont="1" applyFill="1" applyBorder="1" applyAlignment="1">
      <alignment horizontal="left" vertical="center" wrapText="1"/>
    </xf>
    <xf numFmtId="0" fontId="4" fillId="0" borderId="5" xfId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vertical="center" wrapText="1"/>
    </xf>
    <xf numFmtId="0" fontId="2" fillId="0" borderId="7" xfId="1" applyFont="1" applyFill="1" applyBorder="1" applyAlignment="1">
      <alignment horizontal="right" vertical="center"/>
    </xf>
    <xf numFmtId="0" fontId="2" fillId="0" borderId="4" xfId="1" applyFont="1" applyFill="1" applyBorder="1" applyAlignment="1">
      <alignment horizontal="left" vertical="center" wrapText="1"/>
    </xf>
    <xf numFmtId="0" fontId="29" fillId="0" borderId="0" xfId="0" applyFont="1" applyBorder="1" applyAlignment="1">
      <alignment horizontal="center" vertical="center" wrapText="1"/>
    </xf>
    <xf numFmtId="0" fontId="30" fillId="0" borderId="0" xfId="0" applyFont="1" applyBorder="1"/>
    <xf numFmtId="0" fontId="30" fillId="0" borderId="4" xfId="0" applyFont="1" applyBorder="1"/>
    <xf numFmtId="0" fontId="30" fillId="0" borderId="6" xfId="0" applyFont="1" applyBorder="1" applyAlignment="1">
      <alignment horizontal="left"/>
    </xf>
    <xf numFmtId="0" fontId="30" fillId="0" borderId="0" xfId="0" applyFont="1" applyBorder="1" applyAlignment="1">
      <alignment horizontal="right"/>
    </xf>
    <xf numFmtId="0" fontId="30" fillId="0" borderId="0" xfId="0" applyFont="1" applyBorder="1" applyAlignment="1">
      <alignment horizontal="left"/>
    </xf>
    <xf numFmtId="3" fontId="5" fillId="0" borderId="1" xfId="1" applyNumberFormat="1" applyFont="1" applyBorder="1"/>
    <xf numFmtId="3" fontId="30" fillId="0" borderId="1" xfId="0" applyNumberFormat="1" applyFont="1" applyBorder="1"/>
    <xf numFmtId="3" fontId="30" fillId="0" borderId="4" xfId="0" applyNumberFormat="1" applyFont="1" applyBorder="1"/>
    <xf numFmtId="3" fontId="30" fillId="0" borderId="8" xfId="0" applyNumberFormat="1" applyFont="1" applyBorder="1"/>
    <xf numFmtId="3" fontId="30" fillId="0" borderId="5" xfId="0" applyNumberFormat="1" applyFont="1" applyBorder="1"/>
    <xf numFmtId="49" fontId="30" fillId="0" borderId="0" xfId="0" applyNumberFormat="1" applyFont="1" applyBorder="1" applyAlignment="1">
      <alignment horizontal="center" vertical="center" wrapText="1"/>
    </xf>
    <xf numFmtId="0" fontId="6" fillId="0" borderId="3" xfId="1" applyFont="1" applyFill="1" applyBorder="1" applyAlignment="1">
      <alignment horizontal="right" vertical="center"/>
    </xf>
    <xf numFmtId="164" fontId="6" fillId="0" borderId="8" xfId="1" applyNumberFormat="1" applyFont="1" applyFill="1" applyBorder="1" applyAlignment="1">
      <alignment horizontal="left" vertical="center" wrapText="1"/>
    </xf>
    <xf numFmtId="0" fontId="6" fillId="0" borderId="10" xfId="1" applyFont="1" applyFill="1" applyBorder="1" applyAlignment="1">
      <alignment horizontal="right" vertical="center"/>
    </xf>
    <xf numFmtId="0" fontId="7" fillId="0" borderId="8" xfId="1" applyFont="1" applyFill="1" applyBorder="1" applyAlignment="1">
      <alignment horizontal="left" vertical="center" wrapText="1"/>
    </xf>
    <xf numFmtId="0" fontId="6" fillId="0" borderId="1" xfId="1" applyFont="1" applyFill="1" applyBorder="1" applyAlignment="1">
      <alignment horizontal="right" vertical="center"/>
    </xf>
    <xf numFmtId="0" fontId="31" fillId="0" borderId="3" xfId="0" applyFont="1" applyBorder="1" applyAlignment="1">
      <alignment horizontal="left"/>
    </xf>
    <xf numFmtId="0" fontId="31" fillId="0" borderId="0" xfId="0" applyFont="1" applyBorder="1"/>
    <xf numFmtId="0" fontId="6" fillId="0" borderId="3" xfId="1" applyFont="1" applyFill="1" applyBorder="1" applyAlignment="1">
      <alignment horizontal="right" vertical="center" wrapText="1"/>
    </xf>
    <xf numFmtId="0" fontId="6" fillId="0" borderId="8" xfId="1" applyFont="1" applyFill="1" applyBorder="1" applyAlignment="1">
      <alignment horizontal="left" vertical="center" wrapText="1"/>
    </xf>
    <xf numFmtId="0" fontId="29" fillId="0" borderId="0" xfId="0" applyFont="1" applyBorder="1"/>
    <xf numFmtId="0" fontId="28" fillId="0" borderId="0" xfId="0" applyFont="1" applyBorder="1"/>
    <xf numFmtId="0" fontId="2" fillId="0" borderId="10" xfId="1" applyFont="1" applyFill="1" applyBorder="1" applyAlignment="1">
      <alignment horizontal="right" vertical="center"/>
    </xf>
    <xf numFmtId="0" fontId="2" fillId="0" borderId="11" xfId="1" applyFont="1" applyFill="1" applyBorder="1" applyAlignment="1">
      <alignment horizontal="left" vertical="center" wrapText="1"/>
    </xf>
    <xf numFmtId="0" fontId="2" fillId="0" borderId="12" xfId="1" applyFont="1" applyFill="1" applyBorder="1" applyAlignment="1">
      <alignment horizontal="right" vertical="center" wrapText="1"/>
    </xf>
    <xf numFmtId="3" fontId="31" fillId="0" borderId="1" xfId="0" applyNumberFormat="1" applyFont="1" applyBorder="1"/>
    <xf numFmtId="3" fontId="29" fillId="0" borderId="7" xfId="0" applyNumberFormat="1" applyFont="1" applyBorder="1"/>
    <xf numFmtId="3" fontId="29" fillId="0" borderId="5" xfId="0" applyNumberFormat="1" applyFont="1" applyBorder="1"/>
    <xf numFmtId="3" fontId="29" fillId="0" borderId="2" xfId="0" applyNumberFormat="1" applyFont="1" applyBorder="1"/>
    <xf numFmtId="3" fontId="31" fillId="0" borderId="8" xfId="0" applyNumberFormat="1" applyFont="1" applyBorder="1"/>
    <xf numFmtId="3" fontId="29" fillId="0" borderId="1" xfId="0" applyNumberFormat="1" applyFont="1" applyBorder="1"/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3" fontId="30" fillId="0" borderId="0" xfId="0" applyNumberFormat="1" applyFont="1" applyBorder="1"/>
    <xf numFmtId="3" fontId="29" fillId="0" borderId="13" xfId="0" applyNumberFormat="1" applyFont="1" applyBorder="1"/>
    <xf numFmtId="0" fontId="3" fillId="0" borderId="3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left" vertical="center"/>
    </xf>
    <xf numFmtId="0" fontId="5" fillId="0" borderId="1" xfId="1" applyFont="1" applyBorder="1" applyAlignment="1">
      <alignment horizontal="center" vertical="center" wrapText="1"/>
    </xf>
    <xf numFmtId="0" fontId="30" fillId="0" borderId="0" xfId="0" applyFont="1" applyBorder="1" applyAlignment="1"/>
    <xf numFmtId="0" fontId="5" fillId="0" borderId="1" xfId="0" applyFont="1" applyFill="1" applyBorder="1" applyAlignment="1">
      <alignment horizontal="right" vertical="center"/>
    </xf>
    <xf numFmtId="0" fontId="3" fillId="0" borderId="1" xfId="0" applyFont="1" applyFill="1" applyBorder="1" applyAlignment="1">
      <alignment horizontal="right" vertical="center"/>
    </xf>
    <xf numFmtId="0" fontId="5" fillId="0" borderId="3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0" fillId="0" borderId="0" xfId="0" applyFont="1" applyBorder="1" applyAlignment="1">
      <alignment horizontal="center" vertical="center" wrapText="1"/>
    </xf>
    <xf numFmtId="49" fontId="5" fillId="0" borderId="0" xfId="0" applyNumberFormat="1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3" fontId="5" fillId="0" borderId="1" xfId="0" applyNumberFormat="1" applyFont="1" applyFill="1" applyBorder="1" applyAlignment="1">
      <alignment vertical="center"/>
    </xf>
    <xf numFmtId="0" fontId="3" fillId="0" borderId="0" xfId="0" applyFont="1" applyFill="1"/>
    <xf numFmtId="0" fontId="5" fillId="0" borderId="0" xfId="0" applyFont="1" applyFill="1"/>
    <xf numFmtId="0" fontId="5" fillId="0" borderId="0" xfId="0" applyFont="1" applyFill="1" applyBorder="1"/>
    <xf numFmtId="3" fontId="3" fillId="0" borderId="1" xfId="0" applyNumberFormat="1" applyFont="1" applyFill="1" applyBorder="1" applyAlignment="1">
      <alignment vertical="center"/>
    </xf>
    <xf numFmtId="0" fontId="5" fillId="0" borderId="0" xfId="0" applyFont="1" applyFill="1" applyAlignment="1">
      <alignment horizontal="left"/>
    </xf>
    <xf numFmtId="49" fontId="11" fillId="0" borderId="0" xfId="2" applyNumberFormat="1" applyFont="1" applyFill="1" applyBorder="1" applyAlignment="1" applyProtection="1">
      <alignment horizontal="centerContinuous" vertical="center"/>
    </xf>
    <xf numFmtId="3" fontId="11" fillId="0" borderId="0" xfId="2" applyNumberFormat="1" applyFont="1" applyFill="1" applyBorder="1" applyAlignment="1" applyProtection="1">
      <alignment horizontal="centerContinuous" vertical="center"/>
    </xf>
    <xf numFmtId="3" fontId="15" fillId="0" borderId="1" xfId="2" applyNumberFormat="1" applyFont="1" applyFill="1" applyBorder="1" applyAlignment="1" applyProtection="1">
      <alignment horizontal="right" vertical="center" wrapText="1"/>
    </xf>
    <xf numFmtId="3" fontId="10" fillId="0" borderId="1" xfId="2" applyNumberFormat="1" applyFont="1" applyFill="1" applyBorder="1" applyAlignment="1" applyProtection="1">
      <alignment horizontal="left" vertical="center" wrapText="1" indent="1"/>
    </xf>
    <xf numFmtId="3" fontId="10" fillId="0" borderId="1" xfId="2" applyNumberFormat="1" applyFont="1" applyFill="1" applyBorder="1" applyAlignment="1" applyProtection="1">
      <alignment horizontal="right" vertical="center" wrapText="1"/>
    </xf>
    <xf numFmtId="3" fontId="15" fillId="0" borderId="1" xfId="2" applyNumberFormat="1" applyFont="1" applyFill="1" applyBorder="1" applyAlignment="1" applyProtection="1">
      <alignment vertical="center" wrapText="1"/>
    </xf>
    <xf numFmtId="3" fontId="10" fillId="0" borderId="0" xfId="2" applyNumberFormat="1" applyFont="1" applyFill="1" applyBorder="1"/>
    <xf numFmtId="3" fontId="3" fillId="0" borderId="1" xfId="1" applyNumberFormat="1" applyFont="1" applyBorder="1"/>
    <xf numFmtId="0" fontId="7" fillId="0" borderId="1" xfId="0" applyFont="1" applyFill="1" applyBorder="1" applyAlignment="1">
      <alignment horizontal="left" vertical="center"/>
    </xf>
    <xf numFmtId="0" fontId="7" fillId="0" borderId="1" xfId="0" applyFont="1" applyFill="1" applyBorder="1" applyAlignment="1">
      <alignment horizontal="left" vertical="center" wrapText="1" indent="5"/>
    </xf>
    <xf numFmtId="3" fontId="7" fillId="0" borderId="1" xfId="0" applyNumberFormat="1" applyFont="1" applyFill="1" applyBorder="1" applyAlignment="1">
      <alignment vertical="center"/>
    </xf>
    <xf numFmtId="0" fontId="7" fillId="0" borderId="0" xfId="0" applyFont="1" applyFill="1"/>
    <xf numFmtId="0" fontId="7" fillId="0" borderId="1" xfId="0" applyFont="1" applyFill="1" applyBorder="1" applyAlignment="1">
      <alignment horizontal="right" vertical="center"/>
    </xf>
    <xf numFmtId="165" fontId="0" fillId="0" borderId="0" xfId="0" applyNumberFormat="1" applyFont="1" applyFill="1" applyAlignment="1">
      <alignment vertical="center" wrapText="1"/>
    </xf>
    <xf numFmtId="165" fontId="0" fillId="0" borderId="0" xfId="0" applyNumberFormat="1" applyFont="1" applyFill="1" applyAlignment="1">
      <alignment horizontal="center" vertical="center" wrapText="1"/>
    </xf>
    <xf numFmtId="165" fontId="17" fillId="0" borderId="0" xfId="0" applyNumberFormat="1" applyFont="1" applyFill="1" applyAlignment="1">
      <alignment horizontal="center" vertical="center" wrapText="1"/>
    </xf>
    <xf numFmtId="165" fontId="0" fillId="0" borderId="0" xfId="0" applyNumberFormat="1" applyFont="1" applyFill="1" applyAlignment="1" applyProtection="1">
      <alignment vertical="center" wrapText="1"/>
    </xf>
    <xf numFmtId="165" fontId="17" fillId="0" borderId="0" xfId="0" applyNumberFormat="1" applyFont="1" applyFill="1" applyAlignment="1">
      <alignment vertical="center" wrapText="1"/>
    </xf>
    <xf numFmtId="0" fontId="4" fillId="0" borderId="25" xfId="1" applyFont="1" applyFill="1" applyBorder="1" applyAlignment="1">
      <alignment horizontal="right" vertical="center"/>
    </xf>
    <xf numFmtId="0" fontId="30" fillId="0" borderId="25" xfId="0" applyFont="1" applyBorder="1" applyAlignment="1">
      <alignment horizontal="right"/>
    </xf>
    <xf numFmtId="49" fontId="15" fillId="0" borderId="0" xfId="2" applyNumberFormat="1" applyFont="1" applyFill="1" applyBorder="1" applyAlignment="1" applyProtection="1">
      <alignment horizontal="left" vertical="center" wrapText="1" indent="1"/>
    </xf>
    <xf numFmtId="0" fontId="4" fillId="0" borderId="35" xfId="1" applyFont="1" applyFill="1" applyBorder="1" applyAlignment="1">
      <alignment horizontal="right" vertical="center"/>
    </xf>
    <xf numFmtId="3" fontId="30" fillId="0" borderId="6" xfId="0" applyNumberFormat="1" applyFont="1" applyBorder="1"/>
    <xf numFmtId="3" fontId="30" fillId="0" borderId="36" xfId="0" applyNumberFormat="1" applyFont="1" applyBorder="1"/>
    <xf numFmtId="165" fontId="5" fillId="0" borderId="1" xfId="0" applyNumberFormat="1" applyFont="1" applyFill="1" applyBorder="1" applyAlignment="1" applyProtection="1">
      <alignment horizontal="left" vertical="center" wrapText="1"/>
      <protection locked="0"/>
    </xf>
    <xf numFmtId="3" fontId="5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1" xfId="0" applyNumberFormat="1" applyFont="1" applyFill="1" applyBorder="1" applyAlignment="1" applyProtection="1">
      <alignment vertical="center" wrapText="1"/>
      <protection locked="0"/>
    </xf>
    <xf numFmtId="165" fontId="3" fillId="0" borderId="0" xfId="0" applyNumberFormat="1" applyFont="1" applyFill="1" applyBorder="1" applyAlignment="1" applyProtection="1">
      <alignment vertical="center" wrapText="1"/>
      <protection locked="0"/>
    </xf>
    <xf numFmtId="0" fontId="4" fillId="0" borderId="1" xfId="1" applyFont="1" applyFill="1" applyBorder="1" applyAlignment="1">
      <alignment vertical="center" wrapText="1"/>
    </xf>
    <xf numFmtId="0" fontId="5" fillId="0" borderId="1" xfId="1" applyFont="1" applyFill="1" applyBorder="1" applyAlignment="1">
      <alignment vertical="center" wrapText="1"/>
    </xf>
    <xf numFmtId="0" fontId="7" fillId="0" borderId="3" xfId="0" applyFont="1" applyFill="1" applyBorder="1" applyAlignment="1">
      <alignment horizontal="left" vertical="center" wrapText="1" indent="5"/>
    </xf>
    <xf numFmtId="0" fontId="2" fillId="0" borderId="1" xfId="1" applyFont="1" applyFill="1" applyBorder="1" applyAlignment="1">
      <alignment vertical="center" wrapText="1"/>
    </xf>
    <xf numFmtId="0" fontId="30" fillId="0" borderId="0" xfId="0" applyFont="1" applyBorder="1" applyAlignment="1">
      <alignment horizontal="left" wrapText="1"/>
    </xf>
    <xf numFmtId="0" fontId="3" fillId="0" borderId="1" xfId="0" applyFont="1" applyFill="1" applyBorder="1"/>
    <xf numFmtId="0" fontId="5" fillId="0" borderId="0" xfId="0" applyFont="1" applyFill="1" applyBorder="1" applyAlignment="1">
      <alignment horizontal="left"/>
    </xf>
    <xf numFmtId="3" fontId="9" fillId="0" borderId="0" xfId="2" applyNumberFormat="1" applyFont="1" applyFill="1" applyBorder="1"/>
    <xf numFmtId="3" fontId="16" fillId="0" borderId="0" xfId="2" applyNumberFormat="1" applyFont="1" applyFill="1" applyBorder="1"/>
    <xf numFmtId="3" fontId="13" fillId="0" borderId="0" xfId="0" applyNumberFormat="1" applyFont="1" applyFill="1" applyBorder="1" applyAlignment="1" applyProtection="1">
      <alignment horizontal="right"/>
    </xf>
    <xf numFmtId="49" fontId="10" fillId="0" borderId="0" xfId="2" applyNumberFormat="1" applyFont="1" applyFill="1" applyBorder="1"/>
    <xf numFmtId="49" fontId="12" fillId="0" borderId="0" xfId="2" applyNumberFormat="1" applyFont="1" applyFill="1" applyBorder="1" applyAlignment="1" applyProtection="1">
      <alignment horizontal="left" vertical="center"/>
    </xf>
    <xf numFmtId="3" fontId="12" fillId="0" borderId="0" xfId="2" applyNumberFormat="1" applyFont="1" applyFill="1" applyBorder="1" applyAlignment="1" applyProtection="1">
      <alignment horizontal="left" vertical="center"/>
    </xf>
    <xf numFmtId="49" fontId="9" fillId="0" borderId="0" xfId="2" applyNumberFormat="1" applyFont="1" applyFill="1" applyBorder="1"/>
    <xf numFmtId="0" fontId="5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center" vertical="center" wrapText="1"/>
    </xf>
    <xf numFmtId="49" fontId="15" fillId="0" borderId="1" xfId="2" applyNumberFormat="1" applyFont="1" applyFill="1" applyBorder="1" applyAlignment="1" applyProtection="1">
      <alignment horizontal="left" vertical="center" wrapText="1" indent="1"/>
    </xf>
    <xf numFmtId="49" fontId="10" fillId="0" borderId="1" xfId="2" applyNumberFormat="1" applyFont="1" applyFill="1" applyBorder="1" applyAlignment="1" applyProtection="1">
      <alignment horizontal="left" vertical="center" wrapText="1" indent="1"/>
    </xf>
    <xf numFmtId="0" fontId="3" fillId="0" borderId="1" xfId="1" applyFont="1" applyFill="1" applyBorder="1" applyAlignment="1">
      <alignment horizontal="left" vertical="center" wrapText="1"/>
    </xf>
    <xf numFmtId="3" fontId="5" fillId="0" borderId="1" xfId="0" applyNumberFormat="1" applyFont="1" applyFill="1" applyBorder="1"/>
    <xf numFmtId="0" fontId="5" fillId="0" borderId="1" xfId="1" applyFont="1" applyFill="1" applyBorder="1" applyAlignment="1">
      <alignment horizontal="right" vertical="center" wrapText="1"/>
    </xf>
    <xf numFmtId="3" fontId="5" fillId="0" borderId="0" xfId="0" applyNumberFormat="1" applyFont="1" applyFill="1" applyBorder="1"/>
    <xf numFmtId="0" fontId="3" fillId="0" borderId="3" xfId="0" applyFont="1" applyFill="1" applyBorder="1" applyAlignment="1">
      <alignment horizontal="right" vertical="center" wrapText="1"/>
    </xf>
    <xf numFmtId="0" fontId="7" fillId="0" borderId="3" xfId="0" applyFont="1" applyFill="1" applyBorder="1" applyAlignment="1">
      <alignment horizontal="left" vertical="center" wrapText="1"/>
    </xf>
    <xf numFmtId="0" fontId="3" fillId="0" borderId="1" xfId="1" applyFont="1" applyFill="1" applyBorder="1" applyAlignment="1">
      <alignment horizontal="right" vertical="center" wrapText="1"/>
    </xf>
    <xf numFmtId="3" fontId="15" fillId="0" borderId="0" xfId="2" applyNumberFormat="1" applyFont="1" applyFill="1" applyBorder="1"/>
    <xf numFmtId="3" fontId="11" fillId="0" borderId="0" xfId="2" applyNumberFormat="1" applyFont="1" applyFill="1" applyBorder="1"/>
    <xf numFmtId="3" fontId="17" fillId="0" borderId="0" xfId="2" applyNumberFormat="1" applyFont="1" applyFill="1" applyBorder="1"/>
    <xf numFmtId="0" fontId="7" fillId="0" borderId="1" xfId="1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left" vertical="center" wrapText="1" indent="3"/>
    </xf>
    <xf numFmtId="3" fontId="3" fillId="0" borderId="1" xfId="1" applyNumberFormat="1" applyFont="1" applyBorder="1" applyAlignment="1">
      <alignment horizontal="right" vertical="center" wrapText="1"/>
    </xf>
    <xf numFmtId="3" fontId="3" fillId="0" borderId="1" xfId="0" applyNumberFormat="1" applyFont="1" applyFill="1" applyBorder="1"/>
    <xf numFmtId="3" fontId="5" fillId="0" borderId="1" xfId="1" applyNumberFormat="1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165" fontId="8" fillId="0" borderId="1" xfId="0" applyNumberFormat="1" applyFont="1" applyFill="1" applyBorder="1" applyAlignment="1" applyProtection="1">
      <alignment vertical="center" wrapText="1"/>
      <protection locked="0"/>
    </xf>
    <xf numFmtId="3" fontId="3" fillId="0" borderId="1" xfId="0" applyNumberFormat="1" applyFont="1" applyFill="1" applyBorder="1" applyAlignment="1" applyProtection="1">
      <alignment vertical="center" wrapText="1"/>
      <protection locked="0"/>
    </xf>
    <xf numFmtId="165" fontId="30" fillId="0" borderId="0" xfId="0" applyNumberFormat="1" applyFont="1" applyFill="1" applyAlignment="1">
      <alignment vertical="center" wrapText="1"/>
    </xf>
    <xf numFmtId="165" fontId="30" fillId="0" borderId="0" xfId="0" applyNumberFormat="1" applyFont="1" applyFill="1" applyAlignment="1">
      <alignment horizontal="center" vertical="center" wrapText="1"/>
    </xf>
    <xf numFmtId="165" fontId="30" fillId="0" borderId="0" xfId="0" applyNumberFormat="1" applyFont="1" applyFill="1" applyAlignment="1">
      <alignment horizontal="right" vertical="center" wrapText="1"/>
    </xf>
    <xf numFmtId="165" fontId="29" fillId="0" borderId="0" xfId="0" applyNumberFormat="1" applyFont="1" applyFill="1" applyAlignment="1">
      <alignment vertical="center" wrapText="1"/>
    </xf>
    <xf numFmtId="165" fontId="8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5" fillId="0" borderId="1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0" xfId="0" applyNumberFormat="1" applyFont="1" applyFill="1" applyAlignment="1">
      <alignment vertical="center" wrapText="1"/>
    </xf>
    <xf numFmtId="3" fontId="30" fillId="0" borderId="0" xfId="0" applyNumberFormat="1" applyFont="1" applyFill="1" applyAlignment="1">
      <alignment horizontal="right" vertical="center" wrapText="1"/>
    </xf>
    <xf numFmtId="0" fontId="33" fillId="0" borderId="0" xfId="0" applyFont="1"/>
    <xf numFmtId="0" fontId="0" fillId="0" borderId="0" xfId="0" applyAlignment="1">
      <alignment wrapText="1"/>
    </xf>
    <xf numFmtId="0" fontId="36" fillId="0" borderId="0" xfId="0" applyFont="1"/>
    <xf numFmtId="3" fontId="38" fillId="0" borderId="37" xfId="0" applyNumberFormat="1" applyFont="1" applyBorder="1" applyAlignment="1">
      <alignment horizontal="center"/>
    </xf>
    <xf numFmtId="3" fontId="39" fillId="0" borderId="37" xfId="0" applyNumberFormat="1" applyFont="1" applyBorder="1" applyAlignment="1">
      <alignment horizontal="right"/>
    </xf>
    <xf numFmtId="0" fontId="34" fillId="0" borderId="34" xfId="0" applyFont="1" applyBorder="1" applyAlignment="1">
      <alignment horizontal="center" vertical="center"/>
    </xf>
    <xf numFmtId="0" fontId="34" fillId="4" borderId="34" xfId="0" applyFont="1" applyFill="1" applyBorder="1" applyAlignment="1">
      <alignment horizontal="center" vertical="center" wrapText="1"/>
    </xf>
    <xf numFmtId="0" fontId="33" fillId="0" borderId="25" xfId="0" applyFont="1" applyBorder="1"/>
    <xf numFmtId="0" fontId="34" fillId="0" borderId="39" xfId="0" applyFont="1" applyBorder="1" applyAlignment="1">
      <alignment horizontal="left" vertical="center"/>
    </xf>
    <xf numFmtId="0" fontId="36" fillId="0" borderId="40" xfId="0" applyFont="1" applyBorder="1"/>
    <xf numFmtId="3" fontId="36" fillId="0" borderId="40" xfId="0" applyNumberFormat="1" applyFont="1" applyBorder="1"/>
    <xf numFmtId="9" fontId="36" fillId="0" borderId="40" xfId="0" applyNumberFormat="1" applyFont="1" applyBorder="1"/>
    <xf numFmtId="3" fontId="36" fillId="0" borderId="40" xfId="0" applyNumberFormat="1" applyFont="1" applyBorder="1" applyAlignment="1">
      <alignment wrapText="1"/>
    </xf>
    <xf numFmtId="0" fontId="34" fillId="0" borderId="40" xfId="0" applyFont="1" applyBorder="1" applyAlignment="1">
      <alignment horizontal="left" vertical="center"/>
    </xf>
    <xf numFmtId="3" fontId="34" fillId="4" borderId="40" xfId="0" applyNumberFormat="1" applyFont="1" applyFill="1" applyBorder="1" applyAlignment="1">
      <alignment horizontal="center" vertical="center" wrapText="1"/>
    </xf>
    <xf numFmtId="0" fontId="34" fillId="0" borderId="40" xfId="0" applyFont="1" applyBorder="1"/>
    <xf numFmtId="0" fontId="36" fillId="4" borderId="33" xfId="0" applyFont="1" applyFill="1" applyBorder="1"/>
    <xf numFmtId="3" fontId="36" fillId="4" borderId="33" xfId="0" applyNumberFormat="1" applyFont="1" applyFill="1" applyBorder="1"/>
    <xf numFmtId="0" fontId="36" fillId="4" borderId="0" xfId="0" applyFont="1" applyFill="1"/>
    <xf numFmtId="0" fontId="34" fillId="0" borderId="34" xfId="0" applyFont="1" applyBorder="1" applyAlignment="1">
      <alignment vertical="center"/>
    </xf>
    <xf numFmtId="3" fontId="34" fillId="0" borderId="34" xfId="0" applyNumberFormat="1" applyFont="1" applyBorder="1" applyAlignment="1">
      <alignment vertical="center"/>
    </xf>
    <xf numFmtId="0" fontId="36" fillId="0" borderId="0" xfId="0" applyFont="1" applyAlignment="1">
      <alignment vertical="center"/>
    </xf>
    <xf numFmtId="3" fontId="34" fillId="0" borderId="41" xfId="0" applyNumberFormat="1" applyFont="1" applyBorder="1"/>
    <xf numFmtId="9" fontId="36" fillId="0" borderId="41" xfId="0" applyNumberFormat="1" applyFont="1" applyBorder="1"/>
    <xf numFmtId="0" fontId="36" fillId="0" borderId="41" xfId="0" applyFont="1" applyBorder="1"/>
    <xf numFmtId="0" fontId="33" fillId="0" borderId="37" xfId="0" applyFont="1" applyBorder="1"/>
    <xf numFmtId="9" fontId="36" fillId="0" borderId="37" xfId="0" applyNumberFormat="1" applyFont="1" applyBorder="1"/>
    <xf numFmtId="166" fontId="36" fillId="0" borderId="40" xfId="0" applyNumberFormat="1" applyFont="1" applyBorder="1"/>
    <xf numFmtId="166" fontId="36" fillId="0" borderId="0" xfId="0" applyNumberFormat="1" applyFont="1"/>
    <xf numFmtId="166" fontId="36" fillId="0" borderId="40" xfId="0" applyNumberFormat="1" applyFont="1" applyBorder="1" applyAlignment="1">
      <alignment horizontal="right"/>
    </xf>
    <xf numFmtId="166" fontId="34" fillId="0" borderId="40" xfId="0" applyNumberFormat="1" applyFont="1" applyBorder="1" applyAlignment="1">
      <alignment horizontal="center"/>
    </xf>
    <xf numFmtId="0" fontId="34" fillId="0" borderId="40" xfId="0" applyFont="1" applyBorder="1" applyAlignment="1">
      <alignment vertical="center"/>
    </xf>
    <xf numFmtId="3" fontId="34" fillId="0" borderId="40" xfId="0" applyNumberFormat="1" applyFont="1" applyBorder="1" applyAlignment="1">
      <alignment vertical="center"/>
    </xf>
    <xf numFmtId="3" fontId="34" fillId="4" borderId="33" xfId="0" applyNumberFormat="1" applyFont="1" applyFill="1" applyBorder="1" applyAlignment="1">
      <alignment horizontal="center" vertical="center"/>
    </xf>
    <xf numFmtId="0" fontId="33" fillId="0" borderId="41" xfId="0" applyFont="1" applyBorder="1"/>
    <xf numFmtId="3" fontId="36" fillId="0" borderId="41" xfId="0" applyNumberFormat="1" applyFont="1" applyBorder="1"/>
    <xf numFmtId="3" fontId="36" fillId="0" borderId="0" xfId="0" applyNumberFormat="1" applyFont="1"/>
    <xf numFmtId="0" fontId="35" fillId="0" borderId="0" xfId="0" applyFont="1"/>
    <xf numFmtId="0" fontId="36" fillId="0" borderId="40" xfId="0" applyFont="1" applyBorder="1"/>
    <xf numFmtId="3" fontId="37" fillId="0" borderId="40" xfId="0" applyNumberFormat="1" applyFont="1" applyBorder="1"/>
    <xf numFmtId="0" fontId="34" fillId="4" borderId="34" xfId="0" applyFont="1" applyFill="1" applyBorder="1" applyAlignment="1">
      <alignment horizontal="center" vertical="center" wrapText="1"/>
    </xf>
    <xf numFmtId="3" fontId="36" fillId="0" borderId="40" xfId="0" applyNumberFormat="1" applyFont="1" applyBorder="1"/>
    <xf numFmtId="0" fontId="34" fillId="0" borderId="27" xfId="0" applyFont="1" applyBorder="1" applyAlignment="1">
      <alignment horizontal="center" vertical="center"/>
    </xf>
    <xf numFmtId="0" fontId="34" fillId="0" borderId="47" xfId="0" applyFont="1" applyBorder="1" applyAlignment="1">
      <alignment horizontal="left" vertical="center"/>
    </xf>
    <xf numFmtId="0" fontId="36" fillId="0" borderId="47" xfId="0" applyFont="1" applyBorder="1"/>
    <xf numFmtId="0" fontId="34" fillId="0" borderId="44" xfId="0" applyFont="1" applyBorder="1" applyAlignment="1">
      <alignment horizontal="left" vertical="center"/>
    </xf>
    <xf numFmtId="0" fontId="33" fillId="0" borderId="0" xfId="0" applyFont="1" applyBorder="1"/>
    <xf numFmtId="3" fontId="29" fillId="0" borderId="0" xfId="0" applyNumberFormat="1" applyFont="1" applyBorder="1"/>
    <xf numFmtId="3" fontId="30" fillId="0" borderId="11" xfId="0" applyNumberFormat="1" applyFont="1" applyBorder="1"/>
    <xf numFmtId="3" fontId="31" fillId="0" borderId="11" xfId="0" applyNumberFormat="1" applyFont="1" applyBorder="1"/>
    <xf numFmtId="0" fontId="31" fillId="0" borderId="11" xfId="0" applyFont="1" applyBorder="1" applyAlignment="1">
      <alignment horizontal="left"/>
    </xf>
    <xf numFmtId="3" fontId="0" fillId="0" borderId="0" xfId="0" applyNumberFormat="1" applyFill="1" applyAlignment="1">
      <alignment horizontal="center" vertical="center" wrapText="1"/>
    </xf>
    <xf numFmtId="3" fontId="0" fillId="0" borderId="0" xfId="0" applyNumberFormat="1" applyFill="1" applyAlignment="1">
      <alignment vertical="center" wrapText="1"/>
    </xf>
    <xf numFmtId="3" fontId="10" fillId="0" borderId="1" xfId="0" applyNumberFormat="1" applyFont="1" applyFill="1" applyBorder="1" applyAlignment="1" applyProtection="1">
      <alignment vertical="center" wrapText="1"/>
      <protection locked="0"/>
    </xf>
    <xf numFmtId="3" fontId="5" fillId="0" borderId="0" xfId="3" applyNumberFormat="1" applyFont="1" applyFill="1" applyProtection="1"/>
    <xf numFmtId="3" fontId="5" fillId="0" borderId="0" xfId="3" applyNumberFormat="1" applyFont="1" applyFill="1" applyProtection="1">
      <protection locked="0"/>
    </xf>
    <xf numFmtId="3" fontId="3" fillId="0" borderId="0" xfId="3" applyNumberFormat="1" applyFont="1" applyFill="1" applyAlignment="1" applyProtection="1">
      <alignment horizontal="right"/>
    </xf>
    <xf numFmtId="3" fontId="3" fillId="0" borderId="16" xfId="3" applyNumberFormat="1" applyFont="1" applyFill="1" applyBorder="1" applyAlignment="1" applyProtection="1">
      <alignment horizontal="center" vertical="center"/>
    </xf>
    <xf numFmtId="3" fontId="3" fillId="0" borderId="16" xfId="3" applyNumberFormat="1" applyFont="1" applyFill="1" applyBorder="1" applyAlignment="1" applyProtection="1">
      <alignment horizontal="center" vertical="center" wrapText="1"/>
    </xf>
    <xf numFmtId="3" fontId="3" fillId="0" borderId="17" xfId="3" applyNumberFormat="1" applyFont="1" applyFill="1" applyBorder="1" applyAlignment="1" applyProtection="1">
      <alignment horizontal="center" vertical="center"/>
    </xf>
    <xf numFmtId="3" fontId="5" fillId="0" borderId="0" xfId="3" applyNumberFormat="1" applyFont="1" applyFill="1" applyAlignment="1" applyProtection="1">
      <alignment vertical="center"/>
    </xf>
    <xf numFmtId="3" fontId="5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Alignment="1" applyProtection="1">
      <alignment vertical="center"/>
      <protection locked="0"/>
    </xf>
    <xf numFmtId="3" fontId="3" fillId="0" borderId="1" xfId="3" applyNumberFormat="1" applyFont="1" applyFill="1" applyBorder="1" applyAlignment="1" applyProtection="1">
      <alignment vertical="center"/>
      <protection locked="0"/>
    </xf>
    <xf numFmtId="3" fontId="3" fillId="0" borderId="19" xfId="3" applyNumberFormat="1" applyFont="1" applyFill="1" applyBorder="1" applyAlignment="1" applyProtection="1">
      <alignment vertical="center"/>
      <protection locked="0"/>
    </xf>
    <xf numFmtId="3" fontId="3" fillId="0" borderId="0" xfId="3" applyNumberFormat="1" applyFont="1" applyFill="1" applyAlignment="1" applyProtection="1">
      <alignment vertical="center"/>
      <protection locked="0"/>
    </xf>
    <xf numFmtId="0" fontId="3" fillId="5" borderId="1" xfId="1" applyFont="1" applyFill="1" applyBorder="1" applyAlignment="1">
      <alignment horizontal="left" vertical="center" wrapText="1"/>
    </xf>
    <xf numFmtId="3" fontId="3" fillId="5" borderId="1" xfId="0" applyNumberFormat="1" applyFont="1" applyFill="1" applyBorder="1" applyAlignment="1">
      <alignment vertical="center"/>
    </xf>
    <xf numFmtId="3" fontId="3" fillId="5" borderId="19" xfId="0" applyNumberFormat="1" applyFont="1" applyFill="1" applyBorder="1" applyAlignment="1">
      <alignment vertical="center"/>
    </xf>
    <xf numFmtId="3" fontId="3" fillId="0" borderId="19" xfId="0" applyNumberFormat="1" applyFont="1" applyFill="1" applyBorder="1" applyAlignment="1">
      <alignment vertical="center"/>
    </xf>
    <xf numFmtId="0" fontId="3" fillId="5" borderId="1" xfId="0" applyFont="1" applyFill="1" applyBorder="1" applyAlignment="1">
      <alignment horizontal="left" vertical="center" wrapText="1"/>
    </xf>
    <xf numFmtId="3" fontId="3" fillId="6" borderId="21" xfId="3" applyNumberFormat="1" applyFont="1" applyFill="1" applyBorder="1" applyAlignment="1" applyProtection="1">
      <alignment horizontal="left" vertical="center"/>
    </xf>
    <xf numFmtId="3" fontId="3" fillId="6" borderId="21" xfId="3" applyNumberFormat="1" applyFont="1" applyFill="1" applyBorder="1" applyAlignment="1" applyProtection="1">
      <alignment vertical="center"/>
    </xf>
    <xf numFmtId="3" fontId="3" fillId="6" borderId="22" xfId="3" applyNumberFormat="1" applyFont="1" applyFill="1" applyBorder="1" applyAlignment="1" applyProtection="1">
      <alignment vertical="center"/>
    </xf>
    <xf numFmtId="3" fontId="3" fillId="5" borderId="1" xfId="1" applyNumberFormat="1" applyFont="1" applyFill="1" applyBorder="1" applyAlignment="1">
      <alignment horizontal="right" vertical="center" wrapText="1"/>
    </xf>
    <xf numFmtId="3" fontId="3" fillId="5" borderId="19" xfId="1" applyNumberFormat="1" applyFont="1" applyFill="1" applyBorder="1" applyAlignment="1">
      <alignment horizontal="right" vertical="center" wrapText="1"/>
    </xf>
    <xf numFmtId="3" fontId="3" fillId="5" borderId="1" xfId="0" applyNumberFormat="1" applyFont="1" applyFill="1" applyBorder="1"/>
    <xf numFmtId="3" fontId="3" fillId="5" borderId="19" xfId="0" applyNumberFormat="1" applyFont="1" applyFill="1" applyBorder="1"/>
    <xf numFmtId="0" fontId="3" fillId="5" borderId="1" xfId="0" applyFont="1" applyFill="1" applyBorder="1" applyAlignment="1">
      <alignment vertical="center" wrapText="1"/>
    </xf>
    <xf numFmtId="3" fontId="5" fillId="5" borderId="1" xfId="3" applyNumberFormat="1" applyFont="1" applyFill="1" applyBorder="1" applyAlignment="1" applyProtection="1">
      <alignment vertical="center"/>
      <protection locked="0"/>
    </xf>
    <xf numFmtId="3" fontId="3" fillId="5" borderId="19" xfId="3" applyNumberFormat="1" applyFont="1" applyFill="1" applyBorder="1" applyAlignment="1" applyProtection="1">
      <alignment vertical="center"/>
    </xf>
    <xf numFmtId="3" fontId="3" fillId="0" borderId="0" xfId="3" applyNumberFormat="1" applyFont="1" applyFill="1" applyBorder="1" applyAlignment="1" applyProtection="1">
      <alignment vertical="center"/>
    </xf>
    <xf numFmtId="3" fontId="5" fillId="0" borderId="0" xfId="3" applyNumberFormat="1" applyFont="1" applyFill="1" applyBorder="1" applyAlignment="1" applyProtection="1">
      <alignment vertical="center"/>
    </xf>
    <xf numFmtId="3" fontId="3" fillId="0" borderId="13" xfId="3" applyNumberFormat="1" applyFont="1" applyFill="1" applyBorder="1" applyAlignment="1" applyProtection="1">
      <alignment horizontal="left" indent="1"/>
      <protection locked="0"/>
    </xf>
    <xf numFmtId="3" fontId="3" fillId="0" borderId="13" xfId="3" applyNumberFormat="1" applyFont="1" applyFill="1" applyBorder="1" applyAlignment="1" applyProtection="1"/>
    <xf numFmtId="3" fontId="20" fillId="0" borderId="0" xfId="0" applyNumberFormat="1" applyFont="1" applyFill="1" applyAlignment="1">
      <alignment horizontal="right"/>
    </xf>
    <xf numFmtId="3" fontId="23" fillId="0" borderId="0" xfId="0" applyNumberFormat="1" applyFont="1" applyFill="1" applyAlignment="1">
      <alignment vertical="center"/>
    </xf>
    <xf numFmtId="3" fontId="23" fillId="0" borderId="0" xfId="0" applyNumberFormat="1" applyFont="1" applyFill="1" applyAlignment="1">
      <alignment horizontal="center" vertical="center"/>
    </xf>
    <xf numFmtId="3" fontId="21" fillId="0" borderId="55" xfId="0" applyNumberFormat="1" applyFont="1" applyFill="1" applyBorder="1" applyAlignment="1">
      <alignment horizontal="center" vertical="center"/>
    </xf>
    <xf numFmtId="3" fontId="21" fillId="0" borderId="54" xfId="0" applyNumberFormat="1" applyFont="1" applyFill="1" applyBorder="1" applyAlignment="1">
      <alignment horizontal="center" vertical="center" wrapText="1"/>
    </xf>
    <xf numFmtId="3" fontId="21" fillId="0" borderId="43" xfId="0" applyNumberFormat="1" applyFont="1" applyFill="1" applyBorder="1" applyAlignment="1">
      <alignment horizontal="center" vertical="center" wrapText="1"/>
    </xf>
    <xf numFmtId="3" fontId="23" fillId="0" borderId="0" xfId="0" applyNumberFormat="1" applyFont="1" applyFill="1" applyAlignment="1">
      <alignment horizontal="center" vertical="center" wrapText="1"/>
    </xf>
    <xf numFmtId="3" fontId="22" fillId="0" borderId="46" xfId="0" applyNumberFormat="1" applyFont="1" applyFill="1" applyBorder="1" applyAlignment="1">
      <alignment horizontal="center" vertical="center" wrapText="1"/>
    </xf>
    <xf numFmtId="3" fontId="22" fillId="0" borderId="52" xfId="0" applyNumberFormat="1" applyFont="1" applyFill="1" applyBorder="1" applyAlignment="1">
      <alignment horizontal="center" vertical="center" wrapText="1"/>
    </xf>
    <xf numFmtId="3" fontId="22" fillId="0" borderId="36" xfId="0" applyNumberFormat="1" applyFont="1" applyFill="1" applyBorder="1" applyAlignment="1">
      <alignment horizontal="center" vertical="center" wrapText="1"/>
    </xf>
    <xf numFmtId="3" fontId="22" fillId="0" borderId="5" xfId="0" applyNumberFormat="1" applyFont="1" applyFill="1" applyBorder="1" applyAlignment="1">
      <alignment horizontal="center" vertical="center" wrapText="1"/>
    </xf>
    <xf numFmtId="3" fontId="22" fillId="0" borderId="35" xfId="0" applyNumberFormat="1" applyFont="1" applyFill="1" applyBorder="1" applyAlignment="1">
      <alignment horizontal="center" vertical="center" wrapText="1"/>
    </xf>
    <xf numFmtId="3" fontId="15" fillId="0" borderId="40" xfId="0" applyNumberFormat="1" applyFont="1" applyFill="1" applyBorder="1" applyAlignment="1">
      <alignment horizontal="center" vertical="center" wrapText="1"/>
    </xf>
    <xf numFmtId="3" fontId="15" fillId="0" borderId="28" xfId="0" applyNumberFormat="1" applyFont="1" applyFill="1" applyBorder="1" applyAlignment="1">
      <alignment horizontal="left" vertical="center" wrapText="1" indent="1"/>
    </xf>
    <xf numFmtId="3" fontId="15" fillId="0" borderId="40" xfId="0" applyNumberFormat="1" applyFont="1" applyFill="1" applyBorder="1" applyAlignment="1" applyProtection="1">
      <alignment horizontal="left" vertical="center" wrapText="1" indent="2"/>
    </xf>
    <xf numFmtId="3" fontId="15" fillId="0" borderId="40" xfId="0" applyNumberFormat="1" applyFont="1" applyFill="1" applyBorder="1" applyAlignment="1" applyProtection="1">
      <alignment vertical="center" wrapText="1"/>
    </xf>
    <xf numFmtId="3" fontId="15" fillId="0" borderId="8" xfId="0" applyNumberFormat="1" applyFont="1" applyFill="1" applyBorder="1" applyAlignment="1" applyProtection="1">
      <alignment vertical="center" wrapText="1"/>
    </xf>
    <xf numFmtId="3" fontId="15" fillId="0" borderId="1" xfId="0" applyNumberFormat="1" applyFont="1" applyFill="1" applyBorder="1" applyAlignment="1" applyProtection="1">
      <alignment vertical="center" wrapText="1"/>
    </xf>
    <xf numFmtId="3" fontId="15" fillId="0" borderId="3" xfId="0" applyNumberFormat="1" applyFont="1" applyFill="1" applyBorder="1" applyAlignment="1" applyProtection="1">
      <alignment vertical="center" wrapText="1"/>
    </xf>
    <xf numFmtId="3" fontId="15" fillId="0" borderId="40" xfId="0" applyNumberFormat="1" applyFont="1" applyFill="1" applyBorder="1" applyAlignment="1">
      <alignment vertical="center" wrapText="1"/>
    </xf>
    <xf numFmtId="3" fontId="17" fillId="0" borderId="0" xfId="0" applyNumberFormat="1" applyFont="1" applyFill="1" applyAlignment="1">
      <alignment vertical="center" wrapText="1"/>
    </xf>
    <xf numFmtId="3" fontId="24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25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4" fillId="0" borderId="40" xfId="0" applyNumberFormat="1" applyFont="1" applyFill="1" applyBorder="1" applyAlignment="1" applyProtection="1">
      <alignment vertical="center" wrapText="1"/>
      <protection locked="0"/>
    </xf>
    <xf numFmtId="3" fontId="24" fillId="0" borderId="8" xfId="0" applyNumberFormat="1" applyFont="1" applyFill="1" applyBorder="1" applyAlignment="1" applyProtection="1">
      <alignment vertical="center" wrapText="1"/>
      <protection locked="0"/>
    </xf>
    <xf numFmtId="3" fontId="24" fillId="0" borderId="1" xfId="0" applyNumberFormat="1" applyFont="1" applyFill="1" applyBorder="1" applyAlignment="1" applyProtection="1">
      <alignment vertical="center" wrapText="1"/>
      <protection locked="0"/>
    </xf>
    <xf numFmtId="3" fontId="24" fillId="0" borderId="3" xfId="0" applyNumberFormat="1" applyFont="1" applyFill="1" applyBorder="1" applyAlignment="1" applyProtection="1">
      <alignment vertical="center" wrapText="1"/>
      <protection locked="0"/>
    </xf>
    <xf numFmtId="3" fontId="0" fillId="0" borderId="28" xfId="0" applyNumberFormat="1" applyFill="1" applyBorder="1" applyAlignment="1">
      <alignment vertical="center" wrapText="1"/>
    </xf>
    <xf numFmtId="3" fontId="25" fillId="2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5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7" fillId="0" borderId="40" xfId="0" applyNumberFormat="1" applyFont="1" applyFill="1" applyBorder="1" applyAlignment="1" applyProtection="1">
      <alignment horizontal="left" vertical="center" wrapText="1" indent="2"/>
    </xf>
    <xf numFmtId="3" fontId="0" fillId="0" borderId="0" xfId="0" applyNumberFormat="1" applyFill="1" applyAlignment="1" applyProtection="1">
      <alignment vertical="center" wrapText="1"/>
      <protection locked="0"/>
    </xf>
    <xf numFmtId="3" fontId="26" fillId="0" borderId="28" xfId="0" applyNumberFormat="1" applyFont="1" applyFill="1" applyBorder="1" applyAlignment="1" applyProtection="1">
      <alignment horizontal="left" vertical="center" wrapText="1" indent="1"/>
      <protection locked="0"/>
    </xf>
    <xf numFmtId="3" fontId="18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26" fillId="0" borderId="40" xfId="0" applyNumberFormat="1" applyFont="1" applyFill="1" applyBorder="1" applyAlignment="1" applyProtection="1">
      <alignment vertical="center" wrapText="1"/>
      <protection locked="0"/>
    </xf>
    <xf numFmtId="3" fontId="26" fillId="0" borderId="8" xfId="0" applyNumberFormat="1" applyFont="1" applyFill="1" applyBorder="1" applyAlignment="1" applyProtection="1">
      <alignment vertical="center" wrapText="1"/>
      <protection locked="0"/>
    </xf>
    <xf numFmtId="3" fontId="26" fillId="0" borderId="1" xfId="0" applyNumberFormat="1" applyFont="1" applyFill="1" applyBorder="1" applyAlignment="1" applyProtection="1">
      <alignment vertical="center" wrapText="1"/>
      <protection locked="0"/>
    </xf>
    <xf numFmtId="3" fontId="26" fillId="0" borderId="3" xfId="0" applyNumberFormat="1" applyFont="1" applyFill="1" applyBorder="1" applyAlignment="1" applyProtection="1">
      <alignment vertical="center" wrapText="1"/>
      <protection locked="0"/>
    </xf>
    <xf numFmtId="3" fontId="15" fillId="0" borderId="28" xfId="0" applyNumberFormat="1" applyFont="1" applyFill="1" applyBorder="1" applyAlignment="1">
      <alignment vertical="center" wrapText="1"/>
    </xf>
    <xf numFmtId="3" fontId="15" fillId="0" borderId="40" xfId="0" applyNumberFormat="1" applyFont="1" applyFill="1" applyBorder="1" applyAlignment="1" applyProtection="1">
      <alignment vertical="center" wrapText="1"/>
      <protection locked="0"/>
    </xf>
    <xf numFmtId="3" fontId="0" fillId="0" borderId="40" xfId="0" applyNumberFormat="1" applyFont="1" applyFill="1" applyBorder="1" applyAlignment="1" applyProtection="1">
      <alignment horizontal="left" vertical="center" wrapText="1" indent="2"/>
      <protection locked="0"/>
    </xf>
    <xf numFmtId="3" fontId="10" fillId="0" borderId="40" xfId="0" applyNumberFormat="1" applyFont="1" applyFill="1" applyBorder="1" applyAlignment="1" applyProtection="1">
      <alignment vertical="center" wrapText="1"/>
      <protection locked="0"/>
    </xf>
    <xf numFmtId="3" fontId="10" fillId="0" borderId="8" xfId="0" applyNumberFormat="1" applyFont="1" applyFill="1" applyBorder="1" applyAlignment="1" applyProtection="1">
      <alignment vertical="center" wrapText="1"/>
      <protection locked="0"/>
    </xf>
    <xf numFmtId="3" fontId="10" fillId="0" borderId="3" xfId="0" applyNumberFormat="1" applyFont="1" applyFill="1" applyBorder="1" applyAlignment="1" applyProtection="1">
      <alignment vertical="center" wrapText="1"/>
      <protection locked="0"/>
    </xf>
    <xf numFmtId="3" fontId="27" fillId="0" borderId="0" xfId="0" applyNumberFormat="1" applyFont="1" applyFill="1" applyAlignment="1">
      <alignment vertical="center" wrapText="1"/>
    </xf>
    <xf numFmtId="3" fontId="15" fillId="0" borderId="49" xfId="0" applyNumberFormat="1" applyFont="1" applyFill="1" applyBorder="1" applyAlignment="1">
      <alignment horizontal="center" vertical="center" wrapText="1"/>
    </xf>
    <xf numFmtId="3" fontId="24" fillId="0" borderId="49" xfId="0" applyNumberFormat="1" applyFont="1" applyFill="1" applyBorder="1" applyAlignment="1" applyProtection="1">
      <alignment vertical="center" wrapText="1"/>
      <protection locked="0"/>
    </xf>
    <xf numFmtId="3" fontId="24" fillId="0" borderId="9" xfId="0" applyNumberFormat="1" applyFont="1" applyFill="1" applyBorder="1" applyAlignment="1" applyProtection="1">
      <alignment vertical="center" wrapText="1"/>
      <protection locked="0"/>
    </xf>
    <xf numFmtId="3" fontId="24" fillId="0" borderId="2" xfId="0" applyNumberFormat="1" applyFont="1" applyFill="1" applyBorder="1" applyAlignment="1" applyProtection="1">
      <alignment vertical="center" wrapText="1"/>
      <protection locked="0"/>
    </xf>
    <xf numFmtId="3" fontId="24" fillId="0" borderId="10" xfId="0" applyNumberFormat="1" applyFont="1" applyFill="1" applyBorder="1" applyAlignment="1" applyProtection="1">
      <alignment vertical="center" wrapText="1"/>
      <protection locked="0"/>
    </xf>
    <xf numFmtId="3" fontId="17" fillId="3" borderId="34" xfId="0" applyNumberFormat="1" applyFont="1" applyFill="1" applyBorder="1" applyAlignment="1" applyProtection="1">
      <alignment horizontal="left" vertical="center" wrapText="1" indent="2"/>
    </xf>
    <xf numFmtId="3" fontId="15" fillId="0" borderId="34" xfId="0" applyNumberFormat="1" applyFont="1" applyFill="1" applyBorder="1" applyAlignment="1" applyProtection="1">
      <alignment vertical="center" wrapText="1"/>
    </xf>
    <xf numFmtId="3" fontId="15" fillId="0" borderId="57" xfId="0" applyNumberFormat="1" applyFont="1" applyFill="1" applyBorder="1" applyAlignment="1" applyProtection="1">
      <alignment vertical="center" wrapText="1"/>
    </xf>
    <xf numFmtId="3" fontId="15" fillId="0" borderId="13" xfId="0" applyNumberFormat="1" applyFont="1" applyFill="1" applyBorder="1" applyAlignment="1" applyProtection="1">
      <alignment vertical="center" wrapText="1"/>
    </xf>
    <xf numFmtId="3" fontId="15" fillId="0" borderId="42" xfId="0" applyNumberFormat="1" applyFont="1" applyFill="1" applyBorder="1" applyAlignment="1" applyProtection="1">
      <alignment vertical="center" wrapText="1"/>
    </xf>
    <xf numFmtId="3" fontId="3" fillId="0" borderId="1" xfId="1" applyNumberFormat="1" applyFont="1" applyBorder="1" applyAlignment="1">
      <alignment horizontal="center" vertical="center" wrapText="1"/>
    </xf>
    <xf numFmtId="9" fontId="36" fillId="0" borderId="47" xfId="0" applyNumberFormat="1" applyFont="1" applyBorder="1"/>
    <xf numFmtId="9" fontId="36" fillId="0" borderId="51" xfId="0" applyNumberFormat="1" applyFont="1" applyBorder="1"/>
    <xf numFmtId="0" fontId="7" fillId="0" borderId="0" xfId="0" applyFont="1" applyFill="1" applyAlignment="1">
      <alignment horizontal="center"/>
    </xf>
    <xf numFmtId="0" fontId="3" fillId="0" borderId="1" xfId="1" applyFont="1" applyBorder="1" applyAlignment="1">
      <alignment horizontal="center" vertical="center" wrapText="1"/>
    </xf>
    <xf numFmtId="3" fontId="30" fillId="0" borderId="0" xfId="0" applyNumberFormat="1" applyFont="1" applyBorder="1" applyAlignment="1">
      <alignment horizontal="center" vertical="center" wrapText="1"/>
    </xf>
    <xf numFmtId="0" fontId="30" fillId="0" borderId="0" xfId="0" applyFont="1"/>
    <xf numFmtId="49" fontId="30" fillId="0" borderId="0" xfId="0" applyNumberFormat="1" applyFont="1"/>
    <xf numFmtId="49" fontId="30" fillId="0" borderId="1" xfId="0" applyNumberFormat="1" applyFont="1" applyBorder="1" applyAlignment="1">
      <alignment vertical="center" wrapText="1"/>
    </xf>
    <xf numFmtId="0" fontId="30" fillId="0" borderId="1" xfId="0" applyFont="1" applyBorder="1" applyAlignment="1">
      <alignment vertical="center" wrapText="1"/>
    </xf>
    <xf numFmtId="0" fontId="30" fillId="0" borderId="0" xfId="0" applyFont="1" applyAlignment="1">
      <alignment vertical="center"/>
    </xf>
    <xf numFmtId="0" fontId="30" fillId="0" borderId="0" xfId="0" applyFont="1" applyBorder="1" applyAlignment="1">
      <alignment horizontal="right"/>
    </xf>
    <xf numFmtId="3" fontId="29" fillId="0" borderId="0" xfId="0" applyNumberFormat="1" applyFont="1" applyBorder="1" applyAlignment="1">
      <alignment horizontal="center" vertical="center" wrapText="1"/>
    </xf>
    <xf numFmtId="3" fontId="0" fillId="0" borderId="0" xfId="0" applyNumberFormat="1" applyBorder="1"/>
    <xf numFmtId="3" fontId="3" fillId="0" borderId="21" xfId="1" applyNumberFormat="1" applyFont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164" fontId="4" fillId="0" borderId="26" xfId="1" applyNumberFormat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 wrapText="1"/>
    </xf>
    <xf numFmtId="3" fontId="30" fillId="0" borderId="1" xfId="0" applyNumberFormat="1" applyFont="1" applyBorder="1" applyAlignment="1">
      <alignment vertical="center" wrapText="1"/>
    </xf>
    <xf numFmtId="3" fontId="5" fillId="0" borderId="40" xfId="0" applyNumberFormat="1" applyFont="1" applyBorder="1"/>
    <xf numFmtId="3" fontId="29" fillId="0" borderId="1" xfId="0" applyNumberFormat="1" applyFont="1" applyBorder="1" applyAlignment="1">
      <alignment vertical="center"/>
    </xf>
    <xf numFmtId="167" fontId="29" fillId="0" borderId="1" xfId="98" applyNumberFormat="1" applyFont="1" applyBorder="1"/>
    <xf numFmtId="167" fontId="29" fillId="0" borderId="2" xfId="98" applyNumberFormat="1" applyFont="1" applyBorder="1"/>
    <xf numFmtId="167" fontId="29" fillId="0" borderId="1" xfId="98" applyNumberFormat="1" applyFont="1" applyBorder="1" applyAlignment="1">
      <alignment horizontal="right"/>
    </xf>
    <xf numFmtId="167" fontId="29" fillId="0" borderId="2" xfId="98" applyNumberFormat="1" applyFont="1" applyBorder="1" applyAlignment="1">
      <alignment horizontal="right"/>
    </xf>
    <xf numFmtId="167" fontId="30" fillId="0" borderId="6" xfId="98" applyNumberFormat="1" applyFont="1" applyBorder="1"/>
    <xf numFmtId="167" fontId="30" fillId="0" borderId="5" xfId="98" applyNumberFormat="1" applyFont="1" applyBorder="1"/>
    <xf numFmtId="167" fontId="30" fillId="0" borderId="1" xfId="98" applyNumberFormat="1" applyFont="1" applyBorder="1"/>
    <xf numFmtId="167" fontId="30" fillId="0" borderId="4" xfId="98" applyNumberFormat="1" applyFont="1" applyBorder="1"/>
    <xf numFmtId="167" fontId="30" fillId="0" borderId="11" xfId="98" applyNumberFormat="1" applyFont="1" applyBorder="1"/>
    <xf numFmtId="167" fontId="29" fillId="0" borderId="13" xfId="98" applyNumberFormat="1" applyFont="1" applyBorder="1"/>
    <xf numFmtId="167" fontId="5" fillId="0" borderId="1" xfId="98" applyNumberFormat="1" applyFont="1" applyFill="1" applyBorder="1" applyAlignment="1">
      <alignment vertical="center"/>
    </xf>
    <xf numFmtId="167" fontId="5" fillId="0" borderId="1" xfId="98" quotePrefix="1" applyNumberFormat="1" applyFont="1" applyFill="1" applyBorder="1" applyAlignment="1">
      <alignment vertical="center"/>
    </xf>
    <xf numFmtId="167" fontId="3" fillId="0" borderId="1" xfId="98" applyNumberFormat="1" applyFont="1" applyFill="1" applyBorder="1" applyAlignment="1">
      <alignment vertical="center"/>
    </xf>
    <xf numFmtId="167" fontId="7" fillId="0" borderId="1" xfId="98" applyNumberFormat="1" applyFont="1" applyFill="1" applyBorder="1" applyAlignment="1">
      <alignment vertical="center"/>
    </xf>
    <xf numFmtId="167" fontId="5" fillId="0" borderId="1" xfId="98" applyNumberFormat="1" applyFont="1" applyFill="1" applyBorder="1"/>
    <xf numFmtId="3" fontId="3" fillId="0" borderId="20" xfId="1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right" vertical="center" wrapText="1"/>
    </xf>
    <xf numFmtId="0" fontId="7" fillId="0" borderId="1" xfId="0" applyFont="1" applyFill="1" applyBorder="1" applyAlignment="1">
      <alignment horizontal="right" vertical="center" wrapText="1"/>
    </xf>
    <xf numFmtId="0" fontId="5" fillId="0" borderId="0" xfId="46" applyFont="1" applyAlignment="1">
      <alignment vertical="center"/>
    </xf>
    <xf numFmtId="0" fontId="3" fillId="0" borderId="0" xfId="46" applyFont="1" applyAlignment="1">
      <alignment vertical="center"/>
    </xf>
    <xf numFmtId="0" fontId="5" fillId="0" borderId="0" xfId="46" applyFont="1" applyAlignment="1">
      <alignment horizontal="center" vertical="center" wrapText="1"/>
    </xf>
    <xf numFmtId="0" fontId="5" fillId="0" borderId="0" xfId="46" applyFont="1" applyBorder="1" applyAlignment="1">
      <alignment vertical="center"/>
    </xf>
    <xf numFmtId="0" fontId="5" fillId="0" borderId="0" xfId="46" applyFont="1" applyBorder="1" applyAlignment="1">
      <alignment horizontal="center" vertical="center"/>
    </xf>
    <xf numFmtId="0" fontId="5" fillId="0" borderId="0" xfId="46" applyFont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73" xfId="0" applyFont="1" applyBorder="1" applyAlignment="1">
      <alignment vertical="center"/>
    </xf>
    <xf numFmtId="3" fontId="5" fillId="0" borderId="74" xfId="0" applyNumberFormat="1" applyFont="1" applyBorder="1" applyAlignment="1">
      <alignment horizontal="right" vertical="center" wrapText="1"/>
    </xf>
    <xf numFmtId="3" fontId="5" fillId="0" borderId="87" xfId="0" applyNumberFormat="1" applyFont="1" applyBorder="1" applyAlignment="1">
      <alignment horizontal="right" vertical="center" wrapText="1"/>
    </xf>
    <xf numFmtId="0" fontId="5" fillId="0" borderId="75" xfId="0" applyFont="1" applyBorder="1" applyAlignment="1">
      <alignment vertical="center"/>
    </xf>
    <xf numFmtId="3" fontId="5" fillId="0" borderId="76" xfId="0" applyNumberFormat="1" applyFont="1" applyBorder="1" applyAlignment="1">
      <alignment horizontal="right" vertical="center" wrapText="1"/>
    </xf>
    <xf numFmtId="3" fontId="5" fillId="0" borderId="88" xfId="0" applyNumberFormat="1" applyFont="1" applyBorder="1" applyAlignment="1">
      <alignment horizontal="right" vertical="center" wrapText="1"/>
    </xf>
    <xf numFmtId="0" fontId="5" fillId="0" borderId="77" xfId="0" applyFont="1" applyBorder="1" applyAlignment="1">
      <alignment vertical="center"/>
    </xf>
    <xf numFmtId="3" fontId="5" fillId="0" borderId="78" xfId="0" applyNumberFormat="1" applyFont="1" applyBorder="1" applyAlignment="1">
      <alignment horizontal="right" vertical="center" wrapText="1"/>
    </xf>
    <xf numFmtId="3" fontId="5" fillId="0" borderId="89" xfId="0" applyNumberFormat="1" applyFont="1" applyBorder="1" applyAlignment="1">
      <alignment horizontal="right" vertical="center" wrapText="1"/>
    </xf>
    <xf numFmtId="0" fontId="5" fillId="0" borderId="18" xfId="0" applyFont="1" applyBorder="1" applyAlignment="1">
      <alignment vertical="center" wrapText="1"/>
    </xf>
    <xf numFmtId="3" fontId="5" fillId="0" borderId="1" xfId="0" applyNumberFormat="1" applyFont="1" applyBorder="1" applyAlignment="1">
      <alignment horizontal="right" vertical="center" wrapText="1"/>
    </xf>
    <xf numFmtId="3" fontId="5" fillId="0" borderId="3" xfId="0" applyNumberFormat="1" applyFont="1" applyBorder="1" applyAlignment="1">
      <alignment horizontal="right" vertical="center" wrapText="1"/>
    </xf>
    <xf numFmtId="0" fontId="3" fillId="0" borderId="18" xfId="0" applyFont="1" applyBorder="1" applyAlignment="1">
      <alignment vertical="center" wrapText="1"/>
    </xf>
    <xf numFmtId="3" fontId="3" fillId="0" borderId="1" xfId="0" applyNumberFormat="1" applyFont="1" applyBorder="1" applyAlignment="1">
      <alignment horizontal="right" vertical="center" wrapText="1"/>
    </xf>
    <xf numFmtId="3" fontId="3" fillId="0" borderId="3" xfId="0" applyNumberFormat="1" applyFont="1" applyBorder="1" applyAlignment="1">
      <alignment horizontal="right" vertical="center" wrapText="1"/>
    </xf>
    <xf numFmtId="0" fontId="5" fillId="0" borderId="73" xfId="0" applyFont="1" applyFill="1" applyBorder="1" applyAlignment="1">
      <alignment vertical="center"/>
    </xf>
    <xf numFmtId="17" fontId="5" fillId="0" borderId="77" xfId="0" applyNumberFormat="1" applyFont="1" applyFill="1" applyBorder="1" applyAlignment="1">
      <alignment vertical="center"/>
    </xf>
    <xf numFmtId="0" fontId="5" fillId="0" borderId="79" xfId="0" applyFont="1" applyFill="1" applyBorder="1" applyAlignment="1">
      <alignment vertical="center"/>
    </xf>
    <xf numFmtId="3" fontId="5" fillId="0" borderId="90" xfId="0" applyNumberFormat="1" applyFont="1" applyBorder="1" applyAlignment="1">
      <alignment horizontal="right" vertical="center" wrapText="1"/>
    </xf>
    <xf numFmtId="0" fontId="5" fillId="0" borderId="72" xfId="0" applyFont="1" applyFill="1" applyBorder="1" applyAlignment="1">
      <alignment vertical="center"/>
    </xf>
    <xf numFmtId="3" fontId="5" fillId="0" borderId="91" xfId="0" applyNumberFormat="1" applyFont="1" applyBorder="1" applyAlignment="1">
      <alignment horizontal="right" vertical="center" wrapText="1"/>
    </xf>
    <xf numFmtId="3" fontId="5" fillId="0" borderId="7" xfId="0" applyNumberFormat="1" applyFont="1" applyBorder="1" applyAlignment="1">
      <alignment horizontal="right" vertical="center" wrapText="1"/>
    </xf>
    <xf numFmtId="3" fontId="5" fillId="0" borderId="58" xfId="0" applyNumberFormat="1" applyFont="1" applyBorder="1" applyAlignment="1">
      <alignment horizontal="right" vertical="center" wrapText="1"/>
    </xf>
    <xf numFmtId="0" fontId="5" fillId="0" borderId="73" xfId="0" applyFont="1" applyBorder="1" applyAlignment="1">
      <alignment vertical="center" wrapText="1"/>
    </xf>
    <xf numFmtId="0" fontId="3" fillId="0" borderId="18" xfId="0" applyFont="1" applyBorder="1" applyAlignment="1">
      <alignment vertical="center"/>
    </xf>
    <xf numFmtId="0" fontId="3" fillId="0" borderId="12" xfId="0" applyFont="1" applyBorder="1" applyAlignment="1">
      <alignment vertical="center"/>
    </xf>
    <xf numFmtId="3" fontId="3" fillId="0" borderId="13" xfId="0" applyNumberFormat="1" applyFont="1" applyBorder="1" applyAlignment="1">
      <alignment horizontal="right" vertical="center" wrapText="1"/>
    </xf>
    <xf numFmtId="3" fontId="3" fillId="0" borderId="42" xfId="0" applyNumberFormat="1" applyFont="1" applyBorder="1" applyAlignment="1">
      <alignment horizontal="right" vertical="center" wrapText="1"/>
    </xf>
    <xf numFmtId="0" fontId="5" fillId="0" borderId="75" xfId="0" applyFont="1" applyFill="1" applyBorder="1" applyAlignment="1">
      <alignment vertical="center"/>
    </xf>
    <xf numFmtId="3" fontId="5" fillId="0" borderId="76" xfId="0" applyNumberFormat="1" applyFont="1" applyFill="1" applyBorder="1" applyAlignment="1">
      <alignment horizontal="right" vertical="center" wrapText="1"/>
    </xf>
    <xf numFmtId="3" fontId="5" fillId="0" borderId="88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vertical="center"/>
    </xf>
    <xf numFmtId="167" fontId="34" fillId="4" borderId="39" xfId="98" applyNumberFormat="1" applyFont="1" applyFill="1" applyBorder="1" applyAlignment="1">
      <alignment horizontal="center" vertical="center" wrapText="1"/>
    </xf>
    <xf numFmtId="167" fontId="34" fillId="4" borderId="40" xfId="98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>
      <alignment horizontal="left" vertical="center" wrapText="1"/>
    </xf>
    <xf numFmtId="3" fontId="3" fillId="0" borderId="21" xfId="0" applyNumberFormat="1" applyFont="1" applyFill="1" applyBorder="1" applyAlignment="1" applyProtection="1">
      <alignment vertical="center" wrapText="1"/>
    </xf>
    <xf numFmtId="0" fontId="31" fillId="0" borderId="1" xfId="0" applyFont="1" applyBorder="1" applyAlignment="1">
      <alignment vertical="center" wrapText="1"/>
    </xf>
    <xf numFmtId="0" fontId="31" fillId="0" borderId="1" xfId="0" applyFont="1" applyBorder="1" applyAlignment="1">
      <alignment vertical="center"/>
    </xf>
    <xf numFmtId="3" fontId="31" fillId="0" borderId="1" xfId="0" applyNumberFormat="1" applyFont="1" applyBorder="1" applyAlignment="1">
      <alignment vertical="center" wrapText="1"/>
    </xf>
    <xf numFmtId="0" fontId="31" fillId="0" borderId="2" xfId="0" applyFont="1" applyBorder="1" applyAlignment="1">
      <alignment vertical="center" wrapText="1"/>
    </xf>
    <xf numFmtId="0" fontId="31" fillId="0" borderId="2" xfId="0" applyFont="1" applyBorder="1" applyAlignment="1">
      <alignment vertical="center"/>
    </xf>
    <xf numFmtId="3" fontId="31" fillId="0" borderId="2" xfId="0" applyNumberFormat="1" applyFont="1" applyBorder="1" applyAlignment="1">
      <alignment vertical="center" wrapText="1"/>
    </xf>
    <xf numFmtId="0" fontId="64" fillId="0" borderId="0" xfId="42" applyFont="1"/>
    <xf numFmtId="0" fontId="4" fillId="0" borderId="18" xfId="42" applyFont="1" applyBorder="1"/>
    <xf numFmtId="3" fontId="4" fillId="0" borderId="8" xfId="42" applyNumberFormat="1" applyFont="1" applyBorder="1"/>
    <xf numFmtId="3" fontId="4" fillId="0" borderId="1" xfId="42" applyNumberFormat="1" applyFont="1" applyBorder="1"/>
    <xf numFmtId="0" fontId="2" fillId="0" borderId="20" xfId="42" applyFont="1" applyBorder="1"/>
    <xf numFmtId="3" fontId="2" fillId="0" borderId="38" xfId="42" applyNumberFormat="1" applyFont="1" applyBorder="1"/>
    <xf numFmtId="0" fontId="2" fillId="0" borderId="0" xfId="42" applyFont="1" applyBorder="1"/>
    <xf numFmtId="3" fontId="2" fillId="0" borderId="0" xfId="42" applyNumberFormat="1" applyFont="1" applyBorder="1"/>
    <xf numFmtId="0" fontId="4" fillId="0" borderId="0" xfId="42" applyFont="1"/>
    <xf numFmtId="0" fontId="4" fillId="0" borderId="0" xfId="42" applyFont="1" applyBorder="1"/>
    <xf numFmtId="3" fontId="4" fillId="0" borderId="0" xfId="42" applyNumberFormat="1" applyFont="1" applyBorder="1"/>
    <xf numFmtId="0" fontId="4" fillId="0" borderId="18" xfId="42" applyFont="1" applyBorder="1" applyAlignment="1">
      <alignment horizontal="left"/>
    </xf>
    <xf numFmtId="3" fontId="4" fillId="0" borderId="8" xfId="42" applyNumberFormat="1" applyFont="1" applyBorder="1" applyAlignment="1">
      <alignment horizontal="right"/>
    </xf>
    <xf numFmtId="3" fontId="4" fillId="0" borderId="1" xfId="42" applyNumberFormat="1" applyFont="1" applyBorder="1" applyAlignment="1">
      <alignment horizontal="right"/>
    </xf>
    <xf numFmtId="3" fontId="2" fillId="0" borderId="38" xfId="42" applyNumberFormat="1" applyFont="1" applyBorder="1" applyAlignment="1">
      <alignment horizontal="right"/>
    </xf>
    <xf numFmtId="0" fontId="5" fillId="0" borderId="0" xfId="50" applyFont="1"/>
    <xf numFmtId="0" fontId="5" fillId="0" borderId="18" xfId="50" applyFont="1" applyBorder="1"/>
    <xf numFmtId="3" fontId="5" fillId="0" borderId="8" xfId="50" applyNumberFormat="1" applyFont="1" applyBorder="1"/>
    <xf numFmtId="3" fontId="5" fillId="0" borderId="1" xfId="50" applyNumberFormat="1" applyFont="1" applyFill="1" applyBorder="1"/>
    <xf numFmtId="3" fontId="5" fillId="0" borderId="1" xfId="50" applyNumberFormat="1" applyFont="1" applyBorder="1"/>
    <xf numFmtId="0" fontId="5" fillId="0" borderId="8" xfId="50" applyFont="1" applyBorder="1"/>
    <xf numFmtId="0" fontId="3" fillId="0" borderId="20" xfId="50" applyFont="1" applyBorder="1"/>
    <xf numFmtId="3" fontId="3" fillId="0" borderId="38" xfId="50" applyNumberFormat="1" applyFont="1" applyBorder="1"/>
    <xf numFmtId="3" fontId="3" fillId="0" borderId="21" xfId="50" applyNumberFormat="1" applyFont="1" applyBorder="1"/>
    <xf numFmtId="3" fontId="5" fillId="0" borderId="2" xfId="50" applyNumberFormat="1" applyFont="1" applyBorder="1"/>
    <xf numFmtId="3" fontId="3" fillId="0" borderId="8" xfId="50" applyNumberFormat="1" applyFont="1" applyBorder="1"/>
    <xf numFmtId="3" fontId="3" fillId="0" borderId="1" xfId="50" applyNumberFormat="1" applyFont="1" applyBorder="1"/>
    <xf numFmtId="0" fontId="65" fillId="0" borderId="0" xfId="0" applyFont="1" applyFill="1"/>
    <xf numFmtId="0" fontId="64" fillId="0" borderId="0" xfId="42" applyFont="1" applyAlignment="1">
      <alignment wrapText="1"/>
    </xf>
    <xf numFmtId="0" fontId="5" fillId="0" borderId="0" xfId="50" applyFont="1" applyAlignment="1">
      <alignment wrapText="1"/>
    </xf>
    <xf numFmtId="0" fontId="3" fillId="0" borderId="15" xfId="50" applyFont="1" applyBorder="1" applyAlignment="1">
      <alignment horizontal="center" vertical="center" wrapText="1"/>
    </xf>
    <xf numFmtId="0" fontId="4" fillId="0" borderId="44" xfId="1" applyFont="1" applyFill="1" applyBorder="1" applyAlignment="1">
      <alignment horizontal="right" vertical="center"/>
    </xf>
    <xf numFmtId="0" fontId="4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/>
    </xf>
    <xf numFmtId="0" fontId="2" fillId="0" borderId="47" xfId="1" applyFont="1" applyFill="1" applyBorder="1" applyAlignment="1">
      <alignment horizontal="right" vertical="center" wrapText="1"/>
    </xf>
    <xf numFmtId="0" fontId="2" fillId="0" borderId="51" xfId="0" applyFont="1" applyFill="1" applyBorder="1" applyAlignment="1">
      <alignment horizontal="right" vertical="center" wrapText="1"/>
    </xf>
    <xf numFmtId="0" fontId="4" fillId="0" borderId="25" xfId="1" applyFont="1" applyFill="1" applyBorder="1" applyAlignment="1">
      <alignment horizontal="left" vertical="center" wrapText="1"/>
    </xf>
    <xf numFmtId="0" fontId="30" fillId="0" borderId="25" xfId="0" applyFont="1" applyBorder="1" applyAlignment="1">
      <alignment horizontal="left" wrapText="1"/>
    </xf>
    <xf numFmtId="3" fontId="29" fillId="0" borderId="31" xfId="98" applyNumberFormat="1" applyFont="1" applyBorder="1"/>
    <xf numFmtId="3" fontId="29" fillId="0" borderId="5" xfId="98" applyNumberFormat="1" applyFont="1" applyBorder="1"/>
    <xf numFmtId="3" fontId="29" fillId="0" borderId="30" xfId="98" applyNumberFormat="1" applyFont="1" applyBorder="1"/>
    <xf numFmtId="3" fontId="29" fillId="0" borderId="36" xfId="98" applyNumberFormat="1" applyFont="1" applyBorder="1"/>
    <xf numFmtId="3" fontId="29" fillId="0" borderId="35" xfId="98" applyNumberFormat="1" applyFont="1" applyBorder="1"/>
    <xf numFmtId="3" fontId="29" fillId="0" borderId="1" xfId="98" applyNumberFormat="1" applyFont="1" applyBorder="1"/>
    <xf numFmtId="3" fontId="29" fillId="0" borderId="18" xfId="98" applyNumberFormat="1" applyFont="1" applyBorder="1"/>
    <xf numFmtId="3" fontId="29" fillId="0" borderId="19" xfId="98" applyNumberFormat="1" applyFont="1" applyBorder="1"/>
    <xf numFmtId="3" fontId="29" fillId="0" borderId="8" xfId="98" applyNumberFormat="1" applyFont="1" applyBorder="1"/>
    <xf numFmtId="3" fontId="29" fillId="0" borderId="3" xfId="98" applyNumberFormat="1" applyFont="1" applyBorder="1"/>
    <xf numFmtId="3" fontId="29" fillId="0" borderId="25" xfId="98" applyNumberFormat="1" applyFont="1" applyBorder="1"/>
    <xf numFmtId="3" fontId="30" fillId="0" borderId="0" xfId="98" applyNumberFormat="1" applyFont="1" applyBorder="1"/>
    <xf numFmtId="3" fontId="30" fillId="0" borderId="25" xfId="98" applyNumberFormat="1" applyFont="1" applyBorder="1"/>
    <xf numFmtId="3" fontId="30" fillId="0" borderId="26" xfId="98" applyNumberFormat="1" applyFont="1" applyBorder="1"/>
    <xf numFmtId="3" fontId="30" fillId="0" borderId="1" xfId="98" applyNumberFormat="1" applyFont="1" applyBorder="1"/>
    <xf numFmtId="3" fontId="30" fillId="0" borderId="18" xfId="98" applyNumberFormat="1" applyFont="1" applyBorder="1"/>
    <xf numFmtId="3" fontId="30" fillId="0" borderId="19" xfId="98" applyNumberFormat="1" applyFont="1" applyBorder="1"/>
    <xf numFmtId="3" fontId="30" fillId="0" borderId="8" xfId="98" applyNumberFormat="1" applyFont="1" applyBorder="1"/>
    <xf numFmtId="3" fontId="30" fillId="0" borderId="3" xfId="98" applyNumberFormat="1" applyFont="1" applyBorder="1"/>
    <xf numFmtId="3" fontId="29" fillId="0" borderId="20" xfId="98" applyNumberFormat="1" applyFont="1" applyBorder="1"/>
    <xf numFmtId="3" fontId="29" fillId="0" borderId="21" xfId="98" applyNumberFormat="1" applyFont="1" applyBorder="1"/>
    <xf numFmtId="3" fontId="2" fillId="0" borderId="20" xfId="98" applyNumberFormat="1" applyFont="1" applyFill="1" applyBorder="1"/>
    <xf numFmtId="3" fontId="2" fillId="0" borderId="21" xfId="98" applyNumberFormat="1" applyFont="1" applyFill="1" applyBorder="1"/>
    <xf numFmtId="3" fontId="29" fillId="0" borderId="22" xfId="98" applyNumberFormat="1" applyFont="1" applyBorder="1"/>
    <xf numFmtId="3" fontId="29" fillId="0" borderId="38" xfId="98" applyNumberFormat="1" applyFont="1" applyBorder="1"/>
    <xf numFmtId="3" fontId="29" fillId="0" borderId="32" xfId="98" applyNumberFormat="1" applyFont="1" applyBorder="1"/>
    <xf numFmtId="3" fontId="3" fillId="0" borderId="33" xfId="98" applyNumberFormat="1" applyFont="1" applyFill="1" applyBorder="1" applyAlignment="1">
      <alignment horizontal="center" vertical="center" wrapText="1"/>
    </xf>
    <xf numFmtId="0" fontId="19" fillId="0" borderId="37" xfId="50" applyFont="1" applyBorder="1" applyAlignment="1">
      <alignment wrapText="1"/>
    </xf>
    <xf numFmtId="0" fontId="66" fillId="0" borderId="1" xfId="0" applyFont="1" applyFill="1" applyBorder="1" applyAlignment="1">
      <alignment horizontal="center" vertical="center" wrapText="1"/>
    </xf>
    <xf numFmtId="0" fontId="66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167" fontId="29" fillId="0" borderId="1" xfId="98" applyNumberFormat="1" applyFont="1" applyFill="1" applyBorder="1" applyAlignment="1">
      <alignment horizontal="right"/>
    </xf>
    <xf numFmtId="3" fontId="30" fillId="0" borderId="1" xfId="0" applyNumberFormat="1" applyFont="1" applyFill="1" applyBorder="1"/>
    <xf numFmtId="0" fontId="36" fillId="0" borderId="0" xfId="0" applyFont="1" applyBorder="1"/>
    <xf numFmtId="3" fontId="36" fillId="0" borderId="0" xfId="0" applyNumberFormat="1" applyFont="1" applyBorder="1"/>
    <xf numFmtId="0" fontId="34" fillId="0" borderId="48" xfId="0" applyFont="1" applyBorder="1" applyAlignment="1">
      <alignment vertical="center"/>
    </xf>
    <xf numFmtId="167" fontId="34" fillId="4" borderId="49" xfId="98" applyNumberFormat="1" applyFont="1" applyFill="1" applyBorder="1" applyAlignment="1">
      <alignment horizontal="center" vertical="center" wrapText="1"/>
    </xf>
    <xf numFmtId="3" fontId="34" fillId="4" borderId="27" xfId="0" applyNumberFormat="1" applyFont="1" applyFill="1" applyBorder="1" applyAlignment="1">
      <alignment horizontal="center" vertical="center"/>
    </xf>
    <xf numFmtId="3" fontId="34" fillId="4" borderId="34" xfId="0" applyNumberFormat="1" applyFont="1" applyFill="1" applyBorder="1" applyAlignment="1">
      <alignment vertical="center"/>
    </xf>
    <xf numFmtId="3" fontId="34" fillId="4" borderId="40" xfId="0" applyNumberFormat="1" applyFont="1" applyFill="1" applyBorder="1" applyAlignment="1">
      <alignment horizontal="right" vertical="center" wrapText="1"/>
    </xf>
    <xf numFmtId="0" fontId="37" fillId="0" borderId="47" xfId="0" applyFont="1" applyBorder="1"/>
    <xf numFmtId="0" fontId="34" fillId="0" borderId="27" xfId="0" applyFont="1" applyBorder="1" applyAlignment="1">
      <alignment vertical="center"/>
    </xf>
    <xf numFmtId="0" fontId="36" fillId="0" borderId="44" xfId="0" applyFont="1" applyBorder="1"/>
    <xf numFmtId="3" fontId="36" fillId="0" borderId="46" xfId="0" applyNumberFormat="1" applyFont="1" applyBorder="1"/>
    <xf numFmtId="3" fontId="5" fillId="0" borderId="8" xfId="50" applyNumberFormat="1" applyFont="1" applyFill="1" applyBorder="1"/>
    <xf numFmtId="3" fontId="13" fillId="0" borderId="6" xfId="0" applyNumberFormat="1" applyFont="1" applyFill="1" applyBorder="1" applyAlignment="1" applyProtection="1"/>
    <xf numFmtId="166" fontId="34" fillId="4" borderId="33" xfId="0" applyNumberFormat="1" applyFont="1" applyFill="1" applyBorder="1" applyAlignment="1">
      <alignment horizontal="center" vertical="center"/>
    </xf>
    <xf numFmtId="0" fontId="30" fillId="0" borderId="0" xfId="0" applyFont="1" applyAlignment="1">
      <alignment wrapText="1"/>
    </xf>
    <xf numFmtId="0" fontId="30" fillId="0" borderId="0" xfId="0" applyFont="1" applyAlignment="1">
      <alignment horizontal="left" vertical="center"/>
    </xf>
    <xf numFmtId="0" fontId="30" fillId="0" borderId="0" xfId="0" applyFont="1" applyAlignment="1">
      <alignment vertical="center" wrapText="1"/>
    </xf>
    <xf numFmtId="3" fontId="3" fillId="0" borderId="94" xfId="0" applyNumberFormat="1" applyFont="1" applyBorder="1" applyAlignment="1">
      <alignment horizontal="right" vertical="center"/>
    </xf>
    <xf numFmtId="3" fontId="3" fillId="0" borderId="86" xfId="0" applyNumberFormat="1" applyFont="1" applyBorder="1" applyAlignment="1">
      <alignment horizontal="right" vertical="center"/>
    </xf>
    <xf numFmtId="0" fontId="3" fillId="0" borderId="12" xfId="0" applyFont="1" applyBorder="1" applyAlignment="1">
      <alignment vertical="center" wrapText="1"/>
    </xf>
    <xf numFmtId="3" fontId="3" fillId="0" borderId="34" xfId="0" applyNumberFormat="1" applyFont="1" applyBorder="1" applyAlignment="1">
      <alignment horizontal="right" vertical="center"/>
    </xf>
    <xf numFmtId="0" fontId="3" fillId="0" borderId="23" xfId="0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 wrapText="1"/>
    </xf>
    <xf numFmtId="3" fontId="3" fillId="0" borderId="10" xfId="0" applyNumberFormat="1" applyFont="1" applyBorder="1" applyAlignment="1">
      <alignment horizontal="right" vertical="center" wrapText="1"/>
    </xf>
    <xf numFmtId="0" fontId="5" fillId="0" borderId="23" xfId="0" applyFont="1" applyBorder="1" applyAlignment="1">
      <alignment vertical="center"/>
    </xf>
    <xf numFmtId="3" fontId="5" fillId="0" borderId="2" xfId="0" applyNumberFormat="1" applyFont="1" applyBorder="1" applyAlignment="1">
      <alignment horizontal="right" vertical="center" wrapText="1"/>
    </xf>
    <xf numFmtId="3" fontId="5" fillId="0" borderId="10" xfId="0" applyNumberFormat="1" applyFont="1" applyBorder="1" applyAlignment="1">
      <alignment horizontal="right" vertical="center" wrapText="1"/>
    </xf>
    <xf numFmtId="0" fontId="5" fillId="0" borderId="82" xfId="0" applyFont="1" applyBorder="1" applyAlignment="1">
      <alignment vertical="center"/>
    </xf>
    <xf numFmtId="49" fontId="29" fillId="0" borderId="0" xfId="0" applyNumberFormat="1" applyFont="1" applyBorder="1" applyAlignment="1">
      <alignment horizontal="center" vertical="center"/>
    </xf>
    <xf numFmtId="3" fontId="29" fillId="0" borderId="0" xfId="0" applyNumberFormat="1" applyFont="1" applyBorder="1" applyAlignment="1">
      <alignment vertical="center"/>
    </xf>
    <xf numFmtId="49" fontId="30" fillId="0" borderId="0" xfId="0" applyNumberFormat="1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3" fontId="30" fillId="0" borderId="0" xfId="0" applyNumberFormat="1" applyFont="1" applyBorder="1" applyAlignment="1">
      <alignment vertical="center" wrapText="1"/>
    </xf>
    <xf numFmtId="3" fontId="10" fillId="0" borderId="28" xfId="0" applyNumberFormat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31" fillId="0" borderId="0" xfId="0" applyFont="1" applyAlignment="1">
      <alignment vertical="center"/>
    </xf>
    <xf numFmtId="0" fontId="3" fillId="0" borderId="1" xfId="0" applyFont="1" applyFill="1" applyBorder="1" applyAlignment="1">
      <alignment horizontal="left" vertical="center"/>
    </xf>
    <xf numFmtId="0" fontId="3" fillId="0" borderId="18" xfId="0" applyFont="1" applyFill="1" applyBorder="1" applyAlignment="1">
      <alignment vertical="center"/>
    </xf>
    <xf numFmtId="0" fontId="3" fillId="0" borderId="18" xfId="0" applyFont="1" applyFill="1" applyBorder="1" applyAlignment="1">
      <alignment horizontal="left" vertical="center" wrapText="1"/>
    </xf>
    <xf numFmtId="0" fontId="3" fillId="0" borderId="82" xfId="0" applyFont="1" applyFill="1" applyBorder="1" applyAlignment="1">
      <alignment vertical="center"/>
    </xf>
    <xf numFmtId="3" fontId="3" fillId="0" borderId="58" xfId="0" applyNumberFormat="1" applyFont="1" applyBorder="1" applyAlignment="1">
      <alignment horizontal="right" vertical="center" wrapText="1"/>
    </xf>
    <xf numFmtId="3" fontId="3" fillId="0" borderId="74" xfId="0" applyNumberFormat="1" applyFont="1" applyBorder="1" applyAlignment="1">
      <alignment horizontal="right" vertical="center" wrapText="1"/>
    </xf>
    <xf numFmtId="0" fontId="3" fillId="0" borderId="18" xfId="0" applyFont="1" applyFill="1" applyBorder="1" applyAlignment="1">
      <alignment vertical="center" wrapText="1"/>
    </xf>
    <xf numFmtId="0" fontId="7" fillId="0" borderId="75" xfId="0" applyFont="1" applyBorder="1" applyAlignment="1">
      <alignment vertical="center" wrapText="1"/>
    </xf>
    <xf numFmtId="3" fontId="7" fillId="0" borderId="76" xfId="0" applyNumberFormat="1" applyFont="1" applyBorder="1" applyAlignment="1">
      <alignment horizontal="right" vertical="center" wrapText="1"/>
    </xf>
    <xf numFmtId="3" fontId="7" fillId="0" borderId="88" xfId="0" applyNumberFormat="1" applyFont="1" applyBorder="1" applyAlignment="1">
      <alignment horizontal="right" vertical="center" wrapText="1"/>
    </xf>
    <xf numFmtId="3" fontId="5" fillId="0" borderId="1" xfId="42" applyNumberFormat="1" applyFont="1" applyBorder="1"/>
    <xf numFmtId="0" fontId="5" fillId="0" borderId="23" xfId="42" applyFont="1" applyBorder="1"/>
    <xf numFmtId="3" fontId="5" fillId="0" borderId="9" xfId="42" applyNumberFormat="1" applyFont="1" applyBorder="1"/>
    <xf numFmtId="3" fontId="5" fillId="0" borderId="2" xfId="42" applyNumberFormat="1" applyFont="1" applyBorder="1"/>
    <xf numFmtId="0" fontId="3" fillId="0" borderId="20" xfId="42" applyFont="1" applyBorder="1"/>
    <xf numFmtId="3" fontId="3" fillId="0" borderId="38" xfId="42" applyNumberFormat="1" applyFont="1" applyBorder="1"/>
    <xf numFmtId="0" fontId="4" fillId="0" borderId="23" xfId="42" applyFont="1" applyBorder="1"/>
    <xf numFmtId="165" fontId="30" fillId="0" borderId="18" xfId="0" applyNumberFormat="1" applyFont="1" applyFill="1" applyBorder="1" applyAlignment="1">
      <alignment horizontal="center" vertical="center" wrapText="1"/>
    </xf>
    <xf numFmtId="43" fontId="30" fillId="0" borderId="0" xfId="98" applyFont="1" applyAlignment="1">
      <alignment vertical="center"/>
    </xf>
    <xf numFmtId="0" fontId="2" fillId="0" borderId="0" xfId="1" applyFont="1" applyFill="1" applyBorder="1" applyAlignment="1">
      <alignment horizontal="left" vertical="center" wrapText="1"/>
    </xf>
    <xf numFmtId="0" fontId="2" fillId="0" borderId="18" xfId="1" applyFont="1" applyFill="1" applyBorder="1" applyAlignment="1">
      <alignment horizontal="right" vertical="center"/>
    </xf>
    <xf numFmtId="0" fontId="2" fillId="0" borderId="25" xfId="1" applyFont="1" applyFill="1" applyBorder="1" applyAlignment="1">
      <alignment horizontal="right" vertical="center"/>
    </xf>
    <xf numFmtId="0" fontId="4" fillId="0" borderId="18" xfId="1" applyFont="1" applyFill="1" applyBorder="1" applyAlignment="1">
      <alignment horizontal="right" vertical="center"/>
    </xf>
    <xf numFmtId="3" fontId="5" fillId="0" borderId="1" xfId="0" applyNumberFormat="1" applyFont="1" applyFill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5" fillId="0" borderId="7" xfId="0" applyNumberFormat="1" applyFont="1" applyFill="1" applyBorder="1" applyAlignment="1" applyProtection="1">
      <alignment vertical="center" wrapText="1"/>
      <protection locked="0"/>
    </xf>
    <xf numFmtId="165" fontId="30" fillId="0" borderId="23" xfId="0" applyNumberFormat="1" applyFont="1" applyFill="1" applyBorder="1" applyAlignment="1">
      <alignment horizontal="center" vertical="center" wrapText="1"/>
    </xf>
    <xf numFmtId="165" fontId="30" fillId="0" borderId="31" xfId="0" applyNumberFormat="1" applyFont="1" applyFill="1" applyBorder="1" applyAlignment="1">
      <alignment horizontal="center" vertical="center" wrapText="1"/>
    </xf>
    <xf numFmtId="165" fontId="30" fillId="0" borderId="1" xfId="0" applyNumberFormat="1" applyFont="1" applyFill="1" applyBorder="1" applyAlignment="1">
      <alignment vertical="center" wrapText="1"/>
    </xf>
    <xf numFmtId="165" fontId="3" fillId="0" borderId="7" xfId="0" applyNumberFormat="1" applyFont="1" applyFill="1" applyBorder="1" applyAlignment="1" applyProtection="1">
      <alignment vertical="center" wrapText="1"/>
      <protection locked="0"/>
    </xf>
    <xf numFmtId="3" fontId="3" fillId="0" borderId="7" xfId="0" applyNumberFormat="1" applyFont="1" applyFill="1" applyBorder="1" applyAlignment="1" applyProtection="1">
      <alignment vertical="center" wrapText="1"/>
      <protection locked="0"/>
    </xf>
    <xf numFmtId="165" fontId="3" fillId="0" borderId="1" xfId="0" applyNumberFormat="1" applyFont="1" applyFill="1" applyBorder="1" applyAlignment="1" applyProtection="1">
      <alignment horizontal="left" vertical="center" wrapText="1"/>
      <protection locked="0"/>
    </xf>
    <xf numFmtId="49" fontId="30" fillId="0" borderId="1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165" fontId="3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>
      <alignment horizontal="left" vertical="center" wrapText="1"/>
    </xf>
    <xf numFmtId="3" fontId="3" fillId="0" borderId="13" xfId="0" applyNumberFormat="1" applyFont="1" applyFill="1" applyBorder="1" applyAlignment="1" applyProtection="1">
      <alignment vertical="center" wrapText="1"/>
    </xf>
    <xf numFmtId="165" fontId="30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2" xfId="0" applyNumberFormat="1" applyFont="1" applyFill="1" applyBorder="1" applyAlignment="1">
      <alignment horizontal="center" vertical="center" wrapText="1"/>
    </xf>
    <xf numFmtId="165" fontId="3" fillId="0" borderId="13" xfId="0" applyNumberFormat="1" applyFont="1" applyFill="1" applyBorder="1" applyAlignment="1">
      <alignment horizontal="center" vertical="center" wrapText="1"/>
    </xf>
    <xf numFmtId="165" fontId="30" fillId="0" borderId="15" xfId="0" applyNumberFormat="1" applyFont="1" applyFill="1" applyBorder="1" applyAlignment="1">
      <alignment horizontal="center" vertical="center" wrapText="1"/>
    </xf>
    <xf numFmtId="165" fontId="8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vertical="center" wrapText="1"/>
      <protection locked="0"/>
    </xf>
    <xf numFmtId="3" fontId="3" fillId="0" borderId="16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20" xfId="0" applyNumberFormat="1" applyFont="1" applyFill="1" applyBorder="1" applyAlignment="1">
      <alignment horizontal="center" vertical="center" wrapText="1"/>
    </xf>
    <xf numFmtId="165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vertical="center" wrapText="1"/>
      <protection locked="0"/>
    </xf>
    <xf numFmtId="3" fontId="3" fillId="0" borderId="21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82" xfId="0" applyNumberFormat="1" applyFont="1" applyFill="1" applyBorder="1" applyAlignment="1">
      <alignment horizontal="center" vertical="center" wrapText="1"/>
    </xf>
    <xf numFmtId="3" fontId="30" fillId="0" borderId="16" xfId="0" applyNumberFormat="1" applyFont="1" applyFill="1" applyBorder="1" applyAlignment="1" applyProtection="1">
      <alignment vertical="center" wrapText="1"/>
      <protection locked="0"/>
    </xf>
    <xf numFmtId="165" fontId="3" fillId="0" borderId="16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vertical="center" wrapText="1"/>
      <protection locked="0"/>
    </xf>
    <xf numFmtId="165" fontId="7" fillId="0" borderId="1" xfId="0" applyNumberFormat="1" applyFont="1" applyFill="1" applyBorder="1" applyAlignment="1" applyProtection="1">
      <alignment horizontal="left" vertical="center" wrapText="1"/>
      <protection locked="0"/>
    </xf>
    <xf numFmtId="165" fontId="3" fillId="0" borderId="92" xfId="0" applyNumberFormat="1" applyFont="1" applyFill="1" applyBorder="1" applyAlignment="1">
      <alignment horizontal="center" vertical="center" wrapText="1"/>
    </xf>
    <xf numFmtId="165" fontId="3" fillId="0" borderId="95" xfId="0" applyNumberFormat="1" applyFont="1" applyFill="1" applyBorder="1" applyAlignment="1">
      <alignment horizontal="center" vertical="center" wrapText="1"/>
    </xf>
    <xf numFmtId="165" fontId="30" fillId="0" borderId="16" xfId="0" applyNumberFormat="1" applyFont="1" applyFill="1" applyBorder="1" applyAlignment="1" applyProtection="1">
      <alignment vertical="center" wrapText="1"/>
      <protection locked="0"/>
    </xf>
    <xf numFmtId="3" fontId="5" fillId="0" borderId="21" xfId="0" applyNumberFormat="1" applyFont="1" applyFill="1" applyBorder="1" applyAlignment="1" applyProtection="1">
      <alignment vertical="center" wrapText="1"/>
      <protection locked="0"/>
    </xf>
    <xf numFmtId="165" fontId="30" fillId="0" borderId="5" xfId="0" applyNumberFormat="1" applyFont="1" applyFill="1" applyBorder="1" applyAlignment="1">
      <alignment vertical="center" wrapText="1"/>
    </xf>
    <xf numFmtId="165" fontId="30" fillId="0" borderId="5" xfId="0" applyNumberFormat="1" applyFont="1" applyFill="1" applyBorder="1" applyAlignment="1">
      <alignment horizontal="right" vertical="center" wrapText="1"/>
    </xf>
    <xf numFmtId="165" fontId="5" fillId="0" borderId="16" xfId="0" applyNumberFormat="1" applyFont="1" applyFill="1" applyBorder="1" applyAlignment="1" applyProtection="1">
      <alignment vertical="center" wrapText="1"/>
      <protection locked="0"/>
    </xf>
    <xf numFmtId="3" fontId="30" fillId="0" borderId="16" xfId="0" applyNumberFormat="1" applyFont="1" applyFill="1" applyBorder="1" applyAlignment="1" applyProtection="1">
      <alignment horizontal="right" vertical="center" wrapText="1"/>
      <protection locked="0"/>
    </xf>
    <xf numFmtId="0" fontId="2" fillId="0" borderId="15" xfId="42" applyFont="1" applyBorder="1" applyAlignment="1">
      <alignment horizontal="center" wrapText="1"/>
    </xf>
    <xf numFmtId="0" fontId="2" fillId="0" borderId="31" xfId="42" applyFont="1" applyBorder="1" applyAlignment="1">
      <alignment horizontal="center" wrapText="1"/>
    </xf>
    <xf numFmtId="0" fontId="4" fillId="0" borderId="20" xfId="42" applyFont="1" applyBorder="1"/>
    <xf numFmtId="0" fontId="4" fillId="0" borderId="38" xfId="42" applyFont="1" applyBorder="1"/>
    <xf numFmtId="0" fontId="4" fillId="0" borderId="21" xfId="42" applyFont="1" applyBorder="1"/>
    <xf numFmtId="0" fontId="2" fillId="0" borderId="96" xfId="42" applyFont="1" applyBorder="1" applyAlignment="1">
      <alignment horizontal="center"/>
    </xf>
    <xf numFmtId="0" fontId="2" fillId="0" borderId="37" xfId="42" applyFont="1" applyBorder="1" applyAlignment="1">
      <alignment horizontal="center"/>
    </xf>
    <xf numFmtId="0" fontId="5" fillId="0" borderId="18" xfId="42" applyFont="1" applyBorder="1"/>
    <xf numFmtId="0" fontId="5" fillId="0" borderId="15" xfId="50" applyFont="1" applyBorder="1"/>
    <xf numFmtId="3" fontId="5" fillId="0" borderId="16" xfId="50" applyNumberFormat="1" applyFont="1" applyBorder="1"/>
    <xf numFmtId="0" fontId="3" fillId="0" borderId="39" xfId="50" applyFont="1" applyBorder="1" applyAlignment="1">
      <alignment horizontal="center" vertical="center" wrapText="1"/>
    </xf>
    <xf numFmtId="0" fontId="5" fillId="0" borderId="40" xfId="50" applyFont="1" applyBorder="1"/>
    <xf numFmtId="0" fontId="3" fillId="0" borderId="40" xfId="50" applyFont="1" applyBorder="1"/>
    <xf numFmtId="0" fontId="3" fillId="0" borderId="33" xfId="50" applyFont="1" applyBorder="1"/>
    <xf numFmtId="3" fontId="29" fillId="0" borderId="8" xfId="0" applyNumberFormat="1" applyFont="1" applyBorder="1"/>
    <xf numFmtId="3" fontId="3" fillId="0" borderId="18" xfId="1" applyNumberFormat="1" applyFont="1" applyBorder="1"/>
    <xf numFmtId="3" fontId="3" fillId="0" borderId="19" xfId="1" applyNumberFormat="1" applyFont="1" applyBorder="1"/>
    <xf numFmtId="3" fontId="29" fillId="0" borderId="18" xfId="0" applyNumberFormat="1" applyFont="1" applyBorder="1"/>
    <xf numFmtId="3" fontId="30" fillId="0" borderId="18" xfId="0" applyNumberFormat="1" applyFont="1" applyBorder="1"/>
    <xf numFmtId="3" fontId="3" fillId="0" borderId="1" xfId="0" applyNumberFormat="1" applyFont="1" applyFill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/>
    </xf>
    <xf numFmtId="3" fontId="3" fillId="0" borderId="40" xfId="0" applyNumberFormat="1" applyFont="1" applyBorder="1" applyAlignment="1">
      <alignment horizontal="right" vertical="center"/>
    </xf>
    <xf numFmtId="3" fontId="3" fillId="0" borderId="33" xfId="0" applyNumberFormat="1" applyFont="1" applyBorder="1" applyAlignment="1">
      <alignment horizontal="right" vertical="center"/>
    </xf>
    <xf numFmtId="0" fontId="33" fillId="0" borderId="6" xfId="0" applyFont="1" applyFill="1" applyBorder="1" applyAlignment="1">
      <alignment horizontal="right"/>
    </xf>
    <xf numFmtId="0" fontId="33" fillId="0" borderId="6" xfId="0" applyFont="1" applyFill="1" applyBorder="1" applyAlignment="1">
      <alignment horizontal="left"/>
    </xf>
    <xf numFmtId="0" fontId="33" fillId="0" borderId="6" xfId="0" applyFont="1" applyFill="1" applyBorder="1"/>
    <xf numFmtId="0" fontId="0" fillId="0" borderId="0" xfId="0" applyFill="1" applyAlignment="1">
      <alignment wrapText="1"/>
    </xf>
    <xf numFmtId="0" fontId="35" fillId="0" borderId="0" xfId="0" applyFont="1" applyFill="1" applyAlignment="1">
      <alignment horizontal="center" vertical="center" wrapText="1"/>
    </xf>
    <xf numFmtId="0" fontId="36" fillId="0" borderId="1" xfId="0" applyFont="1" applyFill="1" applyBorder="1" applyAlignment="1">
      <alignment horizontal="right" vertical="center"/>
    </xf>
    <xf numFmtId="0" fontId="34" fillId="0" borderId="1" xfId="0" applyFont="1" applyFill="1" applyBorder="1" applyAlignment="1">
      <alignment horizontal="right" vertical="center"/>
    </xf>
    <xf numFmtId="0" fontId="28" fillId="0" borderId="0" xfId="0" applyFont="1" applyFill="1" applyAlignment="1">
      <alignment wrapText="1"/>
    </xf>
    <xf numFmtId="0" fontId="35" fillId="0" borderId="0" xfId="0" applyFont="1" applyFill="1"/>
    <xf numFmtId="0" fontId="34" fillId="0" borderId="3" xfId="0" applyFont="1" applyFill="1" applyBorder="1" applyAlignment="1">
      <alignment horizontal="right" vertical="center"/>
    </xf>
    <xf numFmtId="0" fontId="37" fillId="0" borderId="1" xfId="0" applyFont="1" applyFill="1" applyBorder="1" applyAlignment="1">
      <alignment horizontal="right" vertical="center"/>
    </xf>
    <xf numFmtId="0" fontId="37" fillId="0" borderId="3" xfId="0" applyFont="1" applyFill="1" applyBorder="1" applyAlignment="1">
      <alignment horizontal="left"/>
    </xf>
    <xf numFmtId="1" fontId="37" fillId="0" borderId="8" xfId="0" applyNumberFormat="1" applyFont="1" applyFill="1" applyBorder="1" applyAlignment="1">
      <alignment horizontal="left" vertical="center" wrapText="1"/>
    </xf>
    <xf numFmtId="0" fontId="37" fillId="0" borderId="11" xfId="0" applyFont="1" applyFill="1" applyBorder="1" applyAlignment="1">
      <alignment horizontal="right" vertical="center"/>
    </xf>
    <xf numFmtId="0" fontId="37" fillId="0" borderId="11" xfId="0" applyFont="1" applyFill="1" applyBorder="1" applyAlignment="1">
      <alignment horizontal="left"/>
    </xf>
    <xf numFmtId="1" fontId="37" fillId="0" borderId="11" xfId="0" applyNumberFormat="1" applyFont="1" applyFill="1" applyBorder="1" applyAlignment="1">
      <alignment horizontal="left" vertical="center" wrapText="1"/>
    </xf>
    <xf numFmtId="0" fontId="37" fillId="0" borderId="1" xfId="0" applyFont="1" applyFill="1" applyBorder="1" applyAlignment="1">
      <alignment horizontal="right" vertical="center" wrapText="1"/>
    </xf>
    <xf numFmtId="0" fontId="34" fillId="0" borderId="11" xfId="0" applyFont="1" applyFill="1" applyBorder="1" applyAlignment="1">
      <alignment horizontal="right" vertical="center"/>
    </xf>
    <xf numFmtId="0" fontId="34" fillId="0" borderId="11" xfId="0" applyFont="1" applyFill="1" applyBorder="1" applyAlignment="1">
      <alignment horizontal="left" vertical="center" wrapText="1"/>
    </xf>
    <xf numFmtId="0" fontId="34" fillId="0" borderId="6" xfId="0" applyFont="1" applyFill="1" applyBorder="1" applyAlignment="1">
      <alignment horizontal="right" vertical="center"/>
    </xf>
    <xf numFmtId="0" fontId="36" fillId="0" borderId="6" xfId="0" applyFont="1" applyFill="1" applyBorder="1" applyAlignment="1">
      <alignment horizontal="left" vertical="center" wrapText="1"/>
    </xf>
    <xf numFmtId="0" fontId="34" fillId="0" borderId="10" xfId="0" applyFont="1" applyFill="1" applyBorder="1" applyAlignment="1">
      <alignment horizontal="right" vertical="center"/>
    </xf>
    <xf numFmtId="0" fontId="34" fillId="0" borderId="12" xfId="0" applyFont="1" applyFill="1" applyBorder="1" applyAlignment="1">
      <alignment vertical="center" wrapText="1"/>
    </xf>
    <xf numFmtId="3" fontId="34" fillId="0" borderId="13" xfId="98" applyNumberFormat="1" applyFont="1" applyFill="1" applyBorder="1" applyAlignment="1">
      <alignment horizontal="right" vertical="center"/>
    </xf>
    <xf numFmtId="3" fontId="34" fillId="0" borderId="14" xfId="98" applyNumberFormat="1" applyFont="1" applyFill="1" applyBorder="1" applyAlignment="1">
      <alignment horizontal="right" vertical="center"/>
    </xf>
    <xf numFmtId="0" fontId="0" fillId="0" borderId="0" xfId="0" applyFill="1" applyAlignment="1">
      <alignment vertical="center" wrapText="1"/>
    </xf>
    <xf numFmtId="0" fontId="36" fillId="0" borderId="0" xfId="0" applyFont="1" applyFill="1" applyAlignment="1">
      <alignment horizontal="right"/>
    </xf>
    <xf numFmtId="0" fontId="36" fillId="0" borderId="0" xfId="0" applyFont="1" applyFill="1" applyAlignment="1">
      <alignment horizontal="left"/>
    </xf>
    <xf numFmtId="0" fontId="36" fillId="0" borderId="0" xfId="0" applyFont="1" applyFill="1"/>
    <xf numFmtId="0" fontId="5" fillId="0" borderId="3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1" fillId="0" borderId="18" xfId="0" applyNumberFormat="1" applyFont="1" applyBorder="1" applyAlignment="1">
      <alignment vertical="center" wrapText="1"/>
    </xf>
    <xf numFmtId="3" fontId="30" fillId="0" borderId="0" xfId="0" applyNumberFormat="1" applyFont="1" applyFill="1" applyBorder="1"/>
    <xf numFmtId="9" fontId="36" fillId="0" borderId="0" xfId="0" applyNumberFormat="1" applyFont="1" applyBorder="1"/>
    <xf numFmtId="167" fontId="34" fillId="4" borderId="46" xfId="98" applyNumberFormat="1" applyFont="1" applyFill="1" applyBorder="1" applyAlignment="1">
      <alignment horizontal="center" vertical="center" wrapText="1"/>
    </xf>
    <xf numFmtId="3" fontId="33" fillId="0" borderId="0" xfId="0" applyNumberFormat="1" applyFont="1"/>
    <xf numFmtId="166" fontId="33" fillId="0" borderId="0" xfId="0" applyNumberFormat="1" applyFont="1"/>
    <xf numFmtId="3" fontId="5" fillId="0" borderId="87" xfId="0" applyNumberFormat="1" applyFont="1" applyFill="1" applyBorder="1" applyAlignment="1">
      <alignment horizontal="right" vertical="center" wrapText="1"/>
    </xf>
    <xf numFmtId="3" fontId="3" fillId="0" borderId="13" xfId="0" applyNumberFormat="1" applyFont="1" applyFill="1" applyBorder="1" applyAlignment="1">
      <alignment horizontal="right" vertical="center" wrapText="1"/>
    </xf>
    <xf numFmtId="3" fontId="5" fillId="0" borderId="74" xfId="0" applyNumberFormat="1" applyFont="1" applyFill="1" applyBorder="1" applyAlignment="1">
      <alignment horizontal="right" vertical="center" wrapText="1"/>
    </xf>
    <xf numFmtId="3" fontId="5" fillId="0" borderId="78" xfId="0" applyNumberFormat="1" applyFont="1" applyFill="1" applyBorder="1" applyAlignment="1">
      <alignment horizontal="right" vertical="center" wrapText="1"/>
    </xf>
    <xf numFmtId="3" fontId="5" fillId="0" borderId="80" xfId="0" applyNumberFormat="1" applyFont="1" applyFill="1" applyBorder="1" applyAlignment="1">
      <alignment horizontal="right" vertical="center" wrapText="1"/>
    </xf>
    <xf numFmtId="3" fontId="3" fillId="0" borderId="7" xfId="0" applyNumberFormat="1" applyFont="1" applyFill="1" applyBorder="1" applyAlignment="1">
      <alignment horizontal="right" vertical="center" wrapText="1"/>
    </xf>
    <xf numFmtId="3" fontId="5" fillId="0" borderId="81" xfId="0" applyNumberFormat="1" applyFont="1" applyFill="1" applyBorder="1" applyAlignment="1">
      <alignment horizontal="right" vertical="center" wrapText="1"/>
    </xf>
    <xf numFmtId="0" fontId="5" fillId="0" borderId="20" xfId="0" applyFont="1" applyBorder="1" applyAlignment="1">
      <alignment vertical="center"/>
    </xf>
    <xf numFmtId="3" fontId="5" fillId="0" borderId="21" xfId="0" applyNumberFormat="1" applyFont="1" applyBorder="1" applyAlignment="1">
      <alignment horizontal="right" vertical="center" wrapText="1"/>
    </xf>
    <xf numFmtId="3" fontId="5" fillId="0" borderId="32" xfId="0" applyNumberFormat="1" applyFont="1" applyBorder="1" applyAlignment="1">
      <alignment horizontal="right" vertical="center" wrapText="1"/>
    </xf>
    <xf numFmtId="0" fontId="30" fillId="0" borderId="0" xfId="0" applyFont="1" applyFill="1" applyBorder="1"/>
    <xf numFmtId="0" fontId="69" fillId="0" borderId="0" xfId="0" applyFont="1"/>
    <xf numFmtId="0" fontId="3" fillId="0" borderId="18" xfId="0" applyNumberFormat="1" applyFont="1" applyFill="1" applyBorder="1" applyAlignment="1">
      <alignment horizontal="center"/>
    </xf>
    <xf numFmtId="0" fontId="3" fillId="0" borderId="20" xfId="0" applyNumberFormat="1" applyFont="1" applyFill="1" applyBorder="1" applyAlignment="1">
      <alignment horizontal="center"/>
    </xf>
    <xf numFmtId="0" fontId="3" fillId="0" borderId="32" xfId="0" applyFont="1" applyFill="1" applyBorder="1"/>
    <xf numFmtId="3" fontId="8" fillId="0" borderId="1" xfId="0" applyNumberFormat="1" applyFont="1" applyFill="1" applyBorder="1" applyAlignment="1" applyProtection="1">
      <alignment vertical="center" wrapText="1"/>
      <protection locked="0"/>
    </xf>
    <xf numFmtId="3" fontId="70" fillId="0" borderId="1" xfId="0" applyNumberFormat="1" applyFont="1" applyFill="1" applyBorder="1" applyAlignment="1" applyProtection="1">
      <alignment vertical="center" wrapText="1"/>
      <protection locked="0"/>
    </xf>
    <xf numFmtId="3" fontId="30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" xfId="3" applyNumberFormat="1" applyFont="1" applyFill="1" applyBorder="1" applyAlignment="1" applyProtection="1">
      <alignment vertical="center"/>
    </xf>
    <xf numFmtId="165" fontId="31" fillId="0" borderId="1" xfId="0" applyNumberFormat="1" applyFont="1" applyFill="1" applyBorder="1" applyAlignment="1" applyProtection="1">
      <alignment horizontal="left" vertical="center" wrapText="1" indent="1"/>
      <protection locked="0"/>
    </xf>
    <xf numFmtId="165" fontId="30" fillId="0" borderId="1" xfId="0" applyNumberFormat="1" applyFont="1" applyFill="1" applyBorder="1" applyAlignment="1" applyProtection="1">
      <alignment horizontal="left" vertical="center" wrapText="1" indent="2"/>
      <protection locked="0"/>
    </xf>
    <xf numFmtId="0" fontId="3" fillId="0" borderId="40" xfId="0" applyFont="1" applyFill="1" applyBorder="1"/>
    <xf numFmtId="0" fontId="3" fillId="0" borderId="40" xfId="0" applyFont="1" applyFill="1" applyBorder="1" applyAlignment="1">
      <alignment horizontal="center"/>
    </xf>
    <xf numFmtId="0" fontId="3" fillId="0" borderId="33" xfId="0" applyFont="1" applyFill="1" applyBorder="1" applyAlignment="1">
      <alignment horizontal="right"/>
    </xf>
    <xf numFmtId="0" fontId="3" fillId="0" borderId="5" xfId="50" applyFont="1" applyBorder="1" applyAlignment="1">
      <alignment horizontal="center" vertical="center" wrapText="1"/>
    </xf>
    <xf numFmtId="0" fontId="3" fillId="0" borderId="62" xfId="50" applyFont="1" applyBorder="1" applyAlignment="1">
      <alignment horizontal="center" vertical="center" wrapText="1"/>
    </xf>
    <xf numFmtId="0" fontId="3" fillId="0" borderId="16" xfId="50" applyFont="1" applyBorder="1" applyAlignment="1">
      <alignment horizontal="center" vertical="center" wrapText="1"/>
    </xf>
    <xf numFmtId="3" fontId="29" fillId="0" borderId="18" xfId="98" applyNumberFormat="1" applyFont="1" applyFill="1" applyBorder="1"/>
    <xf numFmtId="3" fontId="29" fillId="0" borderId="1" xfId="98" applyNumberFormat="1" applyFont="1" applyFill="1" applyBorder="1"/>
    <xf numFmtId="3" fontId="29" fillId="0" borderId="19" xfId="98" applyNumberFormat="1" applyFont="1" applyFill="1" applyBorder="1"/>
    <xf numFmtId="3" fontId="29" fillId="0" borderId="8" xfId="98" applyNumberFormat="1" applyFont="1" applyFill="1" applyBorder="1"/>
    <xf numFmtId="3" fontId="30" fillId="0" borderId="25" xfId="98" applyNumberFormat="1" applyFont="1" applyFill="1" applyBorder="1"/>
    <xf numFmtId="3" fontId="30" fillId="0" borderId="0" xfId="98" applyNumberFormat="1" applyFont="1" applyFill="1" applyBorder="1"/>
    <xf numFmtId="3" fontId="30" fillId="0" borderId="26" xfId="98" applyNumberFormat="1" applyFont="1" applyFill="1" applyBorder="1"/>
    <xf numFmtId="3" fontId="30" fillId="0" borderId="18" xfId="98" applyNumberFormat="1" applyFont="1" applyFill="1" applyBorder="1"/>
    <xf numFmtId="3" fontId="30" fillId="0" borderId="1" xfId="98" applyNumberFormat="1" applyFont="1" applyFill="1" applyBorder="1"/>
    <xf numFmtId="3" fontId="30" fillId="0" borderId="19" xfId="98" applyNumberFormat="1" applyFont="1" applyFill="1" applyBorder="1"/>
    <xf numFmtId="3" fontId="30" fillId="0" borderId="8" xfId="98" applyNumberFormat="1" applyFont="1" applyFill="1" applyBorder="1"/>
    <xf numFmtId="0" fontId="5" fillId="0" borderId="0" xfId="43" applyFont="1" applyFill="1"/>
    <xf numFmtId="0" fontId="5" fillId="0" borderId="0" xfId="43" applyFont="1"/>
    <xf numFmtId="0" fontId="73" fillId="0" borderId="0" xfId="43" applyFont="1"/>
    <xf numFmtId="0" fontId="5" fillId="0" borderId="18" xfId="43" applyFont="1" applyFill="1" applyBorder="1" applyAlignment="1">
      <alignment vertical="center"/>
    </xf>
    <xf numFmtId="0" fontId="5" fillId="0" borderId="1" xfId="43" applyFont="1" applyFill="1" applyBorder="1" applyAlignment="1">
      <alignment horizontal="right" wrapText="1"/>
    </xf>
    <xf numFmtId="167" fontId="5" fillId="0" borderId="1" xfId="98" applyNumberFormat="1" applyFont="1" applyFill="1" applyBorder="1" applyAlignment="1">
      <alignment horizontal="right" wrapText="1"/>
    </xf>
    <xf numFmtId="3" fontId="3" fillId="33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/>
    </xf>
    <xf numFmtId="3" fontId="5" fillId="0" borderId="1" xfId="43" applyNumberFormat="1" applyFont="1" applyFill="1" applyBorder="1" applyAlignment="1">
      <alignment horizontal="right" wrapText="1"/>
    </xf>
    <xf numFmtId="3" fontId="3" fillId="0" borderId="1" xfId="43" applyNumberFormat="1" applyFont="1" applyFill="1" applyBorder="1" applyAlignment="1">
      <alignment horizontal="right" wrapText="1"/>
    </xf>
    <xf numFmtId="3" fontId="3" fillId="33" borderId="19" xfId="43" applyNumberFormat="1" applyFont="1" applyFill="1" applyBorder="1" applyAlignment="1">
      <alignment horizontal="right"/>
    </xf>
    <xf numFmtId="0" fontId="30" fillId="21" borderId="1" xfId="0" applyFont="1" applyFill="1" applyBorder="1" applyAlignment="1" applyProtection="1">
      <alignment wrapText="1"/>
    </xf>
    <xf numFmtId="3" fontId="5" fillId="0" borderId="1" xfId="43" applyNumberFormat="1" applyFont="1" applyBorder="1" applyAlignment="1">
      <alignment horizontal="right" wrapText="1"/>
    </xf>
    <xf numFmtId="3" fontId="3" fillId="0" borderId="1" xfId="43" applyNumberFormat="1" applyFont="1" applyBorder="1" applyAlignment="1">
      <alignment horizontal="right" wrapText="1"/>
    </xf>
    <xf numFmtId="0" fontId="3" fillId="0" borderId="20" xfId="43" applyFont="1" applyBorder="1"/>
    <xf numFmtId="0" fontId="3" fillId="0" borderId="21" xfId="43" applyFont="1" applyBorder="1"/>
    <xf numFmtId="3" fontId="3" fillId="0" borderId="21" xfId="43" applyNumberFormat="1" applyFont="1" applyFill="1" applyBorder="1" applyAlignment="1">
      <alignment horizontal="right"/>
    </xf>
    <xf numFmtId="0" fontId="3" fillId="0" borderId="0" xfId="43" applyFont="1"/>
    <xf numFmtId="167" fontId="5" fillId="0" borderId="0" xfId="98" applyNumberFormat="1" applyFont="1"/>
    <xf numFmtId="0" fontId="5" fillId="0" borderId="18" xfId="43" applyFont="1" applyBorder="1"/>
    <xf numFmtId="0" fontId="5" fillId="0" borderId="1" xfId="43" applyFont="1" applyBorder="1"/>
    <xf numFmtId="3" fontId="5" fillId="0" borderId="1" xfId="43" applyNumberFormat="1" applyFont="1" applyBorder="1"/>
    <xf numFmtId="3" fontId="5" fillId="0" borderId="1" xfId="43" applyNumberFormat="1" applyFont="1" applyFill="1" applyBorder="1"/>
    <xf numFmtId="0" fontId="5" fillId="0" borderId="20" xfId="43" applyFont="1" applyBorder="1"/>
    <xf numFmtId="3" fontId="3" fillId="0" borderId="1" xfId="43" applyNumberFormat="1" applyFont="1" applyFill="1" applyBorder="1"/>
    <xf numFmtId="0" fontId="3" fillId="0" borderId="1" xfId="43" applyFont="1" applyBorder="1"/>
    <xf numFmtId="3" fontId="3" fillId="0" borderId="1" xfId="43" applyNumberFormat="1" applyFont="1" applyBorder="1"/>
    <xf numFmtId="3" fontId="3" fillId="0" borderId="19" xfId="43" applyNumberFormat="1" applyFont="1" applyFill="1" applyBorder="1"/>
    <xf numFmtId="0" fontId="5" fillId="0" borderId="19" xfId="43" applyFont="1" applyBorder="1"/>
    <xf numFmtId="3" fontId="3" fillId="0" borderId="19" xfId="43" applyNumberFormat="1" applyFont="1" applyBorder="1"/>
    <xf numFmtId="0" fontId="3" fillId="0" borderId="19" xfId="43" applyFont="1" applyBorder="1"/>
    <xf numFmtId="0" fontId="3" fillId="34" borderId="21" xfId="43" applyFont="1" applyFill="1" applyBorder="1"/>
    <xf numFmtId="3" fontId="3" fillId="34" borderId="21" xfId="43" applyNumberFormat="1" applyFont="1" applyFill="1" applyBorder="1"/>
    <xf numFmtId="3" fontId="3" fillId="34" borderId="22" xfId="43" applyNumberFormat="1" applyFont="1" applyFill="1" applyBorder="1"/>
    <xf numFmtId="49" fontId="5" fillId="0" borderId="0" xfId="43" applyNumberFormat="1" applyFont="1"/>
    <xf numFmtId="0" fontId="30" fillId="21" borderId="1" xfId="0" applyFont="1" applyFill="1" applyBorder="1" applyAlignment="1" applyProtection="1">
      <alignment vertical="center" wrapText="1"/>
    </xf>
    <xf numFmtId="0" fontId="5" fillId="0" borderId="1" xfId="43" applyFont="1" applyBorder="1" applyAlignment="1">
      <alignment vertical="center"/>
    </xf>
    <xf numFmtId="3" fontId="5" fillId="0" borderId="1" xfId="43" applyNumberFormat="1" applyFont="1" applyBorder="1" applyAlignment="1">
      <alignment vertical="center"/>
    </xf>
    <xf numFmtId="3" fontId="3" fillId="32" borderId="1" xfId="43" applyNumberFormat="1" applyFont="1" applyFill="1" applyBorder="1" applyAlignment="1">
      <alignment vertical="center"/>
    </xf>
    <xf numFmtId="3" fontId="5" fillId="0" borderId="1" xfId="43" applyNumberFormat="1" applyFont="1" applyFill="1" applyBorder="1" applyAlignment="1">
      <alignment vertical="center"/>
    </xf>
    <xf numFmtId="3" fontId="3" fillId="33" borderId="19" xfId="43" applyNumberFormat="1" applyFont="1" applyFill="1" applyBorder="1" applyAlignment="1">
      <alignment vertical="center"/>
    </xf>
    <xf numFmtId="0" fontId="5" fillId="0" borderId="0" xfId="43" applyFont="1" applyAlignment="1">
      <alignment vertical="center"/>
    </xf>
    <xf numFmtId="0" fontId="30" fillId="21" borderId="1" xfId="0" applyFont="1" applyFill="1" applyBorder="1" applyAlignment="1" applyProtection="1">
      <alignment vertical="center"/>
    </xf>
    <xf numFmtId="3" fontId="5" fillId="0" borderId="1" xfId="43" applyNumberFormat="1" applyFont="1" applyBorder="1" applyAlignment="1">
      <alignment horizontal="right" vertical="center"/>
    </xf>
    <xf numFmtId="3" fontId="5" fillId="0" borderId="1" xfId="43" applyNumberFormat="1" applyFont="1" applyFill="1" applyBorder="1" applyAlignment="1">
      <alignment horizontal="right" vertical="center"/>
    </xf>
    <xf numFmtId="49" fontId="5" fillId="0" borderId="8" xfId="43" applyNumberFormat="1" applyFont="1" applyFill="1" applyBorder="1" applyAlignment="1">
      <alignment vertical="center"/>
    </xf>
    <xf numFmtId="49" fontId="3" fillId="0" borderId="38" xfId="43" applyNumberFormat="1" applyFont="1" applyBorder="1"/>
    <xf numFmtId="3" fontId="5" fillId="0" borderId="1" xfId="43" applyNumberFormat="1" applyFont="1" applyBorder="1" applyAlignment="1">
      <alignment horizontal="right" vertical="center" wrapText="1"/>
    </xf>
    <xf numFmtId="3" fontId="5" fillId="0" borderId="1" xfId="43" applyNumberFormat="1" applyFont="1" applyFill="1" applyBorder="1" applyAlignment="1">
      <alignment horizontal="right" vertical="center" wrapText="1"/>
    </xf>
    <xf numFmtId="3" fontId="3" fillId="33" borderId="1" xfId="43" applyNumberFormat="1" applyFont="1" applyFill="1" applyBorder="1" applyAlignment="1">
      <alignment horizontal="right" vertical="center"/>
    </xf>
    <xf numFmtId="3" fontId="3" fillId="33" borderId="19" xfId="43" applyNumberFormat="1" applyFont="1" applyFill="1" applyBorder="1" applyAlignment="1">
      <alignment horizontal="right" vertical="center"/>
    </xf>
    <xf numFmtId="0" fontId="3" fillId="0" borderId="1" xfId="1" applyFont="1" applyBorder="1" applyAlignment="1">
      <alignment horizontal="center" vertical="center" wrapText="1"/>
    </xf>
    <xf numFmtId="0" fontId="4" fillId="0" borderId="0" xfId="1" applyFont="1" applyFill="1" applyBorder="1" applyAlignment="1">
      <alignment horizontal="left" vertical="center" wrapText="1"/>
    </xf>
    <xf numFmtId="49" fontId="30" fillId="0" borderId="18" xfId="0" applyNumberFormat="1" applyFont="1" applyBorder="1" applyAlignment="1">
      <alignment horizontal="center" vertical="center" wrapText="1"/>
    </xf>
    <xf numFmtId="0" fontId="5" fillId="0" borderId="1" xfId="0" applyFont="1" applyFill="1" applyBorder="1" applyAlignment="1">
      <alignment vertical="center" wrapText="1"/>
    </xf>
    <xf numFmtId="0" fontId="30" fillId="0" borderId="1" xfId="0" applyFont="1" applyBorder="1" applyAlignment="1">
      <alignment horizontal="center" vertical="center" wrapText="1"/>
    </xf>
    <xf numFmtId="0" fontId="30" fillId="0" borderId="0" xfId="0" applyFont="1" applyBorder="1" applyAlignment="1">
      <alignment horizontal="right"/>
    </xf>
    <xf numFmtId="0" fontId="5" fillId="0" borderId="1" xfId="43" applyFont="1" applyFill="1" applyBorder="1" applyAlignment="1">
      <alignment wrapText="1"/>
    </xf>
    <xf numFmtId="3" fontId="3" fillId="0" borderId="0" xfId="1" applyNumberFormat="1" applyFont="1" applyBorder="1"/>
    <xf numFmtId="0" fontId="73" fillId="0" borderId="1" xfId="43" applyFont="1" applyBorder="1" applyAlignment="1">
      <alignment horizontal="center" vertical="center" wrapText="1"/>
    </xf>
    <xf numFmtId="3" fontId="29" fillId="0" borderId="1" xfId="0" applyNumberFormat="1" applyFont="1" applyFill="1" applyBorder="1"/>
    <xf numFmtId="0" fontId="3" fillId="0" borderId="19" xfId="1" applyFont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right" vertical="center" wrapText="1"/>
    </xf>
    <xf numFmtId="0" fontId="2" fillId="0" borderId="20" xfId="1" applyFont="1" applyFill="1" applyBorder="1" applyAlignment="1">
      <alignment horizontal="right" vertical="center" wrapText="1"/>
    </xf>
    <xf numFmtId="3" fontId="3" fillId="0" borderId="21" xfId="1" applyNumberFormat="1" applyFont="1" applyBorder="1"/>
    <xf numFmtId="3" fontId="29" fillId="0" borderId="21" xfId="0" applyNumberFormat="1" applyFont="1" applyBorder="1"/>
    <xf numFmtId="3" fontId="29" fillId="0" borderId="21" xfId="0" applyNumberFormat="1" applyFont="1" applyFill="1" applyBorder="1"/>
    <xf numFmtId="0" fontId="3" fillId="0" borderId="8" xfId="1" applyFont="1" applyBorder="1" applyAlignment="1">
      <alignment horizontal="center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0" fillId="0" borderId="26" xfId="0" applyFont="1" applyBorder="1" applyAlignment="1">
      <alignment horizontal="left"/>
    </xf>
    <xf numFmtId="3" fontId="29" fillId="0" borderId="38" xfId="0" applyNumberFormat="1" applyFont="1" applyBorder="1"/>
    <xf numFmtId="0" fontId="3" fillId="0" borderId="18" xfId="1" applyFont="1" applyBorder="1" applyAlignment="1">
      <alignment horizontal="center" vertical="center" wrapText="1"/>
    </xf>
    <xf numFmtId="3" fontId="3" fillId="0" borderId="25" xfId="1" applyNumberFormat="1" applyFont="1" applyBorder="1"/>
    <xf numFmtId="3" fontId="3" fillId="0" borderId="26" xfId="1" applyNumberFormat="1" applyFont="1" applyBorder="1"/>
    <xf numFmtId="3" fontId="3" fillId="0" borderId="20" xfId="1" applyNumberFormat="1" applyFont="1" applyBorder="1"/>
    <xf numFmtId="3" fontId="3" fillId="0" borderId="22" xfId="1" applyNumberFormat="1" applyFont="1" applyBorder="1"/>
    <xf numFmtId="3" fontId="30" fillId="0" borderId="1" xfId="0" applyNumberFormat="1" applyFont="1" applyBorder="1" applyAlignment="1">
      <alignment horizontal="right" wrapText="1"/>
    </xf>
    <xf numFmtId="3" fontId="30" fillId="0" borderId="1" xfId="0" applyNumberFormat="1" applyFont="1" applyBorder="1" applyAlignment="1">
      <alignment horizontal="right"/>
    </xf>
    <xf numFmtId="3" fontId="29" fillId="0" borderId="1" xfId="0" applyNumberFormat="1" applyFont="1" applyBorder="1" applyAlignment="1">
      <alignment horizontal="right" vertical="center"/>
    </xf>
    <xf numFmtId="3" fontId="29" fillId="0" borderId="9" xfId="0" applyNumberFormat="1" applyFont="1" applyBorder="1"/>
    <xf numFmtId="3" fontId="29" fillId="0" borderId="36" xfId="0" applyNumberFormat="1" applyFont="1" applyBorder="1"/>
    <xf numFmtId="3" fontId="29" fillId="0" borderId="61" xfId="0" applyNumberFormat="1" applyFont="1" applyBorder="1"/>
    <xf numFmtId="0" fontId="2" fillId="0" borderId="23" xfId="1" applyFont="1" applyFill="1" applyBorder="1" applyAlignment="1">
      <alignment horizontal="right" vertical="center"/>
    </xf>
    <xf numFmtId="0" fontId="2" fillId="0" borderId="31" xfId="1" applyFont="1" applyFill="1" applyBorder="1" applyAlignment="1">
      <alignment horizontal="right" vertical="center"/>
    </xf>
    <xf numFmtId="0" fontId="6" fillId="0" borderId="48" xfId="1" applyFont="1" applyFill="1" applyBorder="1" applyAlignment="1">
      <alignment horizontal="right" vertical="center"/>
    </xf>
    <xf numFmtId="0" fontId="4" fillId="0" borderId="31" xfId="1" applyFont="1" applyFill="1" applyBorder="1" applyAlignment="1">
      <alignment horizontal="right" vertical="center"/>
    </xf>
    <xf numFmtId="0" fontId="6" fillId="0" borderId="18" xfId="1" applyFont="1" applyFill="1" applyBorder="1" applyAlignment="1">
      <alignment horizontal="right" vertical="center"/>
    </xf>
    <xf numFmtId="0" fontId="2" fillId="0" borderId="82" xfId="1" applyFont="1" applyFill="1" applyBorder="1" applyAlignment="1">
      <alignment horizontal="right" vertical="center"/>
    </xf>
    <xf numFmtId="0" fontId="2" fillId="0" borderId="99" xfId="1" applyFont="1" applyFill="1" applyBorder="1" applyAlignment="1">
      <alignment horizontal="right" vertical="center" wrapText="1"/>
    </xf>
    <xf numFmtId="164" fontId="6" fillId="0" borderId="56" xfId="1" applyNumberFormat="1" applyFont="1" applyFill="1" applyBorder="1" applyAlignment="1">
      <alignment horizontal="left" vertical="center" wrapText="1"/>
    </xf>
    <xf numFmtId="0" fontId="6" fillId="0" borderId="28" xfId="1" applyFont="1" applyFill="1" applyBorder="1" applyAlignment="1">
      <alignment horizontal="left" vertical="center" wrapText="1"/>
    </xf>
    <xf numFmtId="0" fontId="2" fillId="0" borderId="28" xfId="1" applyFont="1" applyFill="1" applyBorder="1" applyAlignment="1">
      <alignment horizontal="left" vertical="center" wrapText="1"/>
    </xf>
    <xf numFmtId="49" fontId="5" fillId="0" borderId="18" xfId="0" applyNumberFormat="1" applyFont="1" applyFill="1" applyBorder="1" applyAlignment="1">
      <alignment vertical="center" wrapText="1"/>
    </xf>
    <xf numFmtId="49" fontId="30" fillId="0" borderId="20" xfId="0" applyNumberFormat="1" applyFont="1" applyBorder="1" applyAlignment="1">
      <alignment vertical="center" wrapText="1"/>
    </xf>
    <xf numFmtId="3" fontId="30" fillId="0" borderId="21" xfId="0" applyNumberFormat="1" applyFont="1" applyBorder="1" applyAlignment="1">
      <alignment vertical="center" wrapText="1"/>
    </xf>
    <xf numFmtId="3" fontId="7" fillId="0" borderId="0" xfId="0" applyNumberFormat="1" applyFont="1" applyFill="1" applyBorder="1" applyAlignment="1">
      <alignment vertical="center" wrapText="1"/>
    </xf>
    <xf numFmtId="0" fontId="0" fillId="0" borderId="0" xfId="0" applyFill="1" applyBorder="1"/>
    <xf numFmtId="0" fontId="5" fillId="0" borderId="25" xfId="1" applyFont="1" applyFill="1" applyBorder="1" applyAlignment="1">
      <alignment horizontal="right" vertical="center"/>
    </xf>
    <xf numFmtId="0" fontId="6" fillId="0" borderId="25" xfId="1" applyFont="1" applyFill="1" applyBorder="1" applyAlignment="1">
      <alignment horizontal="right" vertical="center"/>
    </xf>
    <xf numFmtId="0" fontId="7" fillId="0" borderId="25" xfId="0" applyFont="1" applyFill="1" applyBorder="1" applyAlignment="1">
      <alignment horizontal="right" vertical="center" wrapText="1"/>
    </xf>
    <xf numFmtId="0" fontId="2" fillId="0" borderId="18" xfId="0" applyFont="1" applyFill="1" applyBorder="1" applyAlignment="1">
      <alignment horizontal="right" vertical="center" wrapText="1"/>
    </xf>
    <xf numFmtId="0" fontId="2" fillId="0" borderId="20" xfId="0" applyFont="1" applyFill="1" applyBorder="1" applyAlignment="1">
      <alignment horizontal="right" vertical="center" wrapText="1"/>
    </xf>
    <xf numFmtId="0" fontId="3" fillId="0" borderId="21" xfId="0" applyFont="1" applyFill="1" applyBorder="1" applyAlignment="1">
      <alignment horizontal="left" vertical="center"/>
    </xf>
    <xf numFmtId="3" fontId="30" fillId="0" borderId="8" xfId="0" applyNumberFormat="1" applyFont="1" applyFill="1" applyBorder="1"/>
    <xf numFmtId="3" fontId="30" fillId="0" borderId="19" xfId="0" applyNumberFormat="1" applyFont="1" applyFill="1" applyBorder="1"/>
    <xf numFmtId="0" fontId="7" fillId="0" borderId="26" xfId="1" applyFont="1" applyFill="1" applyBorder="1" applyAlignment="1">
      <alignment horizontal="left" vertical="center" wrapText="1"/>
    </xf>
    <xf numFmtId="164" fontId="6" fillId="0" borderId="26" xfId="1" applyNumberFormat="1" applyFont="1" applyFill="1" applyBorder="1" applyAlignment="1">
      <alignment horizontal="left" vertical="center" wrapText="1"/>
    </xf>
    <xf numFmtId="3" fontId="5" fillId="0" borderId="0" xfId="43" applyNumberFormat="1" applyFont="1"/>
    <xf numFmtId="0" fontId="3" fillId="0" borderId="1" xfId="0" applyFont="1" applyFill="1" applyBorder="1" applyAlignment="1">
      <alignment horizontal="right" vertical="center" wrapText="1"/>
    </xf>
    <xf numFmtId="3" fontId="4" fillId="0" borderId="1" xfId="0" applyNumberFormat="1" applyFont="1" applyFill="1" applyBorder="1" applyAlignment="1">
      <alignment vertical="center" wrapText="1"/>
    </xf>
    <xf numFmtId="0" fontId="5" fillId="0" borderId="18" xfId="0" applyFont="1" applyFill="1" applyBorder="1" applyAlignment="1">
      <alignment horizontal="right" vertical="center" wrapText="1"/>
    </xf>
    <xf numFmtId="3" fontId="2" fillId="0" borderId="1" xfId="0" applyNumberFormat="1" applyFont="1" applyFill="1" applyBorder="1" applyAlignment="1">
      <alignment vertical="center" wrapText="1"/>
    </xf>
    <xf numFmtId="3" fontId="6" fillId="0" borderId="1" xfId="0" applyNumberFormat="1" applyFont="1" applyFill="1" applyBorder="1" applyAlignment="1">
      <alignment vertical="center" wrapText="1"/>
    </xf>
    <xf numFmtId="3" fontId="3" fillId="0" borderId="1" xfId="43" applyNumberFormat="1" applyFont="1" applyBorder="1" applyAlignment="1">
      <alignment horizontal="right" vertical="center" wrapText="1"/>
    </xf>
    <xf numFmtId="0" fontId="5" fillId="0" borderId="23" xfId="42" applyFont="1" applyBorder="1" applyAlignment="1">
      <alignment vertical="center"/>
    </xf>
    <xf numFmtId="3" fontId="4" fillId="0" borderId="9" xfId="42" applyNumberFormat="1" applyFont="1" applyBorder="1" applyAlignment="1">
      <alignment horizontal="right"/>
    </xf>
    <xf numFmtId="3" fontId="5" fillId="0" borderId="1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vertical="center" wrapText="1"/>
      <protection locked="0"/>
    </xf>
    <xf numFmtId="3" fontId="5" fillId="0" borderId="16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8" xfId="43" applyNumberFormat="1" applyFont="1" applyFill="1" applyBorder="1"/>
    <xf numFmtId="0" fontId="5" fillId="0" borderId="8" xfId="43" applyFont="1" applyBorder="1"/>
    <xf numFmtId="3" fontId="5" fillId="0" borderId="8" xfId="43" applyNumberFormat="1" applyFont="1" applyBorder="1"/>
    <xf numFmtId="3" fontId="3" fillId="0" borderId="8" xfId="43" applyNumberFormat="1" applyFont="1" applyBorder="1"/>
    <xf numFmtId="3" fontId="3" fillId="34" borderId="38" xfId="43" applyNumberFormat="1" applyFont="1" applyFill="1" applyBorder="1"/>
    <xf numFmtId="3" fontId="7" fillId="0" borderId="1" xfId="0" applyNumberFormat="1" applyFont="1" applyFill="1" applyBorder="1" applyAlignment="1">
      <alignment vertical="center" wrapText="1"/>
    </xf>
    <xf numFmtId="3" fontId="8" fillId="0" borderId="2" xfId="0" applyNumberFormat="1" applyFont="1" applyFill="1" applyBorder="1" applyAlignment="1" applyProtection="1">
      <alignment vertical="center" wrapText="1"/>
      <protection locked="0"/>
    </xf>
    <xf numFmtId="165" fontId="3" fillId="0" borderId="13" xfId="0" applyNumberFormat="1" applyFont="1" applyFill="1" applyBorder="1" applyAlignment="1" applyProtection="1">
      <alignment vertical="center" wrapText="1"/>
      <protection locked="0"/>
    </xf>
    <xf numFmtId="3" fontId="5" fillId="0" borderId="13" xfId="0" applyNumberFormat="1" applyFont="1" applyFill="1" applyBorder="1" applyAlignment="1" applyProtection="1">
      <alignment vertical="center" wrapText="1"/>
      <protection locked="0"/>
    </xf>
    <xf numFmtId="3" fontId="3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4" xfId="0" applyNumberFormat="1" applyFont="1" applyFill="1" applyBorder="1" applyAlignment="1" applyProtection="1">
      <alignment horizontal="right" vertical="center" wrapText="1"/>
      <protection locked="0"/>
    </xf>
    <xf numFmtId="165" fontId="5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vertical="center" wrapText="1"/>
      <protection locked="0"/>
    </xf>
    <xf numFmtId="3" fontId="30" fillId="0" borderId="13" xfId="0" applyNumberFormat="1" applyFont="1" applyFill="1" applyBorder="1" applyAlignment="1" applyProtection="1">
      <alignment horizontal="right" vertical="center" wrapText="1"/>
      <protection locked="0"/>
    </xf>
    <xf numFmtId="3" fontId="30" fillId="0" borderId="1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1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vertical="center" wrapText="1"/>
      <protection locked="0"/>
    </xf>
    <xf numFmtId="3" fontId="30" fillId="0" borderId="2" xfId="0" applyNumberFormat="1" applyFont="1" applyFill="1" applyBorder="1" applyAlignment="1" applyProtection="1">
      <alignment horizontal="right" vertical="center" wrapText="1"/>
      <protection locked="0"/>
    </xf>
    <xf numFmtId="165" fontId="8" fillId="0" borderId="5" xfId="0" applyNumberFormat="1" applyFont="1" applyFill="1" applyBorder="1" applyAlignment="1" applyProtection="1">
      <alignment horizontal="left" vertical="center" wrapText="1"/>
      <protection locked="0"/>
    </xf>
    <xf numFmtId="3" fontId="70" fillId="0" borderId="5" xfId="0" applyNumberFormat="1" applyFont="1" applyFill="1" applyBorder="1" applyAlignment="1" applyProtection="1">
      <alignment vertical="center" wrapText="1"/>
      <protection locked="0"/>
    </xf>
    <xf numFmtId="165" fontId="3" fillId="0" borderId="103" xfId="0" applyNumberFormat="1" applyFont="1" applyFill="1" applyBorder="1" applyAlignment="1">
      <alignment horizontal="center" vertical="center" wrapText="1"/>
    </xf>
    <xf numFmtId="3" fontId="3" fillId="0" borderId="19" xfId="0" applyNumberFormat="1" applyFont="1" applyFill="1" applyBorder="1" applyAlignment="1" applyProtection="1">
      <alignment vertical="center" wrapText="1"/>
      <protection locked="0"/>
    </xf>
    <xf numFmtId="3" fontId="30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5" xfId="0" applyNumberFormat="1" applyFont="1" applyFill="1" applyBorder="1" applyAlignment="1" applyProtection="1">
      <alignment vertical="center" wrapText="1"/>
      <protection locked="0"/>
    </xf>
    <xf numFmtId="3" fontId="30" fillId="0" borderId="17" xfId="0" applyNumberFormat="1" applyFont="1" applyFill="1" applyBorder="1" applyAlignment="1" applyProtection="1">
      <alignment vertical="center" wrapText="1"/>
      <protection locked="0"/>
    </xf>
    <xf numFmtId="3" fontId="3" fillId="0" borderId="22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5" xfId="0" applyNumberFormat="1" applyFont="1" applyFill="1" applyBorder="1" applyAlignment="1" applyProtection="1">
      <alignment vertical="center" wrapText="1"/>
      <protection locked="0"/>
    </xf>
    <xf numFmtId="3" fontId="5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22" xfId="0" applyNumberFormat="1" applyFont="1" applyFill="1" applyBorder="1" applyAlignment="1" applyProtection="1">
      <alignment vertical="center" wrapText="1"/>
      <protection locked="0"/>
    </xf>
    <xf numFmtId="3" fontId="3" fillId="0" borderId="98" xfId="0" applyNumberFormat="1" applyFont="1" applyFill="1" applyBorder="1" applyAlignment="1" applyProtection="1">
      <alignment vertical="center" wrapText="1"/>
      <protection locked="0"/>
    </xf>
    <xf numFmtId="3" fontId="3" fillId="0" borderId="5" xfId="0" applyNumberFormat="1" applyFont="1" applyFill="1" applyBorder="1" applyAlignment="1" applyProtection="1">
      <alignment horizontal="right" vertical="center" wrapText="1"/>
      <protection locked="0"/>
    </xf>
    <xf numFmtId="3" fontId="3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30" fillId="0" borderId="30" xfId="0" applyNumberFormat="1" applyFont="1" applyFill="1" applyBorder="1" applyAlignment="1">
      <alignment horizontal="right" vertical="center" wrapText="1"/>
    </xf>
    <xf numFmtId="3" fontId="30" fillId="0" borderId="17" xfId="0" applyNumberFormat="1" applyFont="1" applyFill="1" applyBorder="1" applyAlignment="1" applyProtection="1">
      <alignment horizontal="right" vertical="center" wrapText="1"/>
      <protection locked="0"/>
    </xf>
    <xf numFmtId="3" fontId="5" fillId="0" borderId="19" xfId="0" applyNumberFormat="1" applyFont="1" applyFill="1" applyBorder="1" applyAlignment="1" applyProtection="1">
      <alignment vertical="center" wrapText="1"/>
      <protection locked="0"/>
    </xf>
    <xf numFmtId="165" fontId="5" fillId="0" borderId="2" xfId="0" applyNumberFormat="1" applyFont="1" applyFill="1" applyBorder="1" applyAlignment="1" applyProtection="1">
      <alignment horizontal="left" vertical="center" wrapText="1" indent="1"/>
      <protection locked="0"/>
    </xf>
    <xf numFmtId="3" fontId="30" fillId="0" borderId="24" xfId="0" applyNumberFormat="1" applyFont="1" applyFill="1" applyBorder="1" applyAlignment="1" applyProtection="1">
      <alignment horizontal="right" vertical="center" wrapText="1"/>
      <protection locked="0"/>
    </xf>
    <xf numFmtId="3" fontId="29" fillId="0" borderId="0" xfId="0" applyNumberFormat="1" applyFont="1" applyFill="1" applyBorder="1"/>
    <xf numFmtId="3" fontId="31" fillId="0" borderId="0" xfId="0" applyNumberFormat="1" applyFont="1" applyFill="1" applyBorder="1"/>
    <xf numFmtId="0" fontId="29" fillId="0" borderId="1" xfId="0" applyFont="1" applyFill="1" applyBorder="1"/>
    <xf numFmtId="0" fontId="29" fillId="0" borderId="21" xfId="0" applyFont="1" applyFill="1" applyBorder="1"/>
    <xf numFmtId="3" fontId="30" fillId="0" borderId="2" xfId="0" applyNumberFormat="1" applyFont="1" applyBorder="1"/>
    <xf numFmtId="0" fontId="3" fillId="0" borderId="18" xfId="50" applyFont="1" applyBorder="1"/>
    <xf numFmtId="0" fontId="3" fillId="0" borderId="23" xfId="50" applyFont="1" applyBorder="1"/>
    <xf numFmtId="3" fontId="3" fillId="0" borderId="8" xfId="50" applyNumberFormat="1" applyFont="1" applyFill="1" applyBorder="1"/>
    <xf numFmtId="3" fontId="3" fillId="0" borderId="1" xfId="50" applyNumberFormat="1" applyFont="1" applyFill="1" applyBorder="1"/>
    <xf numFmtId="3" fontId="3" fillId="0" borderId="1" xfId="42" applyNumberFormat="1" applyFont="1" applyBorder="1"/>
    <xf numFmtId="0" fontId="2" fillId="0" borderId="23" xfId="42" applyFont="1" applyBorder="1"/>
    <xf numFmtId="0" fontId="4" fillId="0" borderId="1" xfId="42" applyFont="1" applyBorder="1"/>
    <xf numFmtId="3" fontId="2" fillId="0" borderId="9" xfId="42" applyNumberFormat="1" applyFont="1" applyBorder="1"/>
    <xf numFmtId="0" fontId="3" fillId="0" borderId="15" xfId="42" applyFont="1" applyBorder="1" applyAlignment="1">
      <alignment horizontal="center" wrapText="1"/>
    </xf>
    <xf numFmtId="0" fontId="2" fillId="0" borderId="25" xfId="42" applyFont="1" applyBorder="1"/>
    <xf numFmtId="0" fontId="3" fillId="0" borderId="23" xfId="42" applyFont="1" applyBorder="1" applyAlignment="1">
      <alignment vertical="center"/>
    </xf>
    <xf numFmtId="3" fontId="2" fillId="0" borderId="9" xfId="42" applyNumberFormat="1" applyFont="1" applyBorder="1" applyAlignment="1">
      <alignment horizontal="right"/>
    </xf>
    <xf numFmtId="3" fontId="3" fillId="0" borderId="9" xfId="42" applyNumberFormat="1" applyFont="1" applyBorder="1"/>
    <xf numFmtId="3" fontId="5" fillId="0" borderId="1" xfId="0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horizontal="center" vertical="center" wrapText="1"/>
    </xf>
    <xf numFmtId="0" fontId="29" fillId="21" borderId="21" xfId="0" applyFont="1" applyFill="1" applyBorder="1" applyAlignment="1" applyProtection="1">
      <alignment vertical="center"/>
    </xf>
    <xf numFmtId="3" fontId="3" fillId="0" borderId="21" xfId="43" applyNumberFormat="1" applyFont="1" applyBorder="1" applyAlignment="1">
      <alignment horizontal="right" vertical="center"/>
    </xf>
    <xf numFmtId="3" fontId="3" fillId="0" borderId="1" xfId="43" applyNumberFormat="1" applyFont="1" applyFill="1" applyBorder="1" applyAlignment="1">
      <alignment horizontal="right" vertical="center" wrapText="1"/>
    </xf>
    <xf numFmtId="0" fontId="30" fillId="0" borderId="1" xfId="0" applyFont="1" applyBorder="1" applyAlignment="1">
      <alignment vertical="center"/>
    </xf>
    <xf numFmtId="0" fontId="30" fillId="0" borderId="4" xfId="0" applyFont="1" applyBorder="1" applyAlignment="1">
      <alignment vertical="center"/>
    </xf>
    <xf numFmtId="0" fontId="30" fillId="0" borderId="6" xfId="0" applyFont="1" applyBorder="1" applyAlignment="1">
      <alignment vertical="center"/>
    </xf>
    <xf numFmtId="0" fontId="29" fillId="0" borderId="13" xfId="0" applyFont="1" applyBorder="1" applyAlignment="1">
      <alignment vertical="center"/>
    </xf>
    <xf numFmtId="0" fontId="30" fillId="0" borderId="0" xfId="0" applyFont="1" applyBorder="1" applyAlignment="1">
      <alignment vertical="center"/>
    </xf>
    <xf numFmtId="3" fontId="5" fillId="0" borderId="7" xfId="0" applyNumberFormat="1" applyFont="1" applyFill="1" applyBorder="1" applyAlignment="1">
      <alignment horizontal="right" vertical="center" wrapText="1"/>
    </xf>
    <xf numFmtId="3" fontId="3" fillId="0" borderId="54" xfId="0" applyNumberFormat="1" applyFont="1" applyFill="1" applyBorder="1" applyAlignment="1">
      <alignment horizontal="right" vertical="center" wrapText="1"/>
    </xf>
    <xf numFmtId="3" fontId="3" fillId="0" borderId="47" xfId="0" applyNumberFormat="1" applyFont="1" applyBorder="1" applyAlignment="1">
      <alignment horizontal="right" vertical="center"/>
    </xf>
    <xf numFmtId="3" fontId="3" fillId="0" borderId="28" xfId="0" applyNumberFormat="1" applyFont="1" applyBorder="1" applyAlignment="1">
      <alignment horizontal="right" vertical="center"/>
    </xf>
    <xf numFmtId="3" fontId="5" fillId="0" borderId="21" xfId="0" applyNumberFormat="1" applyFont="1" applyFill="1" applyBorder="1" applyAlignment="1">
      <alignment horizontal="right" vertical="center" wrapText="1"/>
    </xf>
    <xf numFmtId="3" fontId="3" fillId="0" borderId="104" xfId="0" applyNumberFormat="1" applyFont="1" applyBorder="1" applyAlignment="1">
      <alignment horizontal="right" vertical="center"/>
    </xf>
    <xf numFmtId="3" fontId="3" fillId="0" borderId="14" xfId="0" applyNumberFormat="1" applyFont="1" applyFill="1" applyBorder="1" applyAlignment="1">
      <alignment horizontal="right" vertical="center" wrapText="1"/>
    </xf>
    <xf numFmtId="0" fontId="30" fillId="0" borderId="1" xfId="0" applyFont="1" applyFill="1" applyBorder="1" applyAlignment="1" applyProtection="1">
      <alignment wrapText="1"/>
    </xf>
    <xf numFmtId="0" fontId="6" fillId="0" borderId="1" xfId="1" applyFont="1" applyFill="1" applyBorder="1" applyAlignment="1">
      <alignment horizontal="left" vertical="center" wrapText="1"/>
    </xf>
    <xf numFmtId="3" fontId="31" fillId="0" borderId="1" xfId="0" applyNumberFormat="1" applyFont="1" applyFill="1" applyBorder="1"/>
    <xf numFmtId="3" fontId="5" fillId="0" borderId="1" xfId="98" applyNumberFormat="1" applyFont="1" applyFill="1" applyBorder="1" applyAlignment="1">
      <alignment horizontal="right" wrapText="1"/>
    </xf>
    <xf numFmtId="3" fontId="5" fillId="0" borderId="1" xfId="98" applyNumberFormat="1" applyFont="1" applyBorder="1" applyAlignment="1">
      <alignment horizontal="right" wrapText="1"/>
    </xf>
    <xf numFmtId="3" fontId="5" fillId="0" borderId="1" xfId="98" applyNumberFormat="1" applyFont="1" applyBorder="1" applyAlignment="1">
      <alignment horizontal="right" vertical="center" wrapText="1"/>
    </xf>
    <xf numFmtId="3" fontId="5" fillId="0" borderId="1" xfId="98" applyNumberFormat="1" applyFont="1" applyFill="1" applyBorder="1" applyAlignment="1">
      <alignment horizontal="right" vertical="center" wrapText="1"/>
    </xf>
    <xf numFmtId="3" fontId="3" fillId="0" borderId="62" xfId="50" applyNumberFormat="1" applyFont="1" applyBorder="1"/>
    <xf numFmtId="3" fontId="13" fillId="0" borderId="6" xfId="0" applyNumberFormat="1" applyFont="1" applyFill="1" applyBorder="1" applyAlignment="1" applyProtection="1">
      <alignment horizontal="right"/>
    </xf>
    <xf numFmtId="3" fontId="4" fillId="0" borderId="8" xfId="42" applyNumberFormat="1" applyFont="1" applyFill="1" applyBorder="1"/>
    <xf numFmtId="3" fontId="5" fillId="0" borderId="24" xfId="42" applyNumberFormat="1" applyFont="1" applyFill="1" applyBorder="1"/>
    <xf numFmtId="0" fontId="5" fillId="0" borderId="82" xfId="50" applyFont="1" applyBorder="1"/>
    <xf numFmtId="3" fontId="3" fillId="0" borderId="61" xfId="50" applyNumberFormat="1" applyFont="1" applyBorder="1"/>
    <xf numFmtId="0" fontId="5" fillId="0" borderId="40" xfId="50" applyFont="1" applyFill="1" applyBorder="1"/>
    <xf numFmtId="0" fontId="36" fillId="0" borderId="4" xfId="0" applyFont="1" applyFill="1" applyBorder="1" applyAlignment="1">
      <alignment horizontal="left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8" xfId="43" applyFont="1" applyBorder="1" applyAlignment="1">
      <alignment vertical="center"/>
    </xf>
    <xf numFmtId="167" fontId="30" fillId="0" borderId="2" xfId="98" applyNumberFormat="1" applyFont="1" applyBorder="1"/>
    <xf numFmtId="3" fontId="30" fillId="0" borderId="25" xfId="0" applyNumberFormat="1" applyFont="1" applyBorder="1"/>
    <xf numFmtId="3" fontId="29" fillId="0" borderId="47" xfId="0" applyNumberFormat="1" applyFont="1" applyBorder="1"/>
    <xf numFmtId="49" fontId="30" fillId="0" borderId="18" xfId="0" applyNumberFormat="1" applyFont="1" applyBorder="1" applyAlignment="1">
      <alignment vertical="center" wrapText="1"/>
    </xf>
    <xf numFmtId="3" fontId="30" fillId="0" borderId="30" xfId="0" applyNumberFormat="1" applyFont="1" applyFill="1" applyBorder="1" applyAlignment="1" applyProtection="1">
      <alignment horizontal="right" vertical="center" wrapText="1"/>
      <protection locked="0"/>
    </xf>
    <xf numFmtId="165" fontId="29" fillId="0" borderId="18" xfId="0" applyNumberFormat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 applyAlignment="1" applyProtection="1">
      <alignment vertical="center" wrapText="1"/>
      <protection locked="0"/>
    </xf>
    <xf numFmtId="0" fontId="3" fillId="0" borderId="1" xfId="0" applyFont="1" applyFill="1" applyBorder="1" applyAlignment="1">
      <alignment horizontal="center" vertical="center" wrapText="1"/>
    </xf>
    <xf numFmtId="0" fontId="36" fillId="0" borderId="1" xfId="0" applyFont="1" applyFill="1" applyBorder="1"/>
    <xf numFmtId="0" fontId="36" fillId="31" borderId="1" xfId="0" applyFont="1" applyFill="1" applyBorder="1"/>
    <xf numFmtId="0" fontId="34" fillId="0" borderId="1" xfId="0" applyFont="1" applyFill="1" applyBorder="1"/>
    <xf numFmtId="0" fontId="36" fillId="0" borderId="4" xfId="0" applyFont="1" applyFill="1" applyBorder="1"/>
    <xf numFmtId="0" fontId="36" fillId="0" borderId="8" xfId="0" applyFont="1" applyFill="1" applyBorder="1"/>
    <xf numFmtId="0" fontId="36" fillId="0" borderId="3" xfId="0" applyFont="1" applyFill="1" applyBorder="1"/>
    <xf numFmtId="1" fontId="34" fillId="0" borderId="1" xfId="0" applyNumberFormat="1" applyFont="1" applyFill="1" applyBorder="1"/>
    <xf numFmtId="1" fontId="36" fillId="0" borderId="1" xfId="0" applyNumberFormat="1" applyFont="1" applyFill="1" applyBorder="1"/>
    <xf numFmtId="0" fontId="36" fillId="0" borderId="11" xfId="0" applyFont="1" applyFill="1" applyBorder="1"/>
    <xf numFmtId="0" fontId="5" fillId="0" borderId="1" xfId="0" applyFont="1" applyFill="1" applyBorder="1"/>
    <xf numFmtId="0" fontId="37" fillId="0" borderId="1" xfId="0" applyFont="1" applyFill="1" applyBorder="1" applyAlignment="1">
      <alignment horizontal="left"/>
    </xf>
    <xf numFmtId="1" fontId="37" fillId="0" borderId="1" xfId="0" applyNumberFormat="1" applyFont="1" applyFill="1" applyBorder="1" applyAlignment="1">
      <alignment horizontal="left" vertical="center" wrapText="1"/>
    </xf>
    <xf numFmtId="1" fontId="5" fillId="0" borderId="1" xfId="0" applyNumberFormat="1" applyFont="1" applyFill="1" applyBorder="1"/>
    <xf numFmtId="1" fontId="0" fillId="0" borderId="0" xfId="0" applyNumberFormat="1" applyFill="1" applyAlignment="1">
      <alignment wrapText="1"/>
    </xf>
    <xf numFmtId="0" fontId="37" fillId="0" borderId="1" xfId="0" applyFont="1" applyFill="1" applyBorder="1" applyAlignment="1">
      <alignment horizontal="left" vertical="center" wrapText="1"/>
    </xf>
    <xf numFmtId="0" fontId="34" fillId="0" borderId="11" xfId="0" applyFont="1" applyFill="1" applyBorder="1"/>
    <xf numFmtId="0" fontId="36" fillId="0" borderId="6" xfId="0" applyFont="1" applyFill="1" applyBorder="1"/>
    <xf numFmtId="0" fontId="36" fillId="0" borderId="9" xfId="0" applyFont="1" applyFill="1" applyBorder="1"/>
    <xf numFmtId="0" fontId="36" fillId="0" borderId="10" xfId="0" applyFont="1" applyFill="1" applyBorder="1"/>
    <xf numFmtId="3" fontId="36" fillId="0" borderId="0" xfId="0" applyNumberFormat="1" applyFont="1" applyFill="1"/>
    <xf numFmtId="3" fontId="76" fillId="0" borderId="0" xfId="0" applyNumberFormat="1" applyFont="1" applyFill="1"/>
    <xf numFmtId="0" fontId="79" fillId="0" borderId="6" xfId="0" applyFont="1" applyFill="1" applyBorder="1" applyAlignment="1">
      <alignment horizontal="right"/>
    </xf>
    <xf numFmtId="0" fontId="79" fillId="0" borderId="6" xfId="0" applyFont="1" applyFill="1" applyBorder="1" applyAlignment="1">
      <alignment horizontal="left"/>
    </xf>
    <xf numFmtId="0" fontId="79" fillId="0" borderId="6" xfId="0" applyFont="1" applyFill="1" applyBorder="1"/>
    <xf numFmtId="0" fontId="80" fillId="0" borderId="0" xfId="0" applyFont="1" applyFill="1" applyAlignment="1">
      <alignment wrapText="1"/>
    </xf>
    <xf numFmtId="0" fontId="81" fillId="0" borderId="0" xfId="0" applyFont="1" applyFill="1" applyAlignment="1">
      <alignment horizontal="center" vertical="center" wrapText="1"/>
    </xf>
    <xf numFmtId="0" fontId="5" fillId="0" borderId="1" xfId="0" applyFont="1" applyFill="1" applyBorder="1" applyAlignment="1"/>
    <xf numFmtId="0" fontId="3" fillId="0" borderId="1" xfId="0" applyFont="1" applyFill="1" applyBorder="1" applyAlignment="1"/>
    <xf numFmtId="0" fontId="81" fillId="0" borderId="0" xfId="0" applyFont="1" applyFill="1"/>
    <xf numFmtId="0" fontId="3" fillId="0" borderId="3" xfId="0" applyFont="1" applyFill="1" applyBorder="1" applyAlignment="1">
      <alignment horizontal="right" vertical="center"/>
    </xf>
    <xf numFmtId="0" fontId="5" fillId="0" borderId="4" xfId="0" applyFont="1" applyFill="1" applyBorder="1" applyAlignment="1">
      <alignment horizontal="left" vertical="center" wrapText="1"/>
    </xf>
    <xf numFmtId="0" fontId="5" fillId="0" borderId="4" xfId="0" applyFont="1" applyFill="1" applyBorder="1"/>
    <xf numFmtId="0" fontId="5" fillId="0" borderId="8" xfId="0" applyFont="1" applyFill="1" applyBorder="1"/>
    <xf numFmtId="0" fontId="5" fillId="0" borderId="3" xfId="0" applyFont="1" applyFill="1" applyBorder="1"/>
    <xf numFmtId="0" fontId="7" fillId="0" borderId="3" xfId="0" applyFont="1" applyFill="1" applyBorder="1" applyAlignment="1">
      <alignment horizontal="left"/>
    </xf>
    <xf numFmtId="1" fontId="7" fillId="0" borderId="8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/>
    </xf>
    <xf numFmtId="1" fontId="5" fillId="0" borderId="6" xfId="0" applyNumberFormat="1" applyFont="1" applyFill="1" applyBorder="1" applyAlignment="1">
      <alignment horizontal="left" vertical="center" wrapText="1"/>
    </xf>
    <xf numFmtId="0" fontId="5" fillId="0" borderId="6" xfId="0" applyFont="1" applyFill="1" applyBorder="1"/>
    <xf numFmtId="1" fontId="3" fillId="0" borderId="1" xfId="0" applyNumberFormat="1" applyFont="1" applyFill="1" applyBorder="1"/>
    <xf numFmtId="0" fontId="5" fillId="0" borderId="1" xfId="0" applyFont="1" applyFill="1" applyBorder="1" applyAlignment="1">
      <alignment horizontal="right"/>
    </xf>
    <xf numFmtId="0" fontId="7" fillId="0" borderId="8" xfId="0" applyFont="1" applyFill="1" applyBorder="1" applyAlignment="1">
      <alignment horizontal="left" vertical="center" wrapText="1"/>
    </xf>
    <xf numFmtId="0" fontId="3" fillId="0" borderId="11" xfId="0" applyFont="1" applyFill="1" applyBorder="1" applyAlignment="1">
      <alignment horizontal="right" vertical="center"/>
    </xf>
    <xf numFmtId="0" fontId="3" fillId="0" borderId="11" xfId="0" applyFont="1" applyFill="1" applyBorder="1" applyAlignment="1">
      <alignment horizontal="left" vertical="center" wrapText="1"/>
    </xf>
    <xf numFmtId="0" fontId="3" fillId="0" borderId="11" xfId="0" applyFont="1" applyFill="1" applyBorder="1"/>
    <xf numFmtId="0" fontId="3" fillId="0" borderId="6" xfId="0" applyFont="1" applyFill="1" applyBorder="1" applyAlignment="1">
      <alignment horizontal="right" vertical="center"/>
    </xf>
    <xf numFmtId="0" fontId="5" fillId="0" borderId="6" xfId="0" applyFont="1" applyFill="1" applyBorder="1" applyAlignment="1">
      <alignment horizontal="left" vertical="center" wrapText="1"/>
    </xf>
    <xf numFmtId="0" fontId="80" fillId="0" borderId="0" xfId="0" applyFont="1" applyFill="1" applyBorder="1" applyAlignment="1">
      <alignment wrapText="1"/>
    </xf>
    <xf numFmtId="0" fontId="3" fillId="0" borderId="12" xfId="0" applyFont="1" applyFill="1" applyBorder="1" applyAlignment="1">
      <alignment horizontal="right" vertical="center" wrapText="1"/>
    </xf>
    <xf numFmtId="1" fontId="3" fillId="0" borderId="13" xfId="0" applyNumberFormat="1" applyFont="1" applyFill="1" applyBorder="1"/>
    <xf numFmtId="0" fontId="3" fillId="0" borderId="13" xfId="0" applyFont="1" applyFill="1" applyBorder="1"/>
    <xf numFmtId="0" fontId="5" fillId="0" borderId="0" xfId="0" applyFont="1" applyFill="1" applyAlignment="1">
      <alignment horizontal="right"/>
    </xf>
    <xf numFmtId="1" fontId="5" fillId="0" borderId="0" xfId="0" applyNumberFormat="1" applyFont="1" applyFill="1"/>
    <xf numFmtId="3" fontId="3" fillId="0" borderId="1" xfId="43" applyNumberFormat="1" applyFont="1" applyFill="1" applyBorder="1" applyAlignment="1">
      <alignment vertical="center"/>
    </xf>
    <xf numFmtId="0" fontId="5" fillId="0" borderId="1" xfId="43" applyFont="1" applyFill="1" applyBorder="1"/>
    <xf numFmtId="0" fontId="6" fillId="0" borderId="49" xfId="1" applyFont="1" applyFill="1" applyBorder="1" applyAlignment="1">
      <alignment horizontal="left" vertical="center" wrapText="1" indent="2"/>
    </xf>
    <xf numFmtId="0" fontId="30" fillId="0" borderId="1" xfId="0" applyFont="1" applyFill="1" applyBorder="1" applyAlignment="1" applyProtection="1">
      <alignment vertical="center" wrapText="1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3" fillId="0" borderId="1" xfId="0" applyFont="1" applyFill="1" applyBorder="1" applyAlignment="1">
      <alignment horizontal="left" vertical="center" wrapText="1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40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vertical="center" wrapText="1"/>
    </xf>
    <xf numFmtId="167" fontId="5" fillId="31" borderId="1" xfId="98" applyNumberFormat="1" applyFont="1" applyFill="1" applyBorder="1" applyAlignment="1">
      <alignment vertical="center"/>
    </xf>
    <xf numFmtId="3" fontId="5" fillId="0" borderId="8" xfId="42" applyNumberFormat="1" applyFont="1" applyBorder="1"/>
    <xf numFmtId="3" fontId="5" fillId="0" borderId="8" xfId="42" applyNumberFormat="1" applyFont="1" applyFill="1" applyBorder="1"/>
    <xf numFmtId="3" fontId="3" fillId="0" borderId="5" xfId="0" applyNumberFormat="1" applyFont="1" applyFill="1" applyBorder="1" applyAlignment="1">
      <alignment horizontal="right" vertical="center" wrapText="1"/>
    </xf>
    <xf numFmtId="0" fontId="31" fillId="0" borderId="1" xfId="0" applyFont="1" applyFill="1" applyBorder="1" applyAlignment="1">
      <alignment vertical="center" wrapText="1"/>
    </xf>
    <xf numFmtId="1" fontId="36" fillId="0" borderId="8" xfId="0" applyNumberFormat="1" applyFont="1" applyFill="1" applyBorder="1"/>
    <xf numFmtId="0" fontId="34" fillId="31" borderId="1" xfId="0" applyFont="1" applyFill="1" applyBorder="1"/>
    <xf numFmtId="1" fontId="36" fillId="0" borderId="11" xfId="0" applyNumberFormat="1" applyFont="1" applyFill="1" applyBorder="1"/>
    <xf numFmtId="1" fontId="36" fillId="31" borderId="1" xfId="0" applyNumberFormat="1" applyFont="1" applyFill="1" applyBorder="1"/>
    <xf numFmtId="1" fontId="34" fillId="0" borderId="11" xfId="0" applyNumberFormat="1" applyFont="1" applyFill="1" applyBorder="1"/>
    <xf numFmtId="1" fontId="36" fillId="0" borderId="6" xfId="0" applyNumberFormat="1" applyFont="1" applyFill="1" applyBorder="1"/>
    <xf numFmtId="1" fontId="36" fillId="0" borderId="9" xfId="0" applyNumberFormat="1" applyFont="1" applyFill="1" applyBorder="1"/>
    <xf numFmtId="1" fontId="34" fillId="0" borderId="13" xfId="98" applyNumberFormat="1" applyFont="1" applyFill="1" applyBorder="1" applyAlignment="1">
      <alignment horizontal="right" vertical="center"/>
    </xf>
    <xf numFmtId="0" fontId="30" fillId="0" borderId="1" xfId="0" applyFont="1" applyFill="1" applyBorder="1"/>
    <xf numFmtId="0" fontId="30" fillId="0" borderId="40" xfId="0" applyFont="1" applyFill="1" applyBorder="1"/>
    <xf numFmtId="0" fontId="5" fillId="0" borderId="40" xfId="0" applyFont="1" applyFill="1" applyBorder="1"/>
    <xf numFmtId="0" fontId="5" fillId="0" borderId="8" xfId="0" applyFont="1" applyFill="1" applyBorder="1" applyAlignment="1">
      <alignment vertical="center" wrapText="1"/>
    </xf>
    <xf numFmtId="49" fontId="5" fillId="0" borderId="8" xfId="43" applyNumberFormat="1" applyFont="1" applyFill="1" applyBorder="1" applyAlignment="1">
      <alignment vertical="center" wrapText="1"/>
    </xf>
    <xf numFmtId="0" fontId="3" fillId="0" borderId="1" xfId="1" applyFont="1" applyBorder="1" applyAlignment="1">
      <alignment horizontal="center" vertical="center" wrapText="1"/>
    </xf>
    <xf numFmtId="0" fontId="34" fillId="0" borderId="59" xfId="0" applyFont="1" applyBorder="1" applyAlignment="1">
      <alignment horizontal="left" vertical="center"/>
    </xf>
    <xf numFmtId="167" fontId="34" fillId="4" borderId="39" xfId="98" applyNumberFormat="1" applyFont="1" applyFill="1" applyBorder="1" applyAlignment="1">
      <alignment vertical="center" wrapText="1"/>
    </xf>
    <xf numFmtId="0" fontId="34" fillId="0" borderId="46" xfId="0" applyFont="1" applyBorder="1" applyAlignment="1">
      <alignment horizontal="left" vertical="center"/>
    </xf>
    <xf numFmtId="0" fontId="3" fillId="0" borderId="1" xfId="1" applyFont="1" applyBorder="1" applyAlignment="1">
      <alignment horizontal="center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0" fillId="0" borderId="0" xfId="0" applyFont="1" applyBorder="1" applyAlignment="1">
      <alignment horizontal="right"/>
    </xf>
    <xf numFmtId="0" fontId="3" fillId="0" borderId="16" xfId="50" applyFont="1" applyBorder="1" applyAlignment="1">
      <alignment horizontal="center" wrapText="1"/>
    </xf>
    <xf numFmtId="0" fontId="3" fillId="0" borderId="36" xfId="50" applyFont="1" applyBorder="1" applyAlignment="1">
      <alignment horizontal="center" wrapText="1"/>
    </xf>
    <xf numFmtId="0" fontId="3" fillId="0" borderId="62" xfId="50" applyFont="1" applyBorder="1" applyAlignment="1">
      <alignment horizontal="center" wrapText="1"/>
    </xf>
    <xf numFmtId="0" fontId="30" fillId="0" borderId="16" xfId="0" applyFont="1" applyBorder="1" applyAlignment="1">
      <alignment horizontal="center" vertical="center"/>
    </xf>
    <xf numFmtId="0" fontId="2" fillId="0" borderId="1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82" fillId="0" borderId="0" xfId="43" applyFont="1"/>
    <xf numFmtId="0" fontId="82" fillId="0" borderId="1" xfId="43" applyFont="1" applyBorder="1" applyAlignment="1">
      <alignment horizontal="center" vertical="center" wrapText="1"/>
    </xf>
    <xf numFmtId="0" fontId="30" fillId="0" borderId="0" xfId="0" applyFont="1" applyFill="1" applyBorder="1" applyAlignment="1"/>
    <xf numFmtId="3" fontId="29" fillId="0" borderId="8" xfId="0" applyNumberFormat="1" applyFont="1" applyFill="1" applyBorder="1"/>
    <xf numFmtId="3" fontId="29" fillId="0" borderId="1" xfId="98" applyNumberFormat="1" applyFont="1" applyFill="1" applyBorder="1" applyAlignment="1">
      <alignment wrapText="1"/>
    </xf>
    <xf numFmtId="3" fontId="5" fillId="0" borderId="1" xfId="1" applyNumberFormat="1" applyFont="1" applyFill="1" applyBorder="1"/>
    <xf numFmtId="0" fontId="31" fillId="0" borderId="3" xfId="0" applyFont="1" applyFill="1" applyBorder="1" applyAlignment="1">
      <alignment horizontal="left"/>
    </xf>
    <xf numFmtId="3" fontId="29" fillId="0" borderId="2" xfId="0" applyNumberFormat="1" applyFont="1" applyFill="1" applyBorder="1"/>
    <xf numFmtId="0" fontId="2" fillId="0" borderId="8" xfId="1" applyFont="1" applyFill="1" applyBorder="1" applyAlignment="1">
      <alignment horizontal="left" vertical="center" wrapText="1"/>
    </xf>
    <xf numFmtId="0" fontId="2" fillId="0" borderId="38" xfId="1" applyFont="1" applyFill="1" applyBorder="1" applyAlignment="1">
      <alignment horizontal="left" vertical="center" wrapText="1"/>
    </xf>
    <xf numFmtId="3" fontId="30" fillId="0" borderId="21" xfId="0" applyNumberFormat="1" applyFont="1" applyBorder="1"/>
    <xf numFmtId="0" fontId="30" fillId="0" borderId="0" xfId="0" applyFont="1" applyFill="1"/>
    <xf numFmtId="0" fontId="5" fillId="0" borderId="1" xfId="0" applyFont="1" applyFill="1" applyBorder="1" applyAlignment="1">
      <alignment wrapText="1"/>
    </xf>
    <xf numFmtId="0" fontId="5" fillId="0" borderId="23" xfId="43" applyFont="1" applyFill="1" applyBorder="1" applyAlignment="1">
      <alignment vertical="center"/>
    </xf>
    <xf numFmtId="49" fontId="5" fillId="0" borderId="9" xfId="43" applyNumberFormat="1" applyFont="1" applyFill="1" applyBorder="1" applyAlignment="1">
      <alignment vertical="center"/>
    </xf>
    <xf numFmtId="0" fontId="30" fillId="21" borderId="2" xfId="0" applyFont="1" applyFill="1" applyBorder="1" applyAlignment="1" applyProtection="1"/>
    <xf numFmtId="3" fontId="5" fillId="0" borderId="2" xfId="43" applyNumberFormat="1" applyFont="1" applyBorder="1" applyAlignment="1">
      <alignment horizontal="right"/>
    </xf>
    <xf numFmtId="3" fontId="5" fillId="0" borderId="2" xfId="43" applyNumberFormat="1" applyFont="1" applyFill="1" applyBorder="1" applyAlignment="1">
      <alignment horizontal="right"/>
    </xf>
    <xf numFmtId="167" fontId="5" fillId="0" borderId="2" xfId="98" applyNumberFormat="1" applyFont="1" applyBorder="1" applyAlignment="1">
      <alignment horizontal="right"/>
    </xf>
    <xf numFmtId="168" fontId="5" fillId="0" borderId="1" xfId="98" applyNumberFormat="1" applyFont="1" applyFill="1" applyBorder="1" applyAlignment="1">
      <alignment wrapText="1"/>
    </xf>
    <xf numFmtId="0" fontId="5" fillId="0" borderId="18" xfId="43" applyFont="1" applyBorder="1" applyAlignment="1">
      <alignment vertical="center"/>
    </xf>
    <xf numFmtId="0" fontId="73" fillId="0" borderId="1" xfId="43" applyFont="1" applyBorder="1" applyAlignment="1">
      <alignment horizontal="center" vertical="center" wrapText="1"/>
    </xf>
    <xf numFmtId="0" fontId="3" fillId="0" borderId="1" xfId="1" applyFont="1" applyFill="1" applyBorder="1" applyAlignment="1">
      <alignment horizontal="center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5" fillId="0" borderId="18" xfId="50" applyFont="1" applyFill="1" applyBorder="1"/>
    <xf numFmtId="0" fontId="5" fillId="0" borderId="0" xfId="50" applyFont="1" applyFill="1"/>
    <xf numFmtId="0" fontId="0" fillId="0" borderId="1" xfId="0" applyBorder="1"/>
    <xf numFmtId="3" fontId="3" fillId="0" borderId="21" xfId="43" applyNumberFormat="1" applyFont="1" applyBorder="1" applyAlignment="1">
      <alignment horizontal="right"/>
    </xf>
    <xf numFmtId="3" fontId="29" fillId="0" borderId="38" xfId="98" applyNumberFormat="1" applyFont="1" applyFill="1" applyBorder="1"/>
    <xf numFmtId="3" fontId="29" fillId="0" borderId="21" xfId="98" applyNumberFormat="1" applyFont="1" applyFill="1" applyBorder="1"/>
    <xf numFmtId="3" fontId="29" fillId="0" borderId="22" xfId="98" applyNumberFormat="1" applyFont="1" applyFill="1" applyBorder="1"/>
    <xf numFmtId="0" fontId="3" fillId="0" borderId="1" xfId="1" applyFont="1" applyFill="1" applyBorder="1" applyAlignment="1">
      <alignment horizontal="center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0" fontId="64" fillId="0" borderId="37" xfId="42" applyFont="1" applyFill="1" applyBorder="1" applyAlignment="1">
      <alignment horizontal="right"/>
    </xf>
    <xf numFmtId="0" fontId="4" fillId="0" borderId="22" xfId="42" applyFont="1" applyFill="1" applyBorder="1"/>
    <xf numFmtId="0" fontId="3" fillId="0" borderId="17" xfId="50" applyFont="1" applyFill="1" applyBorder="1" applyAlignment="1">
      <alignment horizontal="center" wrapText="1"/>
    </xf>
    <xf numFmtId="3" fontId="5" fillId="0" borderId="19" xfId="42" applyNumberFormat="1" applyFont="1" applyFill="1" applyBorder="1"/>
    <xf numFmtId="3" fontId="3" fillId="0" borderId="19" xfId="42" applyNumberFormat="1" applyFont="1" applyFill="1" applyBorder="1"/>
    <xf numFmtId="3" fontId="2" fillId="0" borderId="24" xfId="42" applyNumberFormat="1" applyFont="1" applyFill="1" applyBorder="1"/>
    <xf numFmtId="3" fontId="3" fillId="0" borderId="22" xfId="42" applyNumberFormat="1" applyFont="1" applyFill="1" applyBorder="1"/>
    <xf numFmtId="3" fontId="2" fillId="0" borderId="0" xfId="42" applyNumberFormat="1" applyFont="1" applyFill="1" applyBorder="1"/>
    <xf numFmtId="3" fontId="4" fillId="0" borderId="0" xfId="42" applyNumberFormat="1" applyFont="1" applyFill="1"/>
    <xf numFmtId="3" fontId="4" fillId="0" borderId="19" xfId="42" applyNumberFormat="1" applyFont="1" applyFill="1" applyBorder="1"/>
    <xf numFmtId="3" fontId="2" fillId="0" borderId="53" xfId="42" applyNumberFormat="1" applyFont="1" applyFill="1" applyBorder="1"/>
    <xf numFmtId="3" fontId="4" fillId="0" borderId="0" xfId="42" applyNumberFormat="1" applyFont="1" applyFill="1" applyBorder="1"/>
    <xf numFmtId="0" fontId="2" fillId="0" borderId="97" xfId="42" applyFont="1" applyFill="1" applyBorder="1" applyAlignment="1">
      <alignment horizontal="center"/>
    </xf>
    <xf numFmtId="3" fontId="4" fillId="0" borderId="19" xfId="42" applyNumberFormat="1" applyFont="1" applyFill="1" applyBorder="1" applyAlignment="1">
      <alignment horizontal="right"/>
    </xf>
    <xf numFmtId="3" fontId="2" fillId="0" borderId="9" xfId="42" applyNumberFormat="1" applyFont="1" applyFill="1" applyBorder="1" applyAlignment="1">
      <alignment horizontal="right"/>
    </xf>
    <xf numFmtId="3" fontId="3" fillId="0" borderId="24" xfId="42" applyNumberFormat="1" applyFont="1" applyFill="1" applyBorder="1"/>
    <xf numFmtId="3" fontId="4" fillId="0" borderId="24" xfId="42" applyNumberFormat="1" applyFont="1" applyFill="1" applyBorder="1" applyAlignment="1">
      <alignment horizontal="right"/>
    </xf>
    <xf numFmtId="3" fontId="2" fillId="0" borderId="22" xfId="42" applyNumberFormat="1" applyFont="1" applyFill="1" applyBorder="1" applyAlignment="1">
      <alignment horizontal="right"/>
    </xf>
    <xf numFmtId="0" fontId="4" fillId="0" borderId="0" xfId="42" applyFont="1" applyFill="1"/>
    <xf numFmtId="3" fontId="2" fillId="0" borderId="53" xfId="42" applyNumberFormat="1" applyFont="1" applyFill="1" applyBorder="1" applyAlignment="1">
      <alignment horizontal="right"/>
    </xf>
    <xf numFmtId="0" fontId="64" fillId="0" borderId="0" xfId="42" applyFont="1" applyFill="1"/>
    <xf numFmtId="0" fontId="3" fillId="0" borderId="30" xfId="50" applyFont="1" applyFill="1" applyBorder="1" applyAlignment="1">
      <alignment horizontal="center" wrapText="1"/>
    </xf>
    <xf numFmtId="3" fontId="3" fillId="0" borderId="38" xfId="50" applyNumberFormat="1" applyFont="1" applyFill="1" applyBorder="1"/>
    <xf numFmtId="3" fontId="5" fillId="0" borderId="16" xfId="50" applyNumberFormat="1" applyFont="1" applyFill="1" applyBorder="1"/>
    <xf numFmtId="3" fontId="5" fillId="0" borderId="2" xfId="50" applyNumberFormat="1" applyFont="1" applyFill="1" applyBorder="1"/>
    <xf numFmtId="3" fontId="3" fillId="0" borderId="21" xfId="50" applyNumberFormat="1" applyFont="1" applyFill="1" applyBorder="1"/>
    <xf numFmtId="0" fontId="5" fillId="0" borderId="0" xfId="50" applyFont="1" applyFill="1" applyBorder="1" applyAlignment="1">
      <alignment horizontal="right"/>
    </xf>
    <xf numFmtId="3" fontId="5" fillId="0" borderId="19" xfId="50" applyNumberFormat="1" applyFont="1" applyFill="1" applyBorder="1"/>
    <xf numFmtId="3" fontId="3" fillId="0" borderId="19" xfId="50" applyNumberFormat="1" applyFont="1" applyFill="1" applyBorder="1"/>
    <xf numFmtId="3" fontId="3" fillId="0" borderId="22" xfId="50" applyNumberFormat="1" applyFont="1" applyFill="1" applyBorder="1"/>
    <xf numFmtId="3" fontId="5" fillId="0" borderId="0" xfId="50" applyNumberFormat="1" applyFont="1" applyFill="1"/>
    <xf numFmtId="167" fontId="30" fillId="0" borderId="1" xfId="0" applyNumberFormat="1" applyFont="1" applyFill="1" applyBorder="1"/>
    <xf numFmtId="167" fontId="29" fillId="0" borderId="1" xfId="0" applyNumberFormat="1" applyFont="1" applyFill="1" applyBorder="1"/>
    <xf numFmtId="167" fontId="29" fillId="0" borderId="2" xfId="98" applyNumberFormat="1" applyFont="1" applyFill="1" applyBorder="1" applyAlignment="1">
      <alignment horizontal="right"/>
    </xf>
    <xf numFmtId="0" fontId="30" fillId="0" borderId="8" xfId="0" applyFont="1" applyFill="1" applyBorder="1"/>
    <xf numFmtId="0" fontId="30" fillId="0" borderId="36" xfId="0" applyFont="1" applyFill="1" applyBorder="1"/>
    <xf numFmtId="167" fontId="30" fillId="0" borderId="5" xfId="0" applyNumberFormat="1" applyFont="1" applyFill="1" applyBorder="1"/>
    <xf numFmtId="167" fontId="29" fillId="0" borderId="1" xfId="98" applyNumberFormat="1" applyFont="1" applyFill="1" applyBorder="1"/>
    <xf numFmtId="167" fontId="29" fillId="0" borderId="2" xfId="98" applyNumberFormat="1" applyFont="1" applyFill="1" applyBorder="1"/>
    <xf numFmtId="0" fontId="29" fillId="0" borderId="2" xfId="0" applyFont="1" applyFill="1" applyBorder="1"/>
    <xf numFmtId="0" fontId="30" fillId="0" borderId="5" xfId="0" applyFont="1" applyFill="1" applyBorder="1"/>
    <xf numFmtId="0" fontId="30" fillId="0" borderId="9" xfId="0" applyFont="1" applyFill="1" applyBorder="1"/>
    <xf numFmtId="3" fontId="29" fillId="0" borderId="13" xfId="0" applyNumberFormat="1" applyFont="1" applyFill="1" applyBorder="1"/>
    <xf numFmtId="0" fontId="3" fillId="0" borderId="19" xfId="1" applyFont="1" applyFill="1" applyBorder="1" applyAlignment="1">
      <alignment horizontal="center" vertical="center" wrapText="1"/>
    </xf>
    <xf numFmtId="3" fontId="29" fillId="0" borderId="19" xfId="0" applyNumberFormat="1" applyFont="1" applyFill="1" applyBorder="1"/>
    <xf numFmtId="3" fontId="29" fillId="0" borderId="26" xfId="0" applyNumberFormat="1" applyFont="1" applyFill="1" applyBorder="1"/>
    <xf numFmtId="3" fontId="29" fillId="0" borderId="22" xfId="0" applyNumberFormat="1" applyFont="1" applyFill="1" applyBorder="1"/>
    <xf numFmtId="0" fontId="3" fillId="0" borderId="18" xfId="1" applyFont="1" applyFill="1" applyBorder="1" applyAlignment="1">
      <alignment horizontal="center" vertical="center" wrapText="1"/>
    </xf>
    <xf numFmtId="3" fontId="29" fillId="0" borderId="3" xfId="0" applyNumberFormat="1" applyFont="1" applyFill="1" applyBorder="1"/>
    <xf numFmtId="3" fontId="30" fillId="0" borderId="58" xfId="0" applyNumberFormat="1" applyFont="1" applyFill="1" applyBorder="1"/>
    <xf numFmtId="3" fontId="30" fillId="0" borderId="18" xfId="0" applyNumberFormat="1" applyFont="1" applyFill="1" applyBorder="1"/>
    <xf numFmtId="3" fontId="29" fillId="0" borderId="47" xfId="0" applyNumberFormat="1" applyFont="1" applyFill="1" applyBorder="1"/>
    <xf numFmtId="3" fontId="30" fillId="0" borderId="25" xfId="0" applyNumberFormat="1" applyFont="1" applyFill="1" applyBorder="1"/>
    <xf numFmtId="3" fontId="29" fillId="0" borderId="18" xfId="0" applyNumberFormat="1" applyFont="1" applyFill="1" applyBorder="1"/>
    <xf numFmtId="0" fontId="30" fillId="0" borderId="58" xfId="0" applyFont="1" applyFill="1" applyBorder="1"/>
    <xf numFmtId="3" fontId="29" fillId="0" borderId="32" xfId="0" applyNumberFormat="1" applyFont="1" applyFill="1" applyBorder="1"/>
    <xf numFmtId="0" fontId="30" fillId="0" borderId="0" xfId="0" applyFont="1" applyFill="1" applyBorder="1" applyAlignment="1">
      <alignment horizontal="left"/>
    </xf>
    <xf numFmtId="0" fontId="3" fillId="0" borderId="8" xfId="1" applyFont="1" applyFill="1" applyBorder="1" applyAlignment="1">
      <alignment horizontal="center" vertical="center" wrapText="1"/>
    </xf>
    <xf numFmtId="3" fontId="3" fillId="0" borderId="8" xfId="1" applyNumberFormat="1" applyFont="1" applyFill="1" applyBorder="1"/>
    <xf numFmtId="3" fontId="3" fillId="0" borderId="1" xfId="1" applyNumberFormat="1" applyFont="1" applyFill="1" applyBorder="1"/>
    <xf numFmtId="3" fontId="3" fillId="0" borderId="19" xfId="1" applyNumberFormat="1" applyFont="1" applyFill="1" applyBorder="1"/>
    <xf numFmtId="3" fontId="3" fillId="0" borderId="0" xfId="1" applyNumberFormat="1" applyFont="1" applyFill="1" applyBorder="1"/>
    <xf numFmtId="3" fontId="3" fillId="0" borderId="26" xfId="1" applyNumberFormat="1" applyFont="1" applyFill="1" applyBorder="1"/>
    <xf numFmtId="3" fontId="30" fillId="0" borderId="4" xfId="0" applyNumberFormat="1" applyFont="1" applyFill="1" applyBorder="1"/>
    <xf numFmtId="3" fontId="30" fillId="0" borderId="5" xfId="0" applyNumberFormat="1" applyFont="1" applyFill="1" applyBorder="1"/>
    <xf numFmtId="3" fontId="76" fillId="0" borderId="1" xfId="0" applyNumberFormat="1" applyFont="1" applyFill="1" applyBorder="1"/>
    <xf numFmtId="3" fontId="5" fillId="0" borderId="4" xfId="0" applyNumberFormat="1" applyFont="1" applyFill="1" applyBorder="1"/>
    <xf numFmtId="3" fontId="5" fillId="0" borderId="5" xfId="0" applyNumberFormat="1" applyFont="1" applyFill="1" applyBorder="1"/>
    <xf numFmtId="3" fontId="3" fillId="0" borderId="2" xfId="0" applyNumberFormat="1" applyFont="1" applyFill="1" applyBorder="1"/>
    <xf numFmtId="3" fontId="29" fillId="0" borderId="7" xfId="0" applyNumberFormat="1" applyFont="1" applyFill="1" applyBorder="1"/>
    <xf numFmtId="3" fontId="30" fillId="0" borderId="11" xfId="0" applyNumberFormat="1" applyFont="1" applyFill="1" applyBorder="1"/>
    <xf numFmtId="3" fontId="3" fillId="0" borderId="38" xfId="1" applyNumberFormat="1" applyFont="1" applyFill="1" applyBorder="1"/>
    <xf numFmtId="3" fontId="3" fillId="0" borderId="21" xfId="1" applyNumberFormat="1" applyFont="1" applyFill="1" applyBorder="1"/>
    <xf numFmtId="3" fontId="3" fillId="0" borderId="22" xfId="1" applyNumberFormat="1" applyFont="1" applyFill="1" applyBorder="1"/>
    <xf numFmtId="3" fontId="29" fillId="0" borderId="38" xfId="0" applyNumberFormat="1" applyFont="1" applyFill="1" applyBorder="1"/>
    <xf numFmtId="3" fontId="3" fillId="0" borderId="21" xfId="0" applyNumberFormat="1" applyFont="1" applyFill="1" applyBorder="1"/>
    <xf numFmtId="3" fontId="29" fillId="0" borderId="23" xfId="0" applyNumberFormat="1" applyFont="1" applyFill="1" applyBorder="1"/>
    <xf numFmtId="3" fontId="29" fillId="0" borderId="24" xfId="0" applyNumberFormat="1" applyFont="1" applyFill="1" applyBorder="1"/>
    <xf numFmtId="3" fontId="5" fillId="0" borderId="47" xfId="1" applyNumberFormat="1" applyFont="1" applyFill="1" applyBorder="1"/>
    <xf numFmtId="3" fontId="30" fillId="0" borderId="28" xfId="0" applyNumberFormat="1" applyFont="1" applyFill="1" applyBorder="1"/>
    <xf numFmtId="3" fontId="5" fillId="0" borderId="18" xfId="1" applyNumberFormat="1" applyFont="1" applyFill="1" applyBorder="1"/>
    <xf numFmtId="3" fontId="5" fillId="0" borderId="19" xfId="1" applyNumberFormat="1" applyFont="1" applyFill="1" applyBorder="1"/>
    <xf numFmtId="3" fontId="29" fillId="0" borderId="5" xfId="0" applyNumberFormat="1" applyFont="1" applyFill="1" applyBorder="1"/>
    <xf numFmtId="3" fontId="29" fillId="0" borderId="30" xfId="0" applyNumberFormat="1" applyFont="1" applyFill="1" applyBorder="1"/>
    <xf numFmtId="3" fontId="31" fillId="0" borderId="4" xfId="0" applyNumberFormat="1" applyFont="1" applyFill="1" applyBorder="1"/>
    <xf numFmtId="3" fontId="31" fillId="0" borderId="28" xfId="0" applyNumberFormat="1" applyFont="1" applyFill="1" applyBorder="1"/>
    <xf numFmtId="3" fontId="31" fillId="0" borderId="11" xfId="0" applyNumberFormat="1" applyFont="1" applyFill="1" applyBorder="1"/>
    <xf numFmtId="3" fontId="31" fillId="0" borderId="56" xfId="0" applyNumberFormat="1" applyFont="1" applyFill="1" applyBorder="1"/>
    <xf numFmtId="3" fontId="29" fillId="0" borderId="31" xfId="0" applyNumberFormat="1" applyFont="1" applyFill="1" applyBorder="1"/>
    <xf numFmtId="3" fontId="30" fillId="0" borderId="31" xfId="0" applyNumberFormat="1" applyFont="1" applyFill="1" applyBorder="1"/>
    <xf numFmtId="3" fontId="30" fillId="0" borderId="30" xfId="0" applyNumberFormat="1" applyFont="1" applyFill="1" applyBorder="1"/>
    <xf numFmtId="3" fontId="30" fillId="0" borderId="47" xfId="0" applyNumberFormat="1" applyFont="1" applyFill="1" applyBorder="1"/>
    <xf numFmtId="3" fontId="30" fillId="0" borderId="36" xfId="0" applyNumberFormat="1" applyFont="1" applyFill="1" applyBorder="1"/>
    <xf numFmtId="3" fontId="31" fillId="0" borderId="8" xfId="0" applyNumberFormat="1" applyFont="1" applyFill="1" applyBorder="1"/>
    <xf numFmtId="3" fontId="31" fillId="0" borderId="19" xfId="0" applyNumberFormat="1" applyFont="1" applyFill="1" applyBorder="1"/>
    <xf numFmtId="3" fontId="29" fillId="0" borderId="9" xfId="0" applyNumberFormat="1" applyFont="1" applyFill="1" applyBorder="1"/>
    <xf numFmtId="3" fontId="30" fillId="0" borderId="44" xfId="0" applyNumberFormat="1" applyFont="1" applyFill="1" applyBorder="1"/>
    <xf numFmtId="3" fontId="30" fillId="0" borderId="6" xfId="0" applyNumberFormat="1" applyFont="1" applyFill="1" applyBorder="1"/>
    <xf numFmtId="3" fontId="30" fillId="0" borderId="52" xfId="0" applyNumberFormat="1" applyFont="1" applyFill="1" applyBorder="1"/>
    <xf numFmtId="3" fontId="29" fillId="0" borderId="82" xfId="0" applyNumberFormat="1" applyFont="1" applyFill="1" applyBorder="1"/>
    <xf numFmtId="3" fontId="29" fillId="0" borderId="98" xfId="0" applyNumberFormat="1" applyFont="1" applyFill="1" applyBorder="1"/>
    <xf numFmtId="3" fontId="29" fillId="0" borderId="61" xfId="0" applyNumberFormat="1" applyFont="1" applyFill="1" applyBorder="1"/>
    <xf numFmtId="3" fontId="29" fillId="0" borderId="99" xfId="0" applyNumberFormat="1" applyFont="1" applyFill="1" applyBorder="1"/>
    <xf numFmtId="3" fontId="29" fillId="0" borderId="54" xfId="0" applyNumberFormat="1" applyFont="1" applyFill="1" applyBorder="1"/>
    <xf numFmtId="3" fontId="29" fillId="0" borderId="100" xfId="0" applyNumberFormat="1" applyFont="1" applyFill="1" applyBorder="1"/>
    <xf numFmtId="3" fontId="29" fillId="0" borderId="55" xfId="0" applyNumberFormat="1" applyFont="1" applyFill="1" applyBorder="1"/>
    <xf numFmtId="3" fontId="31" fillId="0" borderId="1" xfId="0" applyNumberFormat="1" applyFont="1" applyFill="1" applyBorder="1" applyAlignment="1">
      <alignment vertical="center" wrapText="1"/>
    </xf>
    <xf numFmtId="3" fontId="31" fillId="0" borderId="2" xfId="0" applyNumberFormat="1" applyFont="1" applyFill="1" applyBorder="1" applyAlignment="1">
      <alignment vertical="center" wrapText="1"/>
    </xf>
    <xf numFmtId="3" fontId="30" fillId="0" borderId="21" xfId="0" applyNumberFormat="1" applyFont="1" applyFill="1" applyBorder="1" applyAlignment="1">
      <alignment vertical="center" wrapText="1"/>
    </xf>
    <xf numFmtId="3" fontId="3" fillId="0" borderId="1" xfId="1" applyNumberFormat="1" applyFont="1" applyFill="1" applyBorder="1" applyAlignment="1">
      <alignment horizontal="center" vertical="center" wrapText="1"/>
    </xf>
    <xf numFmtId="3" fontId="3" fillId="0" borderId="18" xfId="1" applyNumberFormat="1" applyFont="1" applyFill="1" applyBorder="1" applyAlignment="1">
      <alignment horizontal="center" vertical="center" wrapText="1"/>
    </xf>
    <xf numFmtId="3" fontId="30" fillId="0" borderId="3" xfId="0" applyNumberFormat="1" applyFont="1" applyFill="1" applyBorder="1" applyAlignment="1">
      <alignment vertical="center" wrapText="1"/>
    </xf>
    <xf numFmtId="3" fontId="30" fillId="0" borderId="18" xfId="0" applyNumberFormat="1" applyFont="1" applyFill="1" applyBorder="1" applyAlignment="1">
      <alignment vertical="center" wrapText="1"/>
    </xf>
    <xf numFmtId="3" fontId="30" fillId="0" borderId="19" xfId="0" applyNumberFormat="1" applyFont="1" applyFill="1" applyBorder="1" applyAlignment="1">
      <alignment vertical="center" wrapText="1"/>
    </xf>
    <xf numFmtId="3" fontId="31" fillId="0" borderId="3" xfId="0" applyNumberFormat="1" applyFont="1" applyFill="1" applyBorder="1" applyAlignment="1">
      <alignment vertical="center" wrapText="1"/>
    </xf>
    <xf numFmtId="3" fontId="31" fillId="0" borderId="18" xfId="0" applyNumberFormat="1" applyFont="1" applyFill="1" applyBorder="1" applyAlignment="1">
      <alignment vertical="center" wrapText="1"/>
    </xf>
    <xf numFmtId="3" fontId="31" fillId="0" borderId="19" xfId="0" applyNumberFormat="1" applyFont="1" applyFill="1" applyBorder="1" applyAlignment="1">
      <alignment vertical="center" wrapText="1"/>
    </xf>
    <xf numFmtId="3" fontId="7" fillId="0" borderId="2" xfId="0" applyNumberFormat="1" applyFont="1" applyFill="1" applyBorder="1" applyAlignment="1">
      <alignment vertical="center" wrapText="1"/>
    </xf>
    <xf numFmtId="3" fontId="31" fillId="0" borderId="10" xfId="0" applyNumberFormat="1" applyFont="1" applyFill="1" applyBorder="1" applyAlignment="1">
      <alignment vertical="center" wrapText="1"/>
    </xf>
    <xf numFmtId="3" fontId="30" fillId="0" borderId="32" xfId="0" applyNumberFormat="1" applyFont="1" applyFill="1" applyBorder="1" applyAlignment="1">
      <alignment vertical="center" wrapText="1"/>
    </xf>
    <xf numFmtId="3" fontId="31" fillId="0" borderId="20" xfId="0" applyNumberFormat="1" applyFont="1" applyFill="1" applyBorder="1" applyAlignment="1">
      <alignment vertical="center" wrapText="1"/>
    </xf>
    <xf numFmtId="3" fontId="31" fillId="0" borderId="21" xfId="0" applyNumberFormat="1" applyFont="1" applyFill="1" applyBorder="1" applyAlignment="1">
      <alignment vertical="center" wrapText="1"/>
    </xf>
    <xf numFmtId="3" fontId="31" fillId="0" borderId="22" xfId="0" applyNumberFormat="1" applyFont="1" applyFill="1" applyBorder="1" applyAlignment="1">
      <alignment vertical="center" wrapText="1"/>
    </xf>
    <xf numFmtId="3" fontId="29" fillId="0" borderId="42" xfId="0" applyNumberFormat="1" applyFont="1" applyFill="1" applyBorder="1"/>
    <xf numFmtId="3" fontId="29" fillId="0" borderId="12" xfId="0" applyNumberFormat="1" applyFont="1" applyFill="1" applyBorder="1" applyAlignment="1">
      <alignment vertical="center" wrapText="1"/>
    </xf>
    <xf numFmtId="3" fontId="29" fillId="0" borderId="28" xfId="0" applyNumberFormat="1" applyFont="1" applyFill="1" applyBorder="1"/>
    <xf numFmtId="0" fontId="30" fillId="0" borderId="26" xfId="0" applyFont="1" applyFill="1" applyBorder="1" applyAlignment="1">
      <alignment horizontal="left"/>
    </xf>
    <xf numFmtId="0" fontId="29" fillId="0" borderId="8" xfId="0" applyFont="1" applyFill="1" applyBorder="1"/>
    <xf numFmtId="0" fontId="29" fillId="0" borderId="22" xfId="0" applyFont="1" applyFill="1" applyBorder="1" applyAlignment="1">
      <alignment horizontal="left"/>
    </xf>
    <xf numFmtId="0" fontId="29" fillId="0" borderId="38" xfId="0" applyFont="1" applyFill="1" applyBorder="1"/>
    <xf numFmtId="0" fontId="3" fillId="0" borderId="1" xfId="1" applyFont="1" applyFill="1" applyBorder="1" applyAlignment="1">
      <alignment horizontal="center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0" fontId="4" fillId="0" borderId="28" xfId="1" applyFont="1" applyFill="1" applyBorder="1" applyAlignment="1">
      <alignment horizontal="left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3" fontId="5" fillId="0" borderId="1" xfId="1" applyNumberFormat="1" applyFont="1" applyFill="1" applyBorder="1" applyAlignment="1">
      <alignment horizontal="right" vertical="center" wrapText="1"/>
    </xf>
    <xf numFmtId="3" fontId="7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/>
    </xf>
    <xf numFmtId="3" fontId="5" fillId="0" borderId="1" xfId="1" applyNumberFormat="1" applyFont="1" applyFill="1" applyBorder="1" applyAlignment="1">
      <alignment horizontal="right" vertical="center"/>
    </xf>
    <xf numFmtId="3" fontId="3" fillId="0" borderId="1" xfId="1" applyNumberFormat="1" applyFont="1" applyFill="1" applyBorder="1" applyAlignment="1">
      <alignment horizontal="right" vertical="center" wrapText="1"/>
    </xf>
    <xf numFmtId="0" fontId="30" fillId="0" borderId="0" xfId="0" applyFont="1" applyFill="1" applyBorder="1" applyAlignment="1">
      <alignment wrapText="1"/>
    </xf>
    <xf numFmtId="3" fontId="30" fillId="0" borderId="1" xfId="98" applyNumberFormat="1" applyFont="1" applyFill="1" applyBorder="1" applyAlignment="1">
      <alignment wrapText="1"/>
    </xf>
    <xf numFmtId="3" fontId="30" fillId="0" borderId="0" xfId="98" applyNumberFormat="1" applyFont="1" applyFill="1" applyBorder="1" applyAlignment="1">
      <alignment wrapText="1"/>
    </xf>
    <xf numFmtId="0" fontId="0" fillId="0" borderId="0" xfId="0" applyFill="1"/>
    <xf numFmtId="3" fontId="30" fillId="0" borderId="1" xfId="0" applyNumberFormat="1" applyFont="1" applyFill="1" applyBorder="1" applyAlignment="1">
      <alignment wrapText="1"/>
    </xf>
    <xf numFmtId="3" fontId="29" fillId="0" borderId="1" xfId="0" applyNumberFormat="1" applyFont="1" applyFill="1" applyBorder="1" applyAlignment="1">
      <alignment wrapText="1"/>
    </xf>
    <xf numFmtId="3" fontId="30" fillId="0" borderId="0" xfId="0" applyNumberFormat="1" applyFont="1" applyFill="1" applyBorder="1" applyAlignment="1">
      <alignment wrapText="1"/>
    </xf>
    <xf numFmtId="3" fontId="30" fillId="0" borderId="21" xfId="0" applyNumberFormat="1" applyFont="1" applyFill="1" applyBorder="1"/>
    <xf numFmtId="3" fontId="0" fillId="0" borderId="0" xfId="0" applyNumberFormat="1" applyFill="1" applyBorder="1"/>
    <xf numFmtId="3" fontId="30" fillId="0" borderId="3" xfId="98" applyNumberFormat="1" applyFont="1" applyFill="1" applyBorder="1"/>
    <xf numFmtId="0" fontId="29" fillId="0" borderId="0" xfId="0" applyFont="1" applyFill="1" applyBorder="1"/>
    <xf numFmtId="3" fontId="3" fillId="0" borderId="74" xfId="0" applyNumberFormat="1" applyFont="1" applyFill="1" applyBorder="1" applyAlignment="1">
      <alignment horizontal="right" vertical="center" wrapText="1"/>
    </xf>
    <xf numFmtId="0" fontId="5" fillId="0" borderId="0" xfId="46" applyFont="1" applyFill="1" applyAlignment="1">
      <alignment horizontal="center" vertical="center" wrapText="1"/>
    </xf>
    <xf numFmtId="3" fontId="7" fillId="0" borderId="88" xfId="0" applyNumberFormat="1" applyFont="1" applyFill="1" applyBorder="1" applyAlignment="1">
      <alignment horizontal="right" vertical="center" wrapText="1"/>
    </xf>
    <xf numFmtId="3" fontId="5" fillId="0" borderId="89" xfId="0" applyNumberFormat="1" applyFont="1" applyFill="1" applyBorder="1" applyAlignment="1">
      <alignment horizontal="right" vertical="center" wrapText="1"/>
    </xf>
    <xf numFmtId="3" fontId="5" fillId="0" borderId="3" xfId="0" applyNumberFormat="1" applyFont="1" applyFill="1" applyBorder="1" applyAlignment="1">
      <alignment horizontal="right" vertical="center" wrapText="1"/>
    </xf>
    <xf numFmtId="3" fontId="5" fillId="0" borderId="10" xfId="0" applyNumberFormat="1" applyFont="1" applyFill="1" applyBorder="1" applyAlignment="1">
      <alignment horizontal="right" vertical="center" wrapText="1"/>
    </xf>
    <xf numFmtId="3" fontId="5" fillId="0" borderId="32" xfId="0" applyNumberFormat="1" applyFont="1" applyFill="1" applyBorder="1" applyAlignment="1">
      <alignment horizontal="right" vertical="center" wrapText="1"/>
    </xf>
    <xf numFmtId="3" fontId="3" fillId="0" borderId="42" xfId="0" applyNumberFormat="1" applyFont="1" applyFill="1" applyBorder="1" applyAlignment="1">
      <alignment horizontal="right" vertical="center" wrapText="1"/>
    </xf>
    <xf numFmtId="3" fontId="3" fillId="0" borderId="3" xfId="0" applyNumberFormat="1" applyFont="1" applyFill="1" applyBorder="1" applyAlignment="1">
      <alignment horizontal="right" vertical="center" wrapText="1"/>
    </xf>
    <xf numFmtId="3" fontId="5" fillId="0" borderId="90" xfId="0" applyNumberFormat="1" applyFont="1" applyFill="1" applyBorder="1" applyAlignment="1">
      <alignment horizontal="right" vertical="center" wrapText="1"/>
    </xf>
    <xf numFmtId="3" fontId="5" fillId="0" borderId="91" xfId="0" applyNumberFormat="1" applyFont="1" applyFill="1" applyBorder="1" applyAlignment="1">
      <alignment horizontal="right" vertical="center" wrapText="1"/>
    </xf>
    <xf numFmtId="3" fontId="3" fillId="0" borderId="58" xfId="0" applyNumberFormat="1" applyFont="1" applyFill="1" applyBorder="1" applyAlignment="1">
      <alignment horizontal="right" vertical="center" wrapText="1"/>
    </xf>
    <xf numFmtId="3" fontId="5" fillId="0" borderId="58" xfId="0" applyNumberFormat="1" applyFont="1" applyFill="1" applyBorder="1" applyAlignment="1">
      <alignment horizontal="right" vertical="center" wrapText="1"/>
    </xf>
    <xf numFmtId="3" fontId="3" fillId="0" borderId="10" xfId="0" applyNumberFormat="1" applyFont="1" applyFill="1" applyBorder="1" applyAlignment="1">
      <alignment horizontal="right" vertical="center" wrapText="1"/>
    </xf>
    <xf numFmtId="0" fontId="5" fillId="0" borderId="0" xfId="46" applyFont="1" applyFill="1" applyBorder="1" applyAlignment="1">
      <alignment vertical="center"/>
    </xf>
    <xf numFmtId="0" fontId="5" fillId="0" borderId="0" xfId="46" applyFont="1" applyFill="1" applyBorder="1" applyAlignment="1">
      <alignment horizontal="center" vertical="center"/>
    </xf>
    <xf numFmtId="0" fontId="5" fillId="0" borderId="0" xfId="46" applyFont="1" applyFill="1" applyAlignment="1">
      <alignment vertical="center" wrapText="1"/>
    </xf>
    <xf numFmtId="49" fontId="30" fillId="0" borderId="0" xfId="0" applyNumberFormat="1" applyFont="1" applyFill="1" applyBorder="1" applyAlignment="1">
      <alignment horizontal="center" vertical="center" wrapText="1"/>
    </xf>
    <xf numFmtId="0" fontId="29" fillId="0" borderId="0" xfId="0" applyFont="1" applyFill="1" applyBorder="1" applyAlignment="1">
      <alignment horizontal="center" vertical="center" wrapText="1"/>
    </xf>
    <xf numFmtId="0" fontId="31" fillId="0" borderId="0" xfId="0" applyFont="1" applyFill="1" applyBorder="1" applyAlignment="1">
      <alignment horizontal="left"/>
    </xf>
    <xf numFmtId="0" fontId="31" fillId="0" borderId="0" xfId="0" applyFont="1" applyFill="1" applyBorder="1"/>
    <xf numFmtId="0" fontId="31" fillId="0" borderId="1" xfId="0" applyFont="1" applyFill="1" applyBorder="1" applyAlignment="1">
      <alignment horizontal="left"/>
    </xf>
    <xf numFmtId="0" fontId="30" fillId="0" borderId="25" xfId="0" applyFont="1" applyFill="1" applyBorder="1" applyAlignment="1">
      <alignment horizontal="right"/>
    </xf>
    <xf numFmtId="0" fontId="30" fillId="0" borderId="0" xfId="0" applyFont="1" applyFill="1" applyBorder="1" applyAlignment="1">
      <alignment horizontal="right"/>
    </xf>
    <xf numFmtId="0" fontId="0" fillId="0" borderId="0" xfId="0" applyFill="1" applyAlignment="1"/>
    <xf numFmtId="3" fontId="5" fillId="0" borderId="1" xfId="1" applyNumberFormat="1" applyFont="1" applyFill="1" applyBorder="1" applyAlignment="1">
      <alignment horizontal="center" vertical="center" wrapText="1"/>
    </xf>
    <xf numFmtId="0" fontId="30" fillId="0" borderId="0" xfId="0" applyFont="1" applyFill="1" applyBorder="1" applyAlignment="1">
      <alignment horizontal="right" wrapText="1"/>
    </xf>
    <xf numFmtId="0" fontId="29" fillId="0" borderId="1" xfId="0" applyFont="1" applyFill="1" applyBorder="1" applyAlignment="1">
      <alignment horizontal="right"/>
    </xf>
    <xf numFmtId="0" fontId="29" fillId="0" borderId="1" xfId="0" applyFont="1" applyFill="1" applyBorder="1" applyAlignment="1"/>
    <xf numFmtId="0" fontId="32" fillId="0" borderId="0" xfId="0" applyFont="1" applyAlignment="1">
      <alignment horizontal="center" vertical="center" wrapText="1"/>
    </xf>
    <xf numFmtId="0" fontId="71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/>
    </xf>
    <xf numFmtId="0" fontId="3" fillId="0" borderId="8" xfId="0" applyFont="1" applyFill="1" applyBorder="1" applyAlignment="1">
      <alignment horizontal="center"/>
    </xf>
    <xf numFmtId="0" fontId="3" fillId="0" borderId="3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3" fontId="11" fillId="0" borderId="0" xfId="2" applyNumberFormat="1" applyFont="1" applyFill="1" applyBorder="1" applyAlignment="1">
      <alignment horizontal="center"/>
    </xf>
    <xf numFmtId="3" fontId="12" fillId="0" borderId="0" xfId="2" applyNumberFormat="1" applyFont="1" applyFill="1" applyBorder="1" applyAlignment="1" applyProtection="1">
      <alignment horizontal="left" vertical="center"/>
    </xf>
    <xf numFmtId="3" fontId="11" fillId="0" borderId="0" xfId="2" applyNumberFormat="1" applyFont="1" applyFill="1" applyBorder="1" applyAlignment="1" applyProtection="1">
      <alignment horizontal="center" vertical="center"/>
    </xf>
    <xf numFmtId="0" fontId="0" fillId="0" borderId="0" xfId="0" applyBorder="1" applyAlignment="1">
      <alignment vertical="center"/>
    </xf>
    <xf numFmtId="0" fontId="19" fillId="0" borderId="0" xfId="0" applyFont="1" applyFill="1" applyAlignment="1">
      <alignment horizontal="center"/>
    </xf>
    <xf numFmtId="0" fontId="3" fillId="0" borderId="1" xfId="1" applyFont="1" applyFill="1" applyBorder="1" applyAlignment="1">
      <alignment horizontal="center" vertical="center" wrapText="1"/>
    </xf>
    <xf numFmtId="49" fontId="3" fillId="0" borderId="1" xfId="0" applyNumberFormat="1" applyFont="1" applyBorder="1" applyAlignment="1">
      <alignment horizontal="center" vertical="center" wrapText="1"/>
    </xf>
    <xf numFmtId="0" fontId="5" fillId="0" borderId="6" xfId="0" applyFont="1" applyFill="1" applyBorder="1" applyAlignment="1">
      <alignment horizontal="right"/>
    </xf>
    <xf numFmtId="0" fontId="2" fillId="0" borderId="15" xfId="42" applyFont="1" applyBorder="1" applyAlignment="1">
      <alignment horizontal="center"/>
    </xf>
    <xf numFmtId="0" fontId="2" fillId="0" borderId="62" xfId="42" applyFont="1" applyBorder="1" applyAlignment="1">
      <alignment horizontal="center"/>
    </xf>
    <xf numFmtId="0" fontId="2" fillId="0" borderId="16" xfId="42" applyFont="1" applyBorder="1" applyAlignment="1">
      <alignment horizontal="center"/>
    </xf>
    <xf numFmtId="0" fontId="2" fillId="0" borderId="17" xfId="42" applyFont="1" applyBorder="1" applyAlignment="1">
      <alignment horizontal="center"/>
    </xf>
    <xf numFmtId="0" fontId="2" fillId="0" borderId="59" xfId="42" applyFont="1" applyBorder="1" applyAlignment="1">
      <alignment horizontal="center"/>
    </xf>
    <xf numFmtId="0" fontId="2" fillId="0" borderId="50" xfId="42" applyFont="1" applyBorder="1" applyAlignment="1">
      <alignment horizontal="center"/>
    </xf>
    <xf numFmtId="0" fontId="2" fillId="0" borderId="60" xfId="42" applyFont="1" applyBorder="1" applyAlignment="1">
      <alignment horizontal="center"/>
    </xf>
    <xf numFmtId="0" fontId="5" fillId="0" borderId="37" xfId="50" applyFont="1" applyBorder="1" applyAlignment="1">
      <alignment horizontal="right" wrapText="1"/>
    </xf>
    <xf numFmtId="0" fontId="3" fillId="0" borderId="92" xfId="0" applyFont="1" applyBorder="1" applyAlignment="1">
      <alignment horizontal="center" vertical="center"/>
    </xf>
    <xf numFmtId="0" fontId="3" fillId="0" borderId="31" xfId="0" applyFont="1" applyBorder="1" applyAlignment="1">
      <alignment horizontal="center" vertical="center"/>
    </xf>
    <xf numFmtId="0" fontId="3" fillId="0" borderId="50" xfId="0" applyFont="1" applyBorder="1" applyAlignment="1">
      <alignment horizontal="center" vertical="center" wrapText="1"/>
    </xf>
    <xf numFmtId="0" fontId="3" fillId="0" borderId="62" xfId="0" applyFont="1" applyBorder="1" applyAlignment="1">
      <alignment horizontal="center" vertical="center" wrapText="1"/>
    </xf>
    <xf numFmtId="0" fontId="3" fillId="0" borderId="50" xfId="0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59" xfId="1" applyFont="1" applyFill="1" applyBorder="1" applyAlignment="1">
      <alignment horizontal="center" vertical="center" wrapText="1"/>
    </xf>
    <xf numFmtId="0" fontId="4" fillId="0" borderId="51" xfId="1" applyFont="1" applyFill="1" applyBorder="1" applyAlignment="1">
      <alignment horizontal="center" vertical="center" wrapText="1"/>
    </xf>
    <xf numFmtId="0" fontId="4" fillId="0" borderId="15" xfId="1" applyFont="1" applyFill="1" applyBorder="1" applyAlignment="1">
      <alignment horizontal="center" vertical="center" wrapText="1"/>
    </xf>
    <xf numFmtId="0" fontId="4" fillId="0" borderId="17" xfId="1" applyFont="1" applyFill="1" applyBorder="1" applyAlignment="1">
      <alignment horizontal="center" vertical="center" wrapText="1"/>
    </xf>
    <xf numFmtId="0" fontId="4" fillId="0" borderId="20" xfId="1" applyFont="1" applyFill="1" applyBorder="1" applyAlignment="1">
      <alignment horizontal="center" vertical="center" wrapText="1"/>
    </xf>
    <xf numFmtId="0" fontId="4" fillId="0" borderId="22" xfId="1" applyFont="1" applyFill="1" applyBorder="1" applyAlignment="1">
      <alignment horizontal="center" vertical="center" wrapText="1"/>
    </xf>
    <xf numFmtId="3" fontId="30" fillId="0" borderId="15" xfId="0" applyNumberFormat="1" applyFont="1" applyBorder="1" applyAlignment="1">
      <alignment horizontal="center" vertical="center" wrapText="1"/>
    </xf>
    <xf numFmtId="3" fontId="30" fillId="0" borderId="16" xfId="0" applyNumberFormat="1" applyFont="1" applyBorder="1" applyAlignment="1">
      <alignment horizontal="center" vertical="center" wrapText="1"/>
    </xf>
    <xf numFmtId="3" fontId="30" fillId="0" borderId="17" xfId="0" applyNumberFormat="1" applyFont="1" applyBorder="1" applyAlignment="1">
      <alignment horizontal="center" vertical="center" wrapText="1"/>
    </xf>
    <xf numFmtId="3" fontId="30" fillId="0" borderId="62" xfId="0" applyNumberFormat="1" applyFont="1" applyBorder="1" applyAlignment="1">
      <alignment horizontal="center" vertical="center" wrapText="1"/>
    </xf>
    <xf numFmtId="3" fontId="30" fillId="0" borderId="45" xfId="0" applyNumberFormat="1" applyFont="1" applyBorder="1" applyAlignment="1">
      <alignment horizontal="center" vertical="center" wrapText="1"/>
    </xf>
    <xf numFmtId="0" fontId="2" fillId="0" borderId="27" xfId="0" applyFont="1" applyFill="1" applyBorder="1" applyAlignment="1">
      <alignment horizontal="center" vertical="center" wrapText="1"/>
    </xf>
    <xf numFmtId="0" fontId="2" fillId="0" borderId="93" xfId="0" applyFont="1" applyFill="1" applyBorder="1" applyAlignment="1">
      <alignment horizontal="center" vertical="center" wrapText="1"/>
    </xf>
    <xf numFmtId="0" fontId="2" fillId="0" borderId="29" xfId="0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left" vertical="center" wrapText="1"/>
    </xf>
    <xf numFmtId="0" fontId="2" fillId="0" borderId="19" xfId="1" applyFont="1" applyFill="1" applyBorder="1" applyAlignment="1">
      <alignment horizontal="left" vertical="center" wrapText="1"/>
    </xf>
    <xf numFmtId="0" fontId="3" fillId="0" borderId="18" xfId="1" applyFont="1" applyFill="1" applyBorder="1" applyAlignment="1">
      <alignment horizontal="left" vertical="center" wrapText="1"/>
    </xf>
    <xf numFmtId="0" fontId="3" fillId="0" borderId="19" xfId="1" applyFont="1" applyFill="1" applyBorder="1" applyAlignment="1">
      <alignment horizontal="left" vertical="center" wrapText="1"/>
    </xf>
    <xf numFmtId="0" fontId="5" fillId="0" borderId="25" xfId="1" applyFont="1" applyFill="1" applyBorder="1" applyAlignment="1">
      <alignment horizontal="left" vertical="center" wrapText="1"/>
    </xf>
    <xf numFmtId="0" fontId="5" fillId="0" borderId="26" xfId="1" applyFont="1" applyFill="1" applyBorder="1" applyAlignment="1">
      <alignment horizontal="left" vertical="center" wrapText="1"/>
    </xf>
    <xf numFmtId="0" fontId="3" fillId="0" borderId="20" xfId="0" applyFont="1" applyFill="1" applyBorder="1" applyAlignment="1">
      <alignment horizontal="left" vertical="center" wrapText="1"/>
    </xf>
    <xf numFmtId="0" fontId="3" fillId="0" borderId="22" xfId="0" applyFont="1" applyFill="1" applyBorder="1" applyAlignment="1">
      <alignment horizontal="left" vertical="center" wrapText="1"/>
    </xf>
    <xf numFmtId="0" fontId="4" fillId="0" borderId="31" xfId="1" applyFont="1" applyFill="1" applyBorder="1" applyAlignment="1">
      <alignment horizontal="left" vertical="center" wrapText="1"/>
    </xf>
    <xf numFmtId="0" fontId="4" fillId="0" borderId="30" xfId="1" applyFont="1" applyFill="1" applyBorder="1" applyAlignment="1">
      <alignment horizontal="left" vertical="center" wrapText="1"/>
    </xf>
    <xf numFmtId="0" fontId="4" fillId="0" borderId="18" xfId="1" applyFont="1" applyFill="1" applyBorder="1" applyAlignment="1">
      <alignment horizontal="left" vertical="center" wrapText="1"/>
    </xf>
    <xf numFmtId="0" fontId="4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 wrapText="1"/>
    </xf>
    <xf numFmtId="0" fontId="30" fillId="0" borderId="6" xfId="0" applyFont="1" applyBorder="1" applyAlignment="1">
      <alignment horizontal="right"/>
    </xf>
    <xf numFmtId="0" fontId="4" fillId="0" borderId="5" xfId="1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left" vertical="center" wrapText="1"/>
    </xf>
    <xf numFmtId="0" fontId="30" fillId="0" borderId="3" xfId="0" applyFont="1" applyFill="1" applyBorder="1" applyAlignment="1">
      <alignment horizontal="center" vertical="center"/>
    </xf>
    <xf numFmtId="0" fontId="30" fillId="0" borderId="4" xfId="0" applyFont="1" applyFill="1" applyBorder="1" applyAlignment="1">
      <alignment horizontal="center" vertical="center"/>
    </xf>
    <xf numFmtId="0" fontId="30" fillId="0" borderId="8" xfId="0" applyFont="1" applyFill="1" applyBorder="1" applyAlignment="1">
      <alignment horizontal="center" vertical="center"/>
    </xf>
    <xf numFmtId="0" fontId="3" fillId="0" borderId="1" xfId="1" applyFont="1" applyBorder="1" applyAlignment="1">
      <alignment horizontal="center" vertical="center" wrapText="1"/>
    </xf>
    <xf numFmtId="0" fontId="5" fillId="0" borderId="1" xfId="1" applyFont="1" applyFill="1" applyBorder="1" applyAlignment="1">
      <alignment horizontal="left" vertical="center" wrapText="1"/>
    </xf>
    <xf numFmtId="0" fontId="2" fillId="0" borderId="1" xfId="1" applyFont="1" applyFill="1" applyBorder="1" applyAlignment="1">
      <alignment horizontal="center" vertical="center" wrapText="1"/>
    </xf>
    <xf numFmtId="0" fontId="2" fillId="0" borderId="7" xfId="1" applyFont="1" applyFill="1" applyBorder="1" applyAlignment="1">
      <alignment horizontal="left" vertical="center" wrapText="1"/>
    </xf>
    <xf numFmtId="0" fontId="2" fillId="0" borderId="13" xfId="1" applyFont="1" applyFill="1" applyBorder="1" applyAlignment="1">
      <alignment horizontal="left" vertical="center" wrapText="1"/>
    </xf>
    <xf numFmtId="0" fontId="4" fillId="0" borderId="3" xfId="1" applyFont="1" applyFill="1" applyBorder="1" applyAlignment="1">
      <alignment horizontal="left" vertical="center" wrapText="1"/>
    </xf>
    <xf numFmtId="0" fontId="4" fillId="0" borderId="8" xfId="1" applyFont="1" applyFill="1" applyBorder="1" applyAlignment="1">
      <alignment horizontal="left" vertical="center" wrapText="1"/>
    </xf>
    <xf numFmtId="49" fontId="30" fillId="0" borderId="16" xfId="0" applyNumberFormat="1" applyFont="1" applyFill="1" applyBorder="1" applyAlignment="1">
      <alignment horizontal="center" vertical="center" wrapText="1"/>
    </xf>
    <xf numFmtId="49" fontId="30" fillId="0" borderId="1" xfId="0" applyNumberFormat="1" applyFont="1" applyFill="1" applyBorder="1" applyAlignment="1">
      <alignment horizontal="center" vertical="center" wrapText="1"/>
    </xf>
    <xf numFmtId="49" fontId="30" fillId="0" borderId="19" xfId="0" applyNumberFormat="1" applyFont="1" applyFill="1" applyBorder="1" applyAlignment="1">
      <alignment horizontal="center" vertical="center" wrapText="1"/>
    </xf>
    <xf numFmtId="0" fontId="2" fillId="0" borderId="21" xfId="1" applyFont="1" applyFill="1" applyBorder="1" applyAlignment="1">
      <alignment horizontal="left" vertical="center" wrapText="1"/>
    </xf>
    <xf numFmtId="0" fontId="2" fillId="0" borderId="22" xfId="1" applyFont="1" applyFill="1" applyBorder="1" applyAlignment="1">
      <alignment horizontal="left" vertical="center" wrapText="1"/>
    </xf>
    <xf numFmtId="0" fontId="4" fillId="0" borderId="0" xfId="1" applyFont="1" applyFill="1" applyBorder="1" applyAlignment="1">
      <alignment horizontal="left" vertical="center" wrapText="1"/>
    </xf>
    <xf numFmtId="0" fontId="4" fillId="0" borderId="26" xfId="1" applyFont="1" applyFill="1" applyBorder="1" applyAlignment="1">
      <alignment horizontal="left" vertical="center" wrapText="1"/>
    </xf>
    <xf numFmtId="49" fontId="30" fillId="0" borderId="3" xfId="0" applyNumberFormat="1" applyFont="1" applyFill="1" applyBorder="1" applyAlignment="1">
      <alignment horizontal="center" vertical="center" wrapText="1"/>
    </xf>
    <xf numFmtId="49" fontId="30" fillId="0" borderId="17" xfId="0" applyNumberFormat="1" applyFont="1" applyFill="1" applyBorder="1" applyAlignment="1">
      <alignment horizontal="center" vertical="center" wrapText="1"/>
    </xf>
    <xf numFmtId="0" fontId="2" fillId="0" borderId="15" xfId="1" applyFont="1" applyFill="1" applyBorder="1" applyAlignment="1">
      <alignment horizontal="center" vertical="center" wrapText="1"/>
    </xf>
    <xf numFmtId="0" fontId="2" fillId="0" borderId="18" xfId="1" applyFont="1" applyFill="1" applyBorder="1" applyAlignment="1">
      <alignment horizontal="center" vertical="center" wrapText="1"/>
    </xf>
    <xf numFmtId="0" fontId="2" fillId="0" borderId="16" xfId="1" applyFont="1" applyFill="1" applyBorder="1" applyAlignment="1">
      <alignment horizontal="center" vertical="center" wrapText="1"/>
    </xf>
    <xf numFmtId="0" fontId="2" fillId="0" borderId="17" xfId="1" applyFont="1" applyFill="1" applyBorder="1" applyAlignment="1">
      <alignment horizontal="center" vertical="center" wrapText="1"/>
    </xf>
    <xf numFmtId="0" fontId="2" fillId="0" borderId="19" xfId="1" applyFont="1" applyFill="1" applyBorder="1" applyAlignment="1">
      <alignment horizontal="center" vertical="center" wrapText="1"/>
    </xf>
    <xf numFmtId="49" fontId="29" fillId="0" borderId="15" xfId="0" applyNumberFormat="1" applyFont="1" applyBorder="1" applyAlignment="1">
      <alignment horizontal="center" vertical="center" wrapText="1"/>
    </xf>
    <xf numFmtId="49" fontId="29" fillId="0" borderId="16" xfId="0" applyNumberFormat="1" applyFont="1" applyBorder="1" applyAlignment="1">
      <alignment horizontal="center" vertical="center" wrapText="1"/>
    </xf>
    <xf numFmtId="49" fontId="29" fillId="0" borderId="45" xfId="0" applyNumberFormat="1" applyFont="1" applyBorder="1" applyAlignment="1">
      <alignment horizontal="center" vertical="center" wrapText="1"/>
    </xf>
    <xf numFmtId="49" fontId="30" fillId="0" borderId="16" xfId="0" applyNumberFormat="1" applyFont="1" applyBorder="1" applyAlignment="1">
      <alignment horizontal="center" vertical="center" wrapText="1"/>
    </xf>
    <xf numFmtId="49" fontId="30" fillId="0" borderId="17" xfId="0" applyNumberFormat="1" applyFont="1" applyBorder="1" applyAlignment="1">
      <alignment horizontal="center" vertical="center" wrapText="1"/>
    </xf>
    <xf numFmtId="49" fontId="29" fillId="0" borderId="18" xfId="0" applyNumberFormat="1" applyFont="1" applyBorder="1" applyAlignment="1">
      <alignment horizontal="center" vertical="center" wrapText="1"/>
    </xf>
    <xf numFmtId="49" fontId="29" fillId="0" borderId="1" xfId="0" applyNumberFormat="1" applyFont="1" applyBorder="1" applyAlignment="1">
      <alignment horizontal="center" vertical="center" wrapText="1"/>
    </xf>
    <xf numFmtId="49" fontId="29" fillId="0" borderId="19" xfId="0" applyNumberFormat="1" applyFont="1" applyBorder="1" applyAlignment="1">
      <alignment horizontal="center" vertical="center" wrapText="1"/>
    </xf>
    <xf numFmtId="49" fontId="30" fillId="0" borderId="8" xfId="0" applyNumberFormat="1" applyFont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 wrapText="1"/>
    </xf>
    <xf numFmtId="0" fontId="3" fillId="0" borderId="0" xfId="1" applyFont="1" applyFill="1" applyBorder="1" applyAlignment="1">
      <alignment horizontal="left" vertical="center" wrapText="1"/>
    </xf>
    <xf numFmtId="0" fontId="3" fillId="0" borderId="26" xfId="1" applyFont="1" applyFill="1" applyBorder="1" applyAlignment="1">
      <alignment horizontal="left" vertical="center" wrapText="1"/>
    </xf>
    <xf numFmtId="0" fontId="5" fillId="0" borderId="0" xfId="1" applyFont="1" applyFill="1" applyBorder="1" applyAlignment="1">
      <alignment horizontal="left" vertical="center" wrapText="1"/>
    </xf>
    <xf numFmtId="49" fontId="30" fillId="0" borderId="4" xfId="0" applyNumberFormat="1" applyFont="1" applyFill="1" applyBorder="1" applyAlignment="1">
      <alignment horizontal="center" vertical="center" wrapText="1"/>
    </xf>
    <xf numFmtId="49" fontId="30" fillId="0" borderId="8" xfId="0" applyNumberFormat="1" applyFont="1" applyFill="1" applyBorder="1" applyAlignment="1">
      <alignment horizontal="center" vertical="center" wrapText="1"/>
    </xf>
    <xf numFmtId="0" fontId="5" fillId="0" borderId="19" xfId="1" applyFont="1" applyFill="1" applyBorder="1" applyAlignment="1">
      <alignment horizontal="left" vertical="center" wrapText="1"/>
    </xf>
    <xf numFmtId="0" fontId="4" fillId="0" borderId="1" xfId="1" applyFont="1" applyFill="1" applyBorder="1" applyAlignment="1">
      <alignment horizontal="left" vertical="center"/>
    </xf>
    <xf numFmtId="0" fontId="4" fillId="0" borderId="19" xfId="1" applyFont="1" applyFill="1" applyBorder="1" applyAlignment="1">
      <alignment horizontal="left" vertical="center"/>
    </xf>
    <xf numFmtId="49" fontId="30" fillId="0" borderId="62" xfId="0" applyNumberFormat="1" applyFont="1" applyFill="1" applyBorder="1" applyAlignment="1">
      <alignment horizontal="center" vertical="center" wrapText="1"/>
    </xf>
    <xf numFmtId="0" fontId="4" fillId="0" borderId="28" xfId="1" applyFont="1" applyFill="1" applyBorder="1" applyAlignment="1">
      <alignment horizontal="left" vertical="center" wrapText="1"/>
    </xf>
    <xf numFmtId="49" fontId="30" fillId="0" borderId="101" xfId="0" applyNumberFormat="1" applyFont="1" applyFill="1" applyBorder="1" applyAlignment="1">
      <alignment horizontal="center" vertical="center" wrapText="1"/>
    </xf>
    <xf numFmtId="49" fontId="30" fillId="0" borderId="41" xfId="0" applyNumberFormat="1" applyFont="1" applyFill="1" applyBorder="1" applyAlignment="1">
      <alignment horizontal="center" vertical="center" wrapText="1"/>
    </xf>
    <xf numFmtId="49" fontId="30" fillId="0" borderId="102" xfId="0" applyNumberFormat="1" applyFont="1" applyFill="1" applyBorder="1" applyAlignment="1">
      <alignment horizontal="center" vertical="center" wrapText="1"/>
    </xf>
    <xf numFmtId="49" fontId="30" fillId="0" borderId="44" xfId="0" applyNumberFormat="1" applyFont="1" applyFill="1" applyBorder="1" applyAlignment="1">
      <alignment horizontal="center" vertical="center" wrapText="1"/>
    </xf>
    <xf numFmtId="49" fontId="30" fillId="0" borderId="6" xfId="0" applyNumberFormat="1" applyFont="1" applyFill="1" applyBorder="1" applyAlignment="1">
      <alignment horizontal="center" vertical="center" wrapText="1"/>
    </xf>
    <xf numFmtId="49" fontId="30" fillId="0" borderId="52" xfId="0" applyNumberFormat="1" applyFont="1" applyFill="1" applyBorder="1" applyAlignment="1">
      <alignment horizontal="center" vertical="center" wrapText="1"/>
    </xf>
    <xf numFmtId="0" fontId="2" fillId="0" borderId="24" xfId="1" applyFont="1" applyFill="1" applyBorder="1" applyAlignment="1">
      <alignment horizontal="left" vertical="center" wrapText="1"/>
    </xf>
    <xf numFmtId="0" fontId="2" fillId="0" borderId="54" xfId="1" applyFont="1" applyFill="1" applyBorder="1" applyAlignment="1">
      <alignment horizontal="left" vertical="center" wrapText="1"/>
    </xf>
    <xf numFmtId="0" fontId="2" fillId="0" borderId="100" xfId="1" applyFont="1" applyFill="1" applyBorder="1" applyAlignment="1">
      <alignment horizontal="left" vertical="center" wrapText="1"/>
    </xf>
    <xf numFmtId="0" fontId="2" fillId="0" borderId="98" xfId="1" applyFont="1" applyFill="1" applyBorder="1" applyAlignment="1">
      <alignment horizontal="left" vertical="center" wrapText="1"/>
    </xf>
    <xf numFmtId="49" fontId="29" fillId="0" borderId="3" xfId="0" applyNumberFormat="1" applyFont="1" applyBorder="1" applyAlignment="1">
      <alignment horizontal="center" vertical="center"/>
    </xf>
    <xf numFmtId="49" fontId="29" fillId="0" borderId="8" xfId="0" applyNumberFormat="1" applyFont="1" applyBorder="1" applyAlignment="1">
      <alignment horizontal="center" vertical="center"/>
    </xf>
    <xf numFmtId="0" fontId="5" fillId="0" borderId="4" xfId="1" applyFont="1" applyFill="1" applyBorder="1" applyAlignment="1">
      <alignment horizontal="center" vertical="center" wrapText="1"/>
    </xf>
    <xf numFmtId="0" fontId="5" fillId="0" borderId="8" xfId="1" applyFont="1" applyFill="1" applyBorder="1" applyAlignment="1">
      <alignment horizontal="center" vertical="center" wrapText="1"/>
    </xf>
    <xf numFmtId="0" fontId="5" fillId="0" borderId="3" xfId="1" applyFont="1" applyFill="1" applyBorder="1" applyAlignment="1">
      <alignment horizontal="center" vertical="center" wrapText="1"/>
    </xf>
    <xf numFmtId="49" fontId="30" fillId="0" borderId="1" xfId="0" applyNumberFormat="1" applyFont="1" applyBorder="1" applyAlignment="1">
      <alignment horizontal="center" vertical="center"/>
    </xf>
    <xf numFmtId="49" fontId="30" fillId="0" borderId="3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/>
    </xf>
    <xf numFmtId="49" fontId="30" fillId="0" borderId="8" xfId="0" applyNumberFormat="1" applyFont="1" applyBorder="1" applyAlignment="1">
      <alignment horizontal="center" vertical="center"/>
    </xf>
    <xf numFmtId="3" fontId="5" fillId="0" borderId="2" xfId="0" applyNumberFormat="1" applyFont="1" applyFill="1" applyBorder="1" applyAlignment="1">
      <alignment horizontal="right" vertical="center" wrapText="1"/>
    </xf>
    <xf numFmtId="3" fontId="5" fillId="0" borderId="7" xfId="0" applyNumberFormat="1" applyFont="1" applyFill="1" applyBorder="1" applyAlignment="1">
      <alignment horizontal="right" vertical="center" wrapText="1"/>
    </xf>
    <xf numFmtId="3" fontId="5" fillId="0" borderId="5" xfId="0" applyNumberFormat="1" applyFont="1" applyFill="1" applyBorder="1" applyAlignment="1">
      <alignment horizontal="right" vertical="center" wrapText="1"/>
    </xf>
    <xf numFmtId="3" fontId="30" fillId="0" borderId="2" xfId="0" applyNumberFormat="1" applyFont="1" applyFill="1" applyBorder="1" applyAlignment="1">
      <alignment horizontal="center" vertical="center" wrapText="1"/>
    </xf>
    <xf numFmtId="3" fontId="30" fillId="0" borderId="7" xfId="0" applyNumberFormat="1" applyFont="1" applyFill="1" applyBorder="1" applyAlignment="1">
      <alignment horizontal="center" vertical="center" wrapText="1"/>
    </xf>
    <xf numFmtId="3" fontId="30" fillId="0" borderId="5" xfId="0" applyNumberFormat="1" applyFont="1" applyFill="1" applyBorder="1" applyAlignment="1">
      <alignment horizontal="center" vertical="center" wrapText="1"/>
    </xf>
    <xf numFmtId="3" fontId="30" fillId="0" borderId="2" xfId="0" applyNumberFormat="1" applyFont="1" applyFill="1" applyBorder="1" applyAlignment="1">
      <alignment horizontal="right" vertical="center" wrapText="1"/>
    </xf>
    <xf numFmtId="3" fontId="30" fillId="0" borderId="7" xfId="0" applyNumberFormat="1" applyFont="1" applyFill="1" applyBorder="1" applyAlignment="1">
      <alignment horizontal="right" vertical="center" wrapText="1"/>
    </xf>
    <xf numFmtId="3" fontId="30" fillId="0" borderId="5" xfId="0" applyNumberFormat="1" applyFont="1" applyFill="1" applyBorder="1" applyAlignment="1">
      <alignment horizontal="right" vertical="center" wrapText="1"/>
    </xf>
    <xf numFmtId="0" fontId="30" fillId="0" borderId="101" xfId="0" applyFont="1" applyFill="1" applyBorder="1" applyAlignment="1">
      <alignment horizontal="center" vertical="center"/>
    </xf>
    <xf numFmtId="0" fontId="30" fillId="0" borderId="41" xfId="0" applyFont="1" applyFill="1" applyBorder="1" applyAlignment="1">
      <alignment horizontal="center" vertical="center"/>
    </xf>
    <xf numFmtId="0" fontId="30" fillId="0" borderId="102" xfId="0" applyFont="1" applyFill="1" applyBorder="1" applyAlignment="1">
      <alignment horizontal="center" vertical="center"/>
    </xf>
    <xf numFmtId="0" fontId="30" fillId="0" borderId="44" xfId="0" applyFont="1" applyFill="1" applyBorder="1" applyAlignment="1">
      <alignment horizontal="center" vertical="center"/>
    </xf>
    <xf numFmtId="0" fontId="30" fillId="0" borderId="6" xfId="0" applyFont="1" applyFill="1" applyBorder="1" applyAlignment="1">
      <alignment horizontal="center" vertical="center"/>
    </xf>
    <xf numFmtId="0" fontId="30" fillId="0" borderId="52" xfId="0" applyFont="1" applyFill="1" applyBorder="1" applyAlignment="1">
      <alignment horizontal="center" vertical="center"/>
    </xf>
    <xf numFmtId="0" fontId="5" fillId="0" borderId="1" xfId="1" applyFont="1" applyFill="1" applyBorder="1" applyAlignment="1">
      <alignment horizontal="center" vertical="center" wrapText="1"/>
    </xf>
    <xf numFmtId="3" fontId="30" fillId="0" borderId="24" xfId="0" applyNumberFormat="1" applyFont="1" applyFill="1" applyBorder="1" applyAlignment="1">
      <alignment horizontal="center" vertical="center" wrapText="1"/>
    </xf>
    <xf numFmtId="3" fontId="30" fillId="0" borderId="98" xfId="0" applyNumberFormat="1" applyFont="1" applyFill="1" applyBorder="1" applyAlignment="1">
      <alignment horizontal="center" vertical="center" wrapText="1"/>
    </xf>
    <xf numFmtId="3" fontId="30" fillId="0" borderId="30" xfId="0" applyNumberFormat="1" applyFont="1" applyFill="1" applyBorder="1" applyAlignment="1">
      <alignment horizontal="center" vertical="center" wrapText="1"/>
    </xf>
    <xf numFmtId="3" fontId="30" fillId="0" borderId="23" xfId="0" applyNumberFormat="1" applyFont="1" applyFill="1" applyBorder="1" applyAlignment="1">
      <alignment horizontal="center" vertical="center" wrapText="1"/>
    </xf>
    <xf numFmtId="3" fontId="30" fillId="0" borderId="82" xfId="0" applyNumberFormat="1" applyFont="1" applyFill="1" applyBorder="1" applyAlignment="1">
      <alignment horizontal="center" vertical="center" wrapText="1"/>
    </xf>
    <xf numFmtId="3" fontId="30" fillId="0" borderId="31" xfId="0" applyNumberFormat="1" applyFont="1" applyFill="1" applyBorder="1" applyAlignment="1">
      <alignment horizontal="center" vertical="center" wrapText="1"/>
    </xf>
    <xf numFmtId="0" fontId="30" fillId="0" borderId="16" xfId="0" applyFont="1" applyBorder="1" applyAlignment="1">
      <alignment horizontal="center"/>
    </xf>
    <xf numFmtId="0" fontId="30" fillId="0" borderId="16" xfId="0" applyFont="1" applyFill="1" applyBorder="1" applyAlignment="1">
      <alignment horizontal="center"/>
    </xf>
    <xf numFmtId="0" fontId="30" fillId="0" borderId="45" xfId="0" applyFont="1" applyFill="1" applyBorder="1" applyAlignment="1">
      <alignment horizontal="center"/>
    </xf>
    <xf numFmtId="49" fontId="30" fillId="0" borderId="15" xfId="0" applyNumberFormat="1" applyFont="1" applyBorder="1" applyAlignment="1">
      <alignment horizontal="center"/>
    </xf>
    <xf numFmtId="49" fontId="30" fillId="0" borderId="18" xfId="0" applyNumberFormat="1" applyFont="1" applyBorder="1" applyAlignment="1">
      <alignment horizontal="center"/>
    </xf>
    <xf numFmtId="0" fontId="30" fillId="0" borderId="16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49" fontId="30" fillId="0" borderId="47" xfId="0" applyNumberFormat="1" applyFont="1" applyBorder="1" applyAlignment="1">
      <alignment horizontal="left" vertical="center" wrapText="1"/>
    </xf>
    <xf numFmtId="49" fontId="30" fillId="0" borderId="8" xfId="0" applyNumberFormat="1" applyFont="1" applyBorder="1" applyAlignment="1">
      <alignment horizontal="left" vertical="center" wrapText="1"/>
    </xf>
    <xf numFmtId="0" fontId="30" fillId="0" borderId="3" xfId="0" applyFont="1" applyFill="1" applyBorder="1" applyAlignment="1">
      <alignment horizontal="left" vertical="center" wrapText="1"/>
    </xf>
    <xf numFmtId="0" fontId="30" fillId="0" borderId="8" xfId="0" applyFont="1" applyFill="1" applyBorder="1" applyAlignment="1">
      <alignment horizontal="left" vertical="center" wrapText="1"/>
    </xf>
    <xf numFmtId="49" fontId="5" fillId="0" borderId="23" xfId="0" applyNumberFormat="1" applyFont="1" applyFill="1" applyBorder="1" applyAlignment="1">
      <alignment horizontal="left" vertical="center" wrapText="1"/>
    </xf>
    <xf numFmtId="49" fontId="5" fillId="0" borderId="82" xfId="0" applyNumberFormat="1" applyFont="1" applyFill="1" applyBorder="1" applyAlignment="1">
      <alignment horizontal="left" vertical="center" wrapText="1"/>
    </xf>
    <xf numFmtId="49" fontId="5" fillId="0" borderId="31" xfId="0" applyNumberFormat="1" applyFont="1" applyFill="1" applyBorder="1" applyAlignment="1">
      <alignment horizontal="left" vertical="center" wrapText="1"/>
    </xf>
    <xf numFmtId="0" fontId="5" fillId="0" borderId="2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5" xfId="0" applyFont="1" applyFill="1" applyBorder="1" applyAlignment="1">
      <alignment horizontal="left" vertical="center" wrapText="1"/>
    </xf>
    <xf numFmtId="49" fontId="29" fillId="0" borderId="27" xfId="0" applyNumberFormat="1" applyFont="1" applyBorder="1" applyAlignment="1">
      <alignment horizontal="center"/>
    </xf>
    <xf numFmtId="49" fontId="29" fillId="0" borderId="57" xfId="0" applyNumberFormat="1" applyFont="1" applyBorder="1" applyAlignment="1">
      <alignment horizontal="center"/>
    </xf>
    <xf numFmtId="0" fontId="30" fillId="0" borderId="47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center" vertical="center" wrapText="1"/>
    </xf>
    <xf numFmtId="0" fontId="32" fillId="0" borderId="0" xfId="0" applyFont="1" applyFill="1" applyBorder="1" applyAlignment="1">
      <alignment horizontal="center"/>
    </xf>
    <xf numFmtId="0" fontId="36" fillId="0" borderId="16" xfId="0" applyFont="1" applyFill="1" applyBorder="1" applyAlignment="1">
      <alignment horizontal="center" vertical="center" wrapText="1"/>
    </xf>
    <xf numFmtId="49" fontId="30" fillId="0" borderId="45" xfId="0" applyNumberFormat="1" applyFont="1" applyFill="1" applyBorder="1" applyAlignment="1">
      <alignment horizontal="center" vertical="center" wrapText="1"/>
    </xf>
    <xf numFmtId="49" fontId="30" fillId="0" borderId="50" xfId="0" applyNumberFormat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left" vertical="center" wrapText="1"/>
    </xf>
    <xf numFmtId="0" fontId="2" fillId="0" borderId="26" xfId="1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3" fillId="0" borderId="19" xfId="0" applyFont="1" applyFill="1" applyBorder="1" applyAlignment="1">
      <alignment horizontal="left" vertical="center" wrapText="1"/>
    </xf>
    <xf numFmtId="0" fontId="2" fillId="0" borderId="3" xfId="1" applyFont="1" applyFill="1" applyBorder="1" applyAlignment="1">
      <alignment vertical="center"/>
    </xf>
    <xf numFmtId="0" fontId="2" fillId="0" borderId="8" xfId="1" applyFont="1" applyFill="1" applyBorder="1" applyAlignment="1">
      <alignment vertical="center"/>
    </xf>
    <xf numFmtId="0" fontId="2" fillId="0" borderId="4" xfId="1" applyFont="1" applyFill="1" applyBorder="1" applyAlignment="1">
      <alignment horizontal="left" vertical="center"/>
    </xf>
    <xf numFmtId="0" fontId="29" fillId="0" borderId="3" xfId="0" applyFont="1" applyFill="1" applyBorder="1" applyAlignment="1">
      <alignment horizontal="left"/>
    </xf>
    <xf numFmtId="0" fontId="29" fillId="0" borderId="4" xfId="0" applyFont="1" applyFill="1" applyBorder="1" applyAlignment="1">
      <alignment horizontal="left"/>
    </xf>
    <xf numFmtId="0" fontId="29" fillId="0" borderId="8" xfId="0" applyFont="1" applyFill="1" applyBorder="1" applyAlignment="1">
      <alignment horizontal="left"/>
    </xf>
    <xf numFmtId="0" fontId="4" fillId="0" borderId="3" xfId="1" applyFont="1" applyFill="1" applyBorder="1" applyAlignment="1">
      <alignment vertical="center"/>
    </xf>
    <xf numFmtId="0" fontId="4" fillId="0" borderId="8" xfId="1" applyFont="1" applyFill="1" applyBorder="1" applyAlignment="1">
      <alignment vertical="center"/>
    </xf>
    <xf numFmtId="0" fontId="5" fillId="0" borderId="3" xfId="1" applyFont="1" applyFill="1" applyBorder="1" applyAlignment="1">
      <alignment vertical="center"/>
    </xf>
    <xf numFmtId="0" fontId="5" fillId="0" borderId="8" xfId="1" applyFont="1" applyFill="1" applyBorder="1" applyAlignment="1">
      <alignment vertical="center"/>
    </xf>
    <xf numFmtId="0" fontId="29" fillId="0" borderId="3" xfId="0" applyFont="1" applyFill="1" applyBorder="1" applyAlignment="1">
      <alignment horizontal="center" vertical="center" wrapText="1"/>
    </xf>
    <xf numFmtId="0" fontId="29" fillId="0" borderId="4" xfId="0" applyFont="1" applyFill="1" applyBorder="1" applyAlignment="1">
      <alignment horizontal="center" vertical="center" wrapText="1"/>
    </xf>
    <xf numFmtId="0" fontId="29" fillId="0" borderId="8" xfId="0" applyFont="1" applyFill="1" applyBorder="1" applyAlignment="1">
      <alignment horizontal="center" vertical="center" wrapText="1"/>
    </xf>
    <xf numFmtId="3" fontId="29" fillId="0" borderId="3" xfId="0" applyNumberFormat="1" applyFont="1" applyFill="1" applyBorder="1" applyAlignment="1">
      <alignment horizontal="center" vertical="center" wrapText="1"/>
    </xf>
    <xf numFmtId="3" fontId="29" fillId="0" borderId="4" xfId="0" applyNumberFormat="1" applyFont="1" applyFill="1" applyBorder="1" applyAlignment="1">
      <alignment horizontal="center" vertical="center" wrapText="1"/>
    </xf>
    <xf numFmtId="3" fontId="29" fillId="0" borderId="8" xfId="0" applyNumberFormat="1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8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left" vertical="center" wrapText="1"/>
    </xf>
    <xf numFmtId="0" fontId="3" fillId="0" borderId="8" xfId="0" applyFont="1" applyFill="1" applyBorder="1" applyAlignment="1">
      <alignment horizontal="left" vertical="center" wrapText="1"/>
    </xf>
    <xf numFmtId="0" fontId="2" fillId="0" borderId="2" xfId="1" applyFont="1" applyFill="1" applyBorder="1" applyAlignment="1">
      <alignment horizontal="center" vertical="center" wrapText="1"/>
    </xf>
    <xf numFmtId="0" fontId="2" fillId="0" borderId="5" xfId="1" applyFont="1" applyFill="1" applyBorder="1" applyAlignment="1">
      <alignment horizontal="center" vertical="center" wrapText="1"/>
    </xf>
    <xf numFmtId="0" fontId="2" fillId="0" borderId="10" xfId="1" applyFont="1" applyFill="1" applyBorder="1" applyAlignment="1">
      <alignment horizontal="center" vertical="center"/>
    </xf>
    <xf numFmtId="0" fontId="2" fillId="0" borderId="9" xfId="1" applyFont="1" applyFill="1" applyBorder="1" applyAlignment="1">
      <alignment horizontal="center" vertical="center"/>
    </xf>
    <xf numFmtId="0" fontId="2" fillId="0" borderId="35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4" fillId="0" borderId="3" xfId="0" applyFont="1" applyFill="1" applyBorder="1" applyAlignment="1">
      <alignment vertical="center" wrapText="1"/>
    </xf>
    <xf numFmtId="0" fontId="4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vertical="center" wrapText="1"/>
    </xf>
    <xf numFmtId="0" fontId="5" fillId="0" borderId="8" xfId="0" applyFont="1" applyFill="1" applyBorder="1" applyAlignment="1">
      <alignment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left" vertical="center"/>
    </xf>
    <xf numFmtId="0" fontId="7" fillId="0" borderId="8" xfId="0" applyFont="1" applyFill="1" applyBorder="1" applyAlignment="1">
      <alignment horizontal="left" vertical="center"/>
    </xf>
    <xf numFmtId="0" fontId="5" fillId="0" borderId="3" xfId="0" applyFont="1" applyFill="1" applyBorder="1" applyAlignment="1">
      <alignment horizontal="left" vertical="center" wrapText="1"/>
    </xf>
    <xf numFmtId="0" fontId="5" fillId="0" borderId="8" xfId="0" applyFont="1" applyFill="1" applyBorder="1" applyAlignment="1">
      <alignment horizontal="left" vertical="center" wrapText="1"/>
    </xf>
    <xf numFmtId="0" fontId="3" fillId="0" borderId="3" xfId="0" applyFont="1" applyFill="1" applyBorder="1" applyAlignment="1">
      <alignment vertical="center"/>
    </xf>
    <xf numFmtId="0" fontId="3" fillId="0" borderId="8" xfId="0" applyFont="1" applyFill="1" applyBorder="1" applyAlignment="1">
      <alignment vertical="center"/>
    </xf>
    <xf numFmtId="0" fontId="5" fillId="0" borderId="3" xfId="0" applyFont="1" applyFill="1" applyBorder="1" applyAlignment="1">
      <alignment vertical="center"/>
    </xf>
    <xf numFmtId="0" fontId="5" fillId="0" borderId="8" xfId="0" applyFont="1" applyFill="1" applyBorder="1" applyAlignment="1">
      <alignment vertical="center"/>
    </xf>
    <xf numFmtId="0" fontId="2" fillId="0" borderId="10" xfId="1" applyFont="1" applyFill="1" applyBorder="1" applyAlignment="1">
      <alignment horizontal="center" vertical="center" wrapText="1"/>
    </xf>
    <xf numFmtId="0" fontId="2" fillId="0" borderId="9" xfId="1" applyFont="1" applyFill="1" applyBorder="1" applyAlignment="1">
      <alignment horizontal="center" vertical="center" wrapText="1"/>
    </xf>
    <xf numFmtId="0" fontId="2" fillId="0" borderId="35" xfId="1" applyFont="1" applyFill="1" applyBorder="1" applyAlignment="1">
      <alignment horizontal="center" vertical="center" wrapText="1"/>
    </xf>
    <xf numFmtId="0" fontId="2" fillId="0" borderId="36" xfId="1" applyFont="1" applyFill="1" applyBorder="1" applyAlignment="1">
      <alignment horizontal="center" vertical="center" wrapText="1"/>
    </xf>
    <xf numFmtId="3" fontId="30" fillId="0" borderId="6" xfId="0" applyNumberFormat="1" applyFont="1" applyBorder="1" applyAlignment="1">
      <alignment horizontal="right"/>
    </xf>
    <xf numFmtId="0" fontId="4" fillId="0" borderId="2" xfId="1" applyFont="1" applyFill="1" applyBorder="1" applyAlignment="1">
      <alignment horizontal="left" vertical="center" wrapText="1"/>
    </xf>
    <xf numFmtId="0" fontId="2" fillId="0" borderId="7" xfId="1" applyFont="1" applyFill="1" applyBorder="1" applyAlignment="1">
      <alignment horizontal="center" vertical="center" wrapText="1"/>
    </xf>
    <xf numFmtId="0" fontId="5" fillId="0" borderId="7" xfId="1" applyFont="1" applyFill="1" applyBorder="1" applyAlignment="1">
      <alignment horizontal="left" vertical="center" wrapText="1"/>
    </xf>
    <xf numFmtId="0" fontId="2" fillId="0" borderId="11" xfId="1" applyFont="1" applyFill="1" applyBorder="1" applyAlignment="1">
      <alignment horizontal="center" vertical="center" wrapText="1"/>
    </xf>
    <xf numFmtId="0" fontId="2" fillId="0" borderId="0" xfId="1" applyFont="1" applyFill="1" applyBorder="1" applyAlignment="1">
      <alignment horizontal="center" vertical="center" wrapText="1"/>
    </xf>
    <xf numFmtId="0" fontId="2" fillId="0" borderId="61" xfId="1" applyFont="1" applyFill="1" applyBorder="1" applyAlignment="1">
      <alignment horizontal="center" vertical="center" wrapText="1"/>
    </xf>
    <xf numFmtId="0" fontId="2" fillId="0" borderId="6" xfId="1" applyFont="1" applyFill="1" applyBorder="1" applyAlignment="1">
      <alignment horizontal="center" vertical="center" wrapText="1"/>
    </xf>
    <xf numFmtId="3" fontId="30" fillId="0" borderId="1" xfId="0" applyNumberFormat="1" applyFont="1" applyBorder="1" applyAlignment="1">
      <alignment horizontal="center" vertical="center" wrapText="1"/>
    </xf>
    <xf numFmtId="3" fontId="5" fillId="0" borderId="3" xfId="1" applyNumberFormat="1" applyFont="1" applyBorder="1" applyAlignment="1">
      <alignment horizontal="center" vertical="center" wrapText="1"/>
    </xf>
    <xf numFmtId="3" fontId="5" fillId="0" borderId="4" xfId="1" applyNumberFormat="1" applyFont="1" applyBorder="1" applyAlignment="1">
      <alignment horizontal="center" vertical="center" wrapText="1"/>
    </xf>
    <xf numFmtId="3" fontId="5" fillId="0" borderId="8" xfId="1" applyNumberFormat="1" applyFont="1" applyBorder="1" applyAlignment="1">
      <alignment horizontal="center" vertical="center" wrapText="1"/>
    </xf>
    <xf numFmtId="0" fontId="36" fillId="0" borderId="6" xfId="0" applyFont="1" applyFill="1" applyBorder="1" applyAlignment="1">
      <alignment horizontal="right"/>
    </xf>
    <xf numFmtId="0" fontId="34" fillId="0" borderId="1" xfId="0" applyFont="1" applyFill="1" applyBorder="1" applyAlignment="1">
      <alignment horizontal="left" vertical="center" wrapText="1"/>
    </xf>
    <xf numFmtId="0" fontId="36" fillId="0" borderId="1" xfId="0" applyFont="1" applyFill="1" applyBorder="1" applyAlignment="1">
      <alignment horizontal="left" vertical="center" wrapText="1"/>
    </xf>
    <xf numFmtId="0" fontId="34" fillId="0" borderId="1" xfId="0" applyFont="1" applyFill="1" applyBorder="1" applyAlignment="1">
      <alignment horizontal="center" vertical="center" wrapText="1"/>
    </xf>
    <xf numFmtId="0" fontId="34" fillId="0" borderId="13" xfId="0" applyFont="1" applyFill="1" applyBorder="1" applyAlignment="1">
      <alignment horizontal="left" vertical="center" wrapText="1"/>
    </xf>
    <xf numFmtId="0" fontId="34" fillId="0" borderId="4" xfId="0" applyFont="1" applyFill="1" applyBorder="1" applyAlignment="1">
      <alignment horizontal="left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5" fillId="0" borderId="10" xfId="0" applyFont="1" applyFill="1" applyBorder="1" applyAlignment="1">
      <alignment horizontal="center" vertical="center" wrapText="1"/>
    </xf>
    <xf numFmtId="0" fontId="5" fillId="0" borderId="11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wrapText="1"/>
    </xf>
    <xf numFmtId="0" fontId="5" fillId="0" borderId="35" xfId="0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36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58" xfId="0" applyFont="1" applyFill="1" applyBorder="1" applyAlignment="1">
      <alignment horizontal="center" vertical="center" wrapText="1"/>
    </xf>
    <xf numFmtId="0" fontId="3" fillId="0" borderId="61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3" fillId="0" borderId="42" xfId="0" applyFont="1" applyFill="1" applyBorder="1" applyAlignment="1">
      <alignment horizontal="left" vertical="center" wrapText="1"/>
    </xf>
    <xf numFmtId="0" fontId="3" fillId="0" borderId="57" xfId="0" applyFont="1" applyFill="1" applyBorder="1" applyAlignment="1">
      <alignment horizontal="left" vertical="center" wrapText="1"/>
    </xf>
    <xf numFmtId="0" fontId="5" fillId="31" borderId="3" xfId="0" applyFont="1" applyFill="1" applyBorder="1" applyAlignment="1">
      <alignment horizontal="center" vertical="center" wrapText="1"/>
    </xf>
    <xf numFmtId="0" fontId="5" fillId="31" borderId="4" xfId="0" applyFont="1" applyFill="1" applyBorder="1" applyAlignment="1">
      <alignment horizontal="center" vertical="center" wrapText="1"/>
    </xf>
    <xf numFmtId="0" fontId="5" fillId="31" borderId="8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30" fillId="0" borderId="37" xfId="0" applyFont="1" applyBorder="1" applyAlignment="1">
      <alignment horizontal="right"/>
    </xf>
    <xf numFmtId="0" fontId="30" fillId="0" borderId="0" xfId="0" applyFont="1" applyBorder="1" applyAlignment="1">
      <alignment horizontal="right"/>
    </xf>
    <xf numFmtId="49" fontId="3" fillId="0" borderId="15" xfId="0" applyNumberFormat="1" applyFont="1" applyFill="1" applyBorder="1" applyAlignment="1">
      <alignment horizontal="center" vertical="center"/>
    </xf>
    <xf numFmtId="49" fontId="3" fillId="0" borderId="18" xfId="0" applyNumberFormat="1" applyFont="1" applyFill="1" applyBorder="1" applyAlignment="1">
      <alignment horizontal="center" vertical="center"/>
    </xf>
    <xf numFmtId="0" fontId="3" fillId="0" borderId="16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39" xfId="0" applyFont="1" applyFill="1" applyBorder="1" applyAlignment="1">
      <alignment horizontal="center" vertical="center" wrapText="1"/>
    </xf>
    <xf numFmtId="0" fontId="3" fillId="0" borderId="40" xfId="0" applyFont="1" applyFill="1" applyBorder="1" applyAlignment="1">
      <alignment horizontal="center" vertical="center" wrapText="1"/>
    </xf>
    <xf numFmtId="0" fontId="5" fillId="0" borderId="15" xfId="43" applyFont="1" applyBorder="1" applyAlignment="1">
      <alignment vertical="center"/>
    </xf>
    <xf numFmtId="0" fontId="5" fillId="0" borderId="18" xfId="43" applyFont="1" applyBorder="1" applyAlignment="1">
      <alignment vertical="center"/>
    </xf>
    <xf numFmtId="0" fontId="72" fillId="0" borderId="95" xfId="43" applyFont="1" applyBorder="1" applyAlignment="1">
      <alignment horizontal="center" vertical="center" wrapText="1"/>
    </xf>
    <xf numFmtId="0" fontId="72" fillId="0" borderId="7" xfId="43" applyFont="1" applyBorder="1" applyAlignment="1">
      <alignment horizontal="center" vertical="center" wrapText="1"/>
    </xf>
    <xf numFmtId="0" fontId="72" fillId="0" borderId="5" xfId="43" applyFont="1" applyBorder="1" applyAlignment="1">
      <alignment horizontal="center" vertical="center" wrapText="1"/>
    </xf>
    <xf numFmtId="0" fontId="72" fillId="0" borderId="16" xfId="43" applyFont="1" applyBorder="1" applyAlignment="1">
      <alignment horizontal="center" vertical="center"/>
    </xf>
    <xf numFmtId="0" fontId="72" fillId="32" borderId="16" xfId="43" applyFont="1" applyFill="1" applyBorder="1" applyAlignment="1">
      <alignment horizontal="center" vertical="center" wrapText="1"/>
    </xf>
    <xf numFmtId="0" fontId="72" fillId="32" borderId="1" xfId="43" applyFont="1" applyFill="1" applyBorder="1" applyAlignment="1">
      <alignment horizontal="center" vertical="center" wrapText="1"/>
    </xf>
    <xf numFmtId="0" fontId="69" fillId="0" borderId="16" xfId="0" applyFont="1" applyBorder="1" applyAlignment="1">
      <alignment horizontal="center" vertical="center"/>
    </xf>
    <xf numFmtId="0" fontId="72" fillId="33" borderId="17" xfId="43" applyFont="1" applyFill="1" applyBorder="1" applyAlignment="1">
      <alignment horizontal="center" vertical="center" wrapText="1"/>
    </xf>
    <xf numFmtId="0" fontId="72" fillId="33" borderId="19" xfId="43" applyFont="1" applyFill="1" applyBorder="1" applyAlignment="1">
      <alignment horizontal="center" vertical="center" wrapText="1"/>
    </xf>
    <xf numFmtId="0" fontId="73" fillId="0" borderId="1" xfId="43" applyFont="1" applyBorder="1" applyAlignment="1">
      <alignment horizontal="center" vertical="center" wrapText="1"/>
    </xf>
    <xf numFmtId="0" fontId="5" fillId="0" borderId="1" xfId="44" applyFont="1" applyBorder="1" applyAlignment="1">
      <alignment horizontal="center" vertical="center" wrapText="1"/>
    </xf>
    <xf numFmtId="0" fontId="73" fillId="0" borderId="1" xfId="44" applyFont="1" applyBorder="1" applyAlignment="1">
      <alignment horizontal="center" vertical="center" wrapText="1"/>
    </xf>
    <xf numFmtId="0" fontId="74" fillId="0" borderId="1" xfId="0" applyFont="1" applyBorder="1" applyAlignment="1">
      <alignment horizontal="center" vertical="center" wrapText="1"/>
    </xf>
    <xf numFmtId="0" fontId="75" fillId="0" borderId="1" xfId="0" applyFont="1" applyBorder="1" applyAlignment="1">
      <alignment horizontal="center" vertical="center" wrapText="1"/>
    </xf>
    <xf numFmtId="0" fontId="72" fillId="0" borderId="16" xfId="43" applyFont="1" applyFill="1" applyBorder="1" applyAlignment="1">
      <alignment horizontal="center" vertical="center" wrapText="1"/>
    </xf>
    <xf numFmtId="0" fontId="72" fillId="0" borderId="1" xfId="43" applyFont="1" applyFill="1" applyBorder="1" applyAlignment="1">
      <alignment horizontal="center" vertical="center" wrapText="1"/>
    </xf>
    <xf numFmtId="3" fontId="21" fillId="0" borderId="12" xfId="0" applyNumberFormat="1" applyFont="1" applyFill="1" applyBorder="1" applyAlignment="1">
      <alignment horizontal="center" vertical="center"/>
    </xf>
    <xf numFmtId="3" fontId="21" fillId="0" borderId="13" xfId="0" applyNumberFormat="1" applyFont="1" applyFill="1" applyBorder="1" applyAlignment="1">
      <alignment horizontal="center" vertical="center"/>
    </xf>
    <xf numFmtId="3" fontId="21" fillId="0" borderId="42" xfId="0" applyNumberFormat="1" applyFont="1" applyFill="1" applyBorder="1" applyAlignment="1">
      <alignment horizontal="center" vertical="center"/>
    </xf>
    <xf numFmtId="3" fontId="21" fillId="0" borderId="39" xfId="0" applyNumberFormat="1" applyFont="1" applyFill="1" applyBorder="1" applyAlignment="1">
      <alignment horizontal="center" vertical="center"/>
    </xf>
    <xf numFmtId="3" fontId="21" fillId="0" borderId="33" xfId="0" applyNumberFormat="1" applyFont="1" applyFill="1" applyBorder="1" applyAlignment="1">
      <alignment horizontal="center" vertical="center"/>
    </xf>
    <xf numFmtId="3" fontId="14" fillId="0" borderId="12" xfId="0" applyNumberFormat="1" applyFont="1" applyFill="1" applyBorder="1" applyAlignment="1">
      <alignment horizontal="left" vertical="center" wrapText="1" indent="2"/>
    </xf>
    <xf numFmtId="3" fontId="14" fillId="0" borderId="14" xfId="0" applyNumberFormat="1" applyFont="1" applyFill="1" applyBorder="1" applyAlignment="1">
      <alignment horizontal="left" vertical="center" wrapText="1" indent="2"/>
    </xf>
    <xf numFmtId="3" fontId="21" fillId="0" borderId="39" xfId="0" applyNumberFormat="1" applyFont="1" applyFill="1" applyBorder="1" applyAlignment="1">
      <alignment horizontal="center" vertical="center" wrapText="1"/>
    </xf>
    <xf numFmtId="3" fontId="21" fillId="0" borderId="33" xfId="0" applyNumberFormat="1" applyFont="1" applyFill="1" applyBorder="1" applyAlignment="1">
      <alignment horizontal="center" vertical="center" wrapText="1"/>
    </xf>
    <xf numFmtId="3" fontId="21" fillId="0" borderId="60" xfId="0" applyNumberFormat="1" applyFont="1" applyFill="1" applyBorder="1" applyAlignment="1">
      <alignment horizontal="center" vertical="center"/>
    </xf>
    <xf numFmtId="3" fontId="21" fillId="0" borderId="53" xfId="0" applyNumberFormat="1" applyFont="1" applyFill="1" applyBorder="1" applyAlignment="1">
      <alignment horizontal="center" vertical="center"/>
    </xf>
    <xf numFmtId="3" fontId="3" fillId="0" borderId="0" xfId="3" applyNumberFormat="1" applyFont="1" applyFill="1" applyBorder="1" applyAlignment="1" applyProtection="1">
      <alignment horizontal="left" vertical="center" indent="1"/>
    </xf>
    <xf numFmtId="0" fontId="36" fillId="0" borderId="37" xfId="0" applyFont="1" applyBorder="1" applyAlignment="1">
      <alignment horizontal="right"/>
    </xf>
    <xf numFmtId="0" fontId="72" fillId="0" borderId="16" xfId="43" applyFont="1" applyBorder="1" applyAlignment="1">
      <alignment horizontal="center" vertical="center" wrapText="1"/>
    </xf>
    <xf numFmtId="0" fontId="72" fillId="0" borderId="17" xfId="43" applyFont="1" applyFill="1" applyBorder="1" applyAlignment="1">
      <alignment horizontal="center" vertical="center" wrapText="1"/>
    </xf>
    <xf numFmtId="0" fontId="72" fillId="0" borderId="19" xfId="43" applyFont="1" applyFill="1" applyBorder="1" applyAlignment="1">
      <alignment horizontal="center" vertical="center" wrapText="1"/>
    </xf>
    <xf numFmtId="0" fontId="72" fillId="0" borderId="62" xfId="43" applyFont="1" applyBorder="1" applyAlignment="1">
      <alignment horizontal="center" vertical="center"/>
    </xf>
    <xf numFmtId="0" fontId="5" fillId="0" borderId="16" xfId="44" applyFont="1" applyBorder="1" applyAlignment="1">
      <alignment horizontal="center" vertical="center"/>
    </xf>
    <xf numFmtId="0" fontId="69" fillId="0" borderId="1" xfId="0" applyFont="1" applyBorder="1" applyAlignment="1">
      <alignment horizontal="center" vertical="center" wrapText="1"/>
    </xf>
    <xf numFmtId="0" fontId="73" fillId="0" borderId="2" xfId="43" applyFont="1" applyBorder="1" applyAlignment="1">
      <alignment horizontal="center" vertical="center" wrapText="1"/>
    </xf>
    <xf numFmtId="0" fontId="73" fillId="0" borderId="5" xfId="43" applyFont="1" applyBorder="1" applyAlignment="1">
      <alignment horizontal="center" vertical="center" wrapText="1"/>
    </xf>
    <xf numFmtId="0" fontId="73" fillId="0" borderId="1" xfId="43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73" fillId="0" borderId="8" xfId="43" applyFont="1" applyBorder="1" applyAlignment="1">
      <alignment horizontal="center" vertical="center" wrapText="1"/>
    </xf>
    <xf numFmtId="167" fontId="82" fillId="0" borderId="1" xfId="98" applyNumberFormat="1" applyFont="1" applyBorder="1" applyAlignment="1">
      <alignment horizontal="center" vertical="center"/>
    </xf>
    <xf numFmtId="0" fontId="5" fillId="0" borderId="37" xfId="43" applyFont="1" applyBorder="1" applyAlignment="1">
      <alignment horizontal="center"/>
    </xf>
    <xf numFmtId="49" fontId="5" fillId="0" borderId="95" xfId="43" applyNumberFormat="1" applyFont="1" applyBorder="1" applyAlignment="1">
      <alignment horizontal="center" vertical="center"/>
    </xf>
    <xf numFmtId="49" fontId="5" fillId="0" borderId="7" xfId="43" applyNumberFormat="1" applyFont="1" applyBorder="1" applyAlignment="1">
      <alignment horizontal="center" vertical="center"/>
    </xf>
    <xf numFmtId="49" fontId="5" fillId="0" borderId="5" xfId="43" applyNumberFormat="1" applyFont="1" applyBorder="1" applyAlignment="1">
      <alignment horizontal="center" vertical="center"/>
    </xf>
    <xf numFmtId="0" fontId="3" fillId="0" borderId="16" xfId="43" applyFont="1" applyBorder="1" applyAlignment="1">
      <alignment horizontal="center" vertical="center" wrapText="1"/>
    </xf>
    <xf numFmtId="0" fontId="5" fillId="0" borderId="1" xfId="43" applyFont="1" applyBorder="1" applyAlignment="1">
      <alignment horizontal="center" vertical="center" wrapText="1"/>
    </xf>
    <xf numFmtId="0" fontId="3" fillId="0" borderId="16" xfId="43" applyFont="1" applyBorder="1" applyAlignment="1">
      <alignment horizontal="center" vertical="center"/>
    </xf>
    <xf numFmtId="0" fontId="3" fillId="32" borderId="16" xfId="43" applyFont="1" applyFill="1" applyBorder="1" applyAlignment="1">
      <alignment horizontal="center" vertical="center" wrapText="1"/>
    </xf>
    <xf numFmtId="0" fontId="3" fillId="32" borderId="1" xfId="43" applyFont="1" applyFill="1" applyBorder="1" applyAlignment="1">
      <alignment horizontal="center" vertical="center" wrapText="1"/>
    </xf>
    <xf numFmtId="0" fontId="3" fillId="32" borderId="17" xfId="43" applyFont="1" applyFill="1" applyBorder="1" applyAlignment="1">
      <alignment horizontal="center" vertical="center" wrapText="1"/>
    </xf>
    <xf numFmtId="0" fontId="3" fillId="32" borderId="19" xfId="43" applyFont="1" applyFill="1" applyBorder="1" applyAlignment="1">
      <alignment horizontal="center" vertical="center" wrapText="1"/>
    </xf>
    <xf numFmtId="0" fontId="82" fillId="0" borderId="1" xfId="43" applyFont="1" applyBorder="1" applyAlignment="1">
      <alignment horizontal="center" vertical="center" wrapText="1"/>
    </xf>
    <xf numFmtId="0" fontId="82" fillId="0" borderId="1" xfId="43" applyFont="1" applyFill="1" applyBorder="1" applyAlignment="1">
      <alignment horizontal="center" vertical="center" wrapText="1"/>
    </xf>
    <xf numFmtId="0" fontId="82" fillId="0" borderId="1" xfId="44" applyFont="1" applyBorder="1" applyAlignment="1">
      <alignment horizontal="center" vertical="center" wrapText="1"/>
    </xf>
    <xf numFmtId="0" fontId="83" fillId="0" borderId="1" xfId="0" applyFont="1" applyBorder="1" applyAlignment="1">
      <alignment horizontal="center" vertical="center" wrapText="1"/>
    </xf>
    <xf numFmtId="0" fontId="84" fillId="0" borderId="1" xfId="0" applyFont="1" applyFill="1" applyBorder="1" applyAlignment="1">
      <alignment horizontal="center" vertical="center" wrapText="1"/>
    </xf>
    <xf numFmtId="0" fontId="82" fillId="0" borderId="2" xfId="43" applyFont="1" applyBorder="1" applyAlignment="1">
      <alignment horizontal="center" vertical="center" wrapText="1"/>
    </xf>
    <xf numFmtId="0" fontId="82" fillId="0" borderId="5" xfId="43" applyFont="1" applyBorder="1" applyAlignment="1">
      <alignment horizontal="center" vertical="center" wrapText="1"/>
    </xf>
  </cellXfs>
  <cellStyles count="99">
    <cellStyle name="20% - 1. jelölőszín 2" xfId="4"/>
    <cellStyle name="20% - 2. jelölőszín 2" xfId="5"/>
    <cellStyle name="20% - 3. jelölőszín 2" xfId="6"/>
    <cellStyle name="20% - 4. jelölőszín 2" xfId="7"/>
    <cellStyle name="20% - 5. jelölőszín 2" xfId="8"/>
    <cellStyle name="20% - 6. jelölőszín 2" xfId="9"/>
    <cellStyle name="20% - Accent1" xfId="57"/>
    <cellStyle name="20% - Accent2" xfId="58"/>
    <cellStyle name="20% - Accent3" xfId="59"/>
    <cellStyle name="20% - Accent4" xfId="60"/>
    <cellStyle name="20% - Accent5" xfId="61"/>
    <cellStyle name="20% - Accent6" xfId="62"/>
    <cellStyle name="40% - 1. jelölőszín 2" xfId="10"/>
    <cellStyle name="40% - 2. jelölőszín 2" xfId="11"/>
    <cellStyle name="40% - 3. jelölőszín 2" xfId="12"/>
    <cellStyle name="40% - 4. jelölőszín 2" xfId="13"/>
    <cellStyle name="40% - 5. jelölőszín 2" xfId="14"/>
    <cellStyle name="40% - 6. jelölőszín 2" xfId="15"/>
    <cellStyle name="40% - Accent1" xfId="63"/>
    <cellStyle name="40% - Accent2" xfId="64"/>
    <cellStyle name="40% - Accent3" xfId="65"/>
    <cellStyle name="40% - Accent4" xfId="66"/>
    <cellStyle name="40% - Accent5" xfId="67"/>
    <cellStyle name="40% - Accent6" xfId="68"/>
    <cellStyle name="60% - 1. jelölőszín 2" xfId="16"/>
    <cellStyle name="60% - 2. jelölőszín 2" xfId="17"/>
    <cellStyle name="60% - 3. jelölőszín 2" xfId="18"/>
    <cellStyle name="60% - 4. jelölőszín 2" xfId="19"/>
    <cellStyle name="60% - 5. jelölőszín 2" xfId="20"/>
    <cellStyle name="60% - 6. jelölőszín 2" xfId="21"/>
    <cellStyle name="60% - Accent1" xfId="69"/>
    <cellStyle name="60% - Accent2" xfId="70"/>
    <cellStyle name="60% - Accent3" xfId="71"/>
    <cellStyle name="60% - Accent4" xfId="72"/>
    <cellStyle name="60% - Accent5" xfId="73"/>
    <cellStyle name="60% - Accent6" xfId="74"/>
    <cellStyle name="Accent1" xfId="75"/>
    <cellStyle name="Accent2" xfId="76"/>
    <cellStyle name="Accent3" xfId="77"/>
    <cellStyle name="Accent4" xfId="78"/>
    <cellStyle name="Accent5" xfId="79"/>
    <cellStyle name="Accent6" xfId="80"/>
    <cellStyle name="Bad" xfId="81"/>
    <cellStyle name="Bevitel 2" xfId="22"/>
    <cellStyle name="Calculation" xfId="82"/>
    <cellStyle name="Check Cell" xfId="83"/>
    <cellStyle name="Cím 2" xfId="23"/>
    <cellStyle name="Címsor 1 2" xfId="24"/>
    <cellStyle name="Címsor 2 2" xfId="25"/>
    <cellStyle name="Címsor 3 2" xfId="26"/>
    <cellStyle name="Címsor 4 2" xfId="27"/>
    <cellStyle name="Ellenőrzőcella 2" xfId="28"/>
    <cellStyle name="Explanatory Text" xfId="84"/>
    <cellStyle name="Ezres" xfId="98" builtinId="3"/>
    <cellStyle name="Ezres 2" xfId="56"/>
    <cellStyle name="Figyelmeztetés 2" xfId="29"/>
    <cellStyle name="Good" xfId="85"/>
    <cellStyle name="Heading 1" xfId="86"/>
    <cellStyle name="Heading 2" xfId="87"/>
    <cellStyle name="Heading 3" xfId="88"/>
    <cellStyle name="Heading 4" xfId="89"/>
    <cellStyle name="Hivatkozott cella 2" xfId="30"/>
    <cellStyle name="Input" xfId="90"/>
    <cellStyle name="Jegyzet 2" xfId="31"/>
    <cellStyle name="Jelölőszín (1) 2" xfId="32"/>
    <cellStyle name="Jelölőszín (2) 2" xfId="33"/>
    <cellStyle name="Jelölőszín (3) 2" xfId="34"/>
    <cellStyle name="Jelölőszín (4) 2" xfId="35"/>
    <cellStyle name="Jelölőszín (5) 2" xfId="36"/>
    <cellStyle name="Jelölőszín (6) 2" xfId="37"/>
    <cellStyle name="Jó 2" xfId="38"/>
    <cellStyle name="Kimenet 2" xfId="39"/>
    <cellStyle name="Linked Cell" xfId="91"/>
    <cellStyle name="Magyarázó szöveg 2" xfId="40"/>
    <cellStyle name="Neutral" xfId="92"/>
    <cellStyle name="Normál" xfId="0" builtinId="0"/>
    <cellStyle name="Normál 2" xfId="1"/>
    <cellStyle name="Normál 2 2" xfId="41"/>
    <cellStyle name="Normál 2_TÁJÉKOZTATÓ _TÁBLÁK" xfId="42"/>
    <cellStyle name="Normál 3" xfId="43"/>
    <cellStyle name="Normál 4" xfId="44"/>
    <cellStyle name="Normál 4 2" xfId="45"/>
    <cellStyle name="Normál 5" xfId="46"/>
    <cellStyle name="Normál 5 2" xfId="47"/>
    <cellStyle name="Normál 5 3" xfId="48"/>
    <cellStyle name="Normal_KARSZJ3" xfId="49"/>
    <cellStyle name="Normál_KVRENMUNKA" xfId="2"/>
    <cellStyle name="Normál_SEGEDLETEK" xfId="3"/>
    <cellStyle name="Normál_TÁJÉKOZTATÓ _TÁBLÁK" xfId="50"/>
    <cellStyle name="Note" xfId="93"/>
    <cellStyle name="Output" xfId="94"/>
    <cellStyle name="Összesen 2" xfId="51"/>
    <cellStyle name="Rossz 2" xfId="52"/>
    <cellStyle name="Semleges 2" xfId="53"/>
    <cellStyle name="Számítás 2" xfId="54"/>
    <cellStyle name="Százalék 2" xfId="55"/>
    <cellStyle name="Title" xfId="95"/>
    <cellStyle name="Total" xfId="96"/>
    <cellStyle name="Warning Text" xfId="9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2.xml"/><Relationship Id="rId38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1.xml"/><Relationship Id="rId37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externalLink" Target="externalLinks/externalLink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kumentumok\T&#246;bbc&#233;l&#250;Kist&#233;rs&#233;giT&#225;rsul&#225;s\Normat&#237;va_2006\BMelfogadott2006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6/BMelfogadott20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Mvasar\k&#246;z&#246;s\Users\cora\AppData\Local\Microsoft\Messenger\irodavezeto@rkt.hu\Sharing%20Folders\csermenyih@freemail.hu\Normat&#237;va\2008\Szent%20L&#225;szl&#243;%20V&#246;lgye%20T&#246;bbc&#233;l&#250;%20Kist&#233;rs&#233;gi%20T&#225;rsul&#225;s,700107,2008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Dokumentumok/T&#246;bbc&#233;l&#250;Kist&#233;rs&#233;giT&#225;rsul&#225;s/Normat&#237;va_2007/normat&#237;vafelm&#233;r&#233;s200611h&#243;/4002_kit&#246;lt&#246;tt1204(V&#201;GLEG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Segéd-összesítő"/>
      <sheetName val="Összesítő"/>
      <sheetName val="Adat-felmérő"/>
      <sheetName val="Közokt. kieg"/>
    </sheetNames>
    <sheetDataSet>
      <sheetData sheetId="0" refreshError="1">
        <row r="8">
          <cell r="CD8" t="str">
            <v>Aba</v>
          </cell>
        </row>
        <row r="9">
          <cell r="CD9" t="str">
            <v>Abádszalók</v>
          </cell>
        </row>
        <row r="10">
          <cell r="CD10" t="str">
            <v>Abaliget</v>
          </cell>
        </row>
        <row r="11">
          <cell r="CD11" t="str">
            <v>Abasár</v>
          </cell>
        </row>
        <row r="12">
          <cell r="CD12" t="str">
            <v>Abaújalpár</v>
          </cell>
        </row>
        <row r="13">
          <cell r="CD13" t="str">
            <v>Abaújkér</v>
          </cell>
        </row>
        <row r="14">
          <cell r="CD14" t="str">
            <v>Abaújlak</v>
          </cell>
        </row>
        <row r="15">
          <cell r="CD15" t="str">
            <v>Abaújszántó</v>
          </cell>
        </row>
        <row r="16">
          <cell r="CD16" t="str">
            <v>Abaújszolnok</v>
          </cell>
        </row>
        <row r="17">
          <cell r="CD17" t="str">
            <v>Abaújvár</v>
          </cell>
        </row>
        <row r="18">
          <cell r="CD18" t="str">
            <v>Abda</v>
          </cell>
        </row>
        <row r="19">
          <cell r="CD19" t="str">
            <v>Abod</v>
          </cell>
        </row>
        <row r="20">
          <cell r="CD20" t="str">
            <v>Abony</v>
          </cell>
        </row>
        <row r="21">
          <cell r="CD21" t="str">
            <v>Ábrahámhegy</v>
          </cell>
        </row>
        <row r="22">
          <cell r="CD22" t="str">
            <v>Ács</v>
          </cell>
        </row>
        <row r="23">
          <cell r="CD23" t="str">
            <v>Acsa</v>
          </cell>
        </row>
        <row r="24">
          <cell r="CD24" t="str">
            <v>Acsád</v>
          </cell>
        </row>
        <row r="25">
          <cell r="CD25" t="str">
            <v>Acsalag</v>
          </cell>
        </row>
        <row r="26">
          <cell r="CD26" t="str">
            <v>Ácsteszér</v>
          </cell>
        </row>
        <row r="27">
          <cell r="CD27" t="str">
            <v>Adács</v>
          </cell>
        </row>
        <row r="28">
          <cell r="CD28" t="str">
            <v>Ádánd</v>
          </cell>
        </row>
        <row r="29">
          <cell r="CD29" t="str">
            <v>Adásztevel</v>
          </cell>
        </row>
        <row r="30">
          <cell r="CD30" t="e">
            <v>#N/A</v>
          </cell>
        </row>
      </sheetData>
      <sheetData sheetId="1" refreshError="1"/>
      <sheetData sheetId="2" refreshError="1"/>
      <sheetData sheetId="3" refreshError="1"/>
      <sheetData sheetId="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2007-2008)"/>
      <sheetName val="2.2.1. (TKT fennt.2008-2009)"/>
      <sheetName val="2.2.2.-2.3. feladatok"/>
      <sheetName val="szakszolgálati adatok"/>
      <sheetName val="2.4. feladat-szoc. étkeztetés"/>
      <sheetName val="2.4. feladat"/>
      <sheetName val="2.5.-2.8. feladatok"/>
      <sheetName val="info"/>
    </sheetNames>
    <sheetDataSet>
      <sheetData sheetId="0" refreshError="1">
        <row r="34">
          <cell r="BT34" t="e">
            <v>#N/A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e">
            <v>#N/A</v>
          </cell>
        </row>
        <row r="44">
          <cell r="BT44" t="e">
            <v>#N/A</v>
          </cell>
        </row>
        <row r="45">
          <cell r="BT45" t="e">
            <v>#N/A</v>
          </cell>
        </row>
        <row r="46">
          <cell r="BT46" t="e">
            <v>#N/A</v>
          </cell>
        </row>
        <row r="47">
          <cell r="BT47" t="e">
            <v>#N/A</v>
          </cell>
        </row>
        <row r="48">
          <cell r="BT48" t="str">
            <v>Ács</v>
          </cell>
        </row>
        <row r="49">
          <cell r="BT49" t="e">
            <v>#N/A</v>
          </cell>
        </row>
        <row r="50">
          <cell r="BT50" t="str">
            <v>Acsád</v>
          </cell>
        </row>
        <row r="51">
          <cell r="BT51" t="e">
            <v>#N/A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e">
            <v>#N/A</v>
          </cell>
        </row>
        <row r="55">
          <cell r="BT55" t="e">
            <v>#N/A</v>
          </cell>
        </row>
        <row r="56">
          <cell r="BT56" t="str">
            <v>Adony</v>
          </cell>
        </row>
        <row r="57">
          <cell r="BT57" t="e">
            <v>#N/A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e">
            <v>#N/A</v>
          </cell>
        </row>
        <row r="61">
          <cell r="BT61" t="e">
            <v>#N/A</v>
          </cell>
        </row>
        <row r="62">
          <cell r="BT62" t="e">
            <v>#N/A</v>
          </cell>
        </row>
        <row r="63">
          <cell r="BT63" t="e">
            <v>#N/A</v>
          </cell>
        </row>
        <row r="64">
          <cell r="BT64" t="e">
            <v>#N/A</v>
          </cell>
        </row>
        <row r="65">
          <cell r="BT65" t="str">
            <v>Ajka</v>
          </cell>
        </row>
        <row r="66">
          <cell r="BT66" t="e">
            <v>#N/A</v>
          </cell>
        </row>
        <row r="67">
          <cell r="BT67" t="e">
            <v>#N/A</v>
          </cell>
        </row>
        <row r="68">
          <cell r="BT68" t="e">
            <v>#N/A</v>
          </cell>
        </row>
        <row r="69">
          <cell r="BT69" t="e">
            <v>#N/A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e">
            <v>#N/A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e">
            <v>#N/A</v>
          </cell>
        </row>
        <row r="81">
          <cell r="BT81" t="e">
            <v>#N/A</v>
          </cell>
        </row>
        <row r="82">
          <cell r="BT82" t="e">
            <v>#N/A</v>
          </cell>
        </row>
        <row r="83">
          <cell r="BT83" t="e">
            <v>#N/A</v>
          </cell>
        </row>
        <row r="84">
          <cell r="BT84" t="e">
            <v>#N/A</v>
          </cell>
        </row>
        <row r="85">
          <cell r="BT85" t="e">
            <v>#N/A</v>
          </cell>
        </row>
        <row r="86">
          <cell r="BT86" t="e">
            <v>#N/A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e">
            <v>#N/A</v>
          </cell>
        </row>
        <row r="90">
          <cell r="BT90" t="str">
            <v>Alsónyék</v>
          </cell>
        </row>
        <row r="91">
          <cell r="BT91" t="e">
            <v>#N/A</v>
          </cell>
        </row>
        <row r="92">
          <cell r="BT92" t="str">
            <v>Szücs Attila Gábor</v>
          </cell>
        </row>
        <row r="93">
          <cell r="BT93" t="str">
            <v>Alsópetény</v>
          </cell>
        </row>
        <row r="94">
          <cell r="BT94" t="str">
            <v>Szent István u. 8.</v>
          </cell>
        </row>
        <row r="95">
          <cell r="BT95" t="e">
            <v>#N/A</v>
          </cell>
        </row>
        <row r="96">
          <cell r="BT96" t="str">
            <v>500_1000</v>
          </cell>
        </row>
        <row r="97">
          <cell r="BT97" t="e">
            <v>#N/A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e">
            <v>#N/A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e">
            <v>#N/A</v>
          </cell>
        </row>
        <row r="108">
          <cell r="BT108" t="e">
            <v>#N/A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e">
            <v>#N/A</v>
          </cell>
        </row>
        <row r="113">
          <cell r="BT113" t="e">
            <v>#N/A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e">
            <v>#N/A</v>
          </cell>
        </row>
        <row r="117">
          <cell r="BT117" t="str">
            <v>Apátistvánfalva</v>
          </cell>
        </row>
        <row r="118">
          <cell r="BT118" t="e">
            <v>#N/A</v>
          </cell>
        </row>
        <row r="119">
          <cell r="BT119" t="str">
            <v>Apc</v>
          </cell>
        </row>
        <row r="120">
          <cell r="BT120" t="e">
            <v>#N/A</v>
          </cell>
        </row>
        <row r="121">
          <cell r="BT121" t="e">
            <v>#N/A</v>
          </cell>
        </row>
        <row r="122">
          <cell r="BT122" t="e">
            <v>#N/A</v>
          </cell>
        </row>
        <row r="123">
          <cell r="BT123" t="e">
            <v>#N/A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e">
            <v>#N/A</v>
          </cell>
        </row>
        <row r="128">
          <cell r="BT128" t="e">
            <v>#N/A</v>
          </cell>
        </row>
        <row r="129">
          <cell r="BT129" t="e">
            <v>#N/A</v>
          </cell>
        </row>
        <row r="130">
          <cell r="BT130" t="e">
            <v>#N/A</v>
          </cell>
        </row>
        <row r="131">
          <cell r="BT131" t="e">
            <v>#N/A</v>
          </cell>
        </row>
        <row r="132">
          <cell r="BT132" t="e">
            <v>#N/A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e">
            <v>#N/A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e">
            <v>#N/A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e">
            <v>#N/A</v>
          </cell>
        </row>
        <row r="148">
          <cell r="BT148" t="str">
            <v>Bácsalmás</v>
          </cell>
        </row>
        <row r="149">
          <cell r="BT149" t="e">
            <v>#N/A</v>
          </cell>
        </row>
        <row r="150">
          <cell r="BT150" t="e">
            <v>#N/A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e">
            <v>#N/A</v>
          </cell>
        </row>
        <row r="154">
          <cell r="BT154" t="e">
            <v>#N/A</v>
          </cell>
        </row>
        <row r="155">
          <cell r="BT155" t="e">
            <v>#N/A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e">
            <v>#N/A</v>
          </cell>
        </row>
        <row r="159">
          <cell r="BT159" t="e">
            <v>#N/A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e">
            <v>#N/A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e">
            <v>#N/A</v>
          </cell>
        </row>
        <row r="173">
          <cell r="BT173" t="e">
            <v>#N/A</v>
          </cell>
        </row>
        <row r="174">
          <cell r="BT174" t="e">
            <v>#N/A</v>
          </cell>
        </row>
        <row r="175">
          <cell r="BT175" t="e">
            <v>#N/A</v>
          </cell>
        </row>
        <row r="176">
          <cell r="BT176" t="e">
            <v>#N/A</v>
          </cell>
        </row>
        <row r="177">
          <cell r="BT177" t="e">
            <v>#N/A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e">
            <v>#N/A</v>
          </cell>
        </row>
        <row r="181">
          <cell r="BT181" t="e">
            <v>#N/A</v>
          </cell>
        </row>
        <row r="182">
          <cell r="BT182" t="str">
            <v>Bakonysárkány</v>
          </cell>
        </row>
        <row r="183">
          <cell r="BT183" t="e">
            <v>#N/A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e">
            <v>#N/A</v>
          </cell>
        </row>
        <row r="192">
          <cell r="BT192" t="e">
            <v>#N/A</v>
          </cell>
        </row>
        <row r="193">
          <cell r="BT193" t="str">
            <v>Baktüttös</v>
          </cell>
        </row>
        <row r="194">
          <cell r="BT194" t="e">
            <v>#N/A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e">
            <v>#N/A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e">
            <v>#N/A</v>
          </cell>
        </row>
        <row r="205">
          <cell r="BT205" t="e">
            <v>#N/A</v>
          </cell>
        </row>
        <row r="206">
          <cell r="BT206" t="str">
            <v>Balatonfőkajár</v>
          </cell>
        </row>
        <row r="207">
          <cell r="BT207" t="e">
            <v>#N/A</v>
          </cell>
        </row>
        <row r="208">
          <cell r="BT208" t="str">
            <v>Balatonfüred</v>
          </cell>
        </row>
        <row r="209">
          <cell r="BT209" t="e">
            <v>#N/A</v>
          </cell>
        </row>
        <row r="210">
          <cell r="BT210" t="e">
            <v>#N/A</v>
          </cell>
        </row>
        <row r="211">
          <cell r="BT211" t="e">
            <v>#N/A</v>
          </cell>
        </row>
        <row r="212">
          <cell r="BT212" t="e">
            <v>#N/A</v>
          </cell>
        </row>
        <row r="213">
          <cell r="BT213" t="str">
            <v>Balatonkeresztúr</v>
          </cell>
        </row>
        <row r="214">
          <cell r="BT214" t="e">
            <v>#N/A</v>
          </cell>
        </row>
        <row r="215">
          <cell r="BT215" t="e">
            <v>#N/A</v>
          </cell>
        </row>
        <row r="216">
          <cell r="BT216" t="e">
            <v>#N/A</v>
          </cell>
        </row>
        <row r="217">
          <cell r="BT217" t="e">
            <v>#N/A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e">
            <v>#N/A</v>
          </cell>
        </row>
        <row r="229">
          <cell r="BT229" t="e">
            <v>#N/A</v>
          </cell>
        </row>
        <row r="230">
          <cell r="BT230" t="e">
            <v>#N/A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e">
            <v>#N/A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e">
            <v>#N/A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e">
            <v>#N/A</v>
          </cell>
        </row>
        <row r="244">
          <cell r="BT244" t="e">
            <v>#N/A</v>
          </cell>
        </row>
        <row r="245">
          <cell r="BT245" t="e">
            <v>#N/A</v>
          </cell>
        </row>
        <row r="246">
          <cell r="BT246" t="e">
            <v>#N/A</v>
          </cell>
        </row>
        <row r="247">
          <cell r="BT247" t="str">
            <v>Báránd</v>
          </cell>
        </row>
        <row r="248">
          <cell r="BT248" t="e">
            <v>#N/A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e">
            <v>#N/A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e">
            <v>#N/A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e">
            <v>#N/A</v>
          </cell>
        </row>
        <row r="258">
          <cell r="BT258" t="str">
            <v>Basal</v>
          </cell>
        </row>
        <row r="259">
          <cell r="BT259" t="e">
            <v>#N/A</v>
          </cell>
        </row>
        <row r="260">
          <cell r="BT260" t="str">
            <v>Báta</v>
          </cell>
        </row>
        <row r="261">
          <cell r="BT261" t="e">
            <v>#N/A</v>
          </cell>
        </row>
        <row r="262">
          <cell r="BT262" t="e">
            <v>#N/A</v>
          </cell>
        </row>
        <row r="263">
          <cell r="BT263" t="e">
            <v>#N/A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e">
            <v>#N/A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e">
            <v>#N/A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e">
            <v>#N/A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e">
            <v>#N/A</v>
          </cell>
        </row>
        <row r="290">
          <cell r="BT290" t="e">
            <v>#N/A</v>
          </cell>
        </row>
        <row r="291">
          <cell r="BT291" t="e">
            <v>#N/A</v>
          </cell>
        </row>
        <row r="292">
          <cell r="BT292" t="e">
            <v>#N/A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e">
            <v>#N/A</v>
          </cell>
        </row>
        <row r="296">
          <cell r="BT296" t="str">
            <v>Belsősárd</v>
          </cell>
        </row>
        <row r="297">
          <cell r="BT297" t="e">
            <v>#N/A</v>
          </cell>
        </row>
        <row r="298">
          <cell r="BT298" t="e">
            <v>#N/A</v>
          </cell>
        </row>
        <row r="299">
          <cell r="BT299" t="e">
            <v>#N/A</v>
          </cell>
        </row>
        <row r="300">
          <cell r="BT300" t="e">
            <v>#N/A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e">
            <v>#N/A</v>
          </cell>
        </row>
        <row r="304">
          <cell r="BT304" t="e">
            <v>#N/A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e">
            <v>#N/A</v>
          </cell>
        </row>
        <row r="313">
          <cell r="BT313" t="str">
            <v>Berkesd</v>
          </cell>
        </row>
        <row r="314">
          <cell r="BT314" t="e">
            <v>#N/A</v>
          </cell>
        </row>
        <row r="315">
          <cell r="BT315" t="e">
            <v>#N/A</v>
          </cell>
        </row>
        <row r="316">
          <cell r="BT316" t="str">
            <v>Berzék</v>
          </cell>
        </row>
        <row r="317">
          <cell r="BT317" t="e">
            <v>#N/A</v>
          </cell>
        </row>
        <row r="318">
          <cell r="BT318" t="str">
            <v>Besence</v>
          </cell>
        </row>
        <row r="319">
          <cell r="BT319" t="e">
            <v>#N/A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e">
            <v>#N/A</v>
          </cell>
        </row>
        <row r="323">
          <cell r="BT323" t="e">
            <v>#N/A</v>
          </cell>
        </row>
        <row r="324">
          <cell r="BT324" t="e">
            <v>#N/A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e">
            <v>#N/A</v>
          </cell>
        </row>
        <row r="329">
          <cell r="BT329" t="str">
            <v>Bicsérd</v>
          </cell>
        </row>
        <row r="330">
          <cell r="BT330" t="e">
            <v>#N/A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e">
            <v>#N/A</v>
          </cell>
        </row>
        <row r="337">
          <cell r="BT337" t="str">
            <v>Bikal</v>
          </cell>
        </row>
        <row r="338">
          <cell r="BT338" t="e">
            <v>#N/A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e">
            <v>#N/A</v>
          </cell>
        </row>
        <row r="349">
          <cell r="BT349" t="e">
            <v>#N/A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e">
            <v>#N/A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e">
            <v>#N/A</v>
          </cell>
        </row>
        <row r="360">
          <cell r="BT360" t="str">
            <v>步渠灡扺湥⁩汥慳E⠀戲 湉浺滩楹琠狡畳⁳泡慴⁬汥潴瑴朠敹浲步步渠灡扺湥⁩汥慳ó؉䄀 ㄀　 　　　 昀儀渁氀 渀愀最礀漀戀戀 氀愀欀漀猀猀最猀稀洀切 渀欀漀爀洀渀礀稀愀琀 氀琀愀氀 渀氀氀愀渀 昀攀渀渀琀愀爀琀漀琀琀 瘀漀搀欀戀愀渀 愀稀 渀氀氀愀渀 攀氀椀渀搀琀漀琀琀 ㄀⸀ 渀攀瘀攀氀猀椀 瘀 渀攀洀 瘀攀最礀攀猀 挀猀漀瀀漀爀琀樀愀椀戀愀 樀爀 最礀攀爀洀攀欀攀欀 猀稀洀愀 ⠀愀 ㄀　 　　　 昀儀渁氀 渀愀最礀漀戀戀 氀愀欀漀猀猀最猀稀洀</v>
          </cell>
        </row>
        <row r="361">
          <cell r="BT361" t="e">
            <v>#N/A</v>
          </cell>
        </row>
        <row r="362">
          <cell r="BT362" t="str">
            <v>Bogács</v>
          </cell>
        </row>
        <row r="363">
          <cell r="BT363" t="e">
            <v>#N/A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e">
            <v>#N/A</v>
          </cell>
        </row>
        <row r="367">
          <cell r="BT367" t="str">
            <v>Bogyoszló</v>
          </cell>
        </row>
        <row r="368">
          <cell r="BT368" t="str">
            <v>Dr. Ferencz Márton</v>
          </cell>
        </row>
        <row r="369">
          <cell r="BT369" t="str">
            <v>Bókaháza</v>
          </cell>
        </row>
        <row r="370">
          <cell r="BT370" t="e">
            <v>#N/A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e">
            <v>#N/A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e">
            <v>#N/A</v>
          </cell>
        </row>
        <row r="377">
          <cell r="BT377" t="e">
            <v>#N/A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e">
            <v>#N/A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e">
            <v>#N/A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e">
            <v>#N/A</v>
          </cell>
        </row>
        <row r="399">
          <cell r="BT399" t="e">
            <v>#N/A</v>
          </cell>
        </row>
        <row r="400">
          <cell r="BT400" t="e">
            <v>#N/A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e">
            <v>#N/A</v>
          </cell>
        </row>
        <row r="404">
          <cell r="BT404" t="e">
            <v>#N/A</v>
          </cell>
        </row>
        <row r="405">
          <cell r="BT405" t="e">
            <v>#N/A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e">
            <v>#N/A</v>
          </cell>
        </row>
        <row r="412">
          <cell r="BT412" t="e">
            <v>#N/A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e">
            <v>#N/A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e">
            <v>#N/A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e">
            <v>#N/A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e">
            <v>#N/A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e">
            <v>#N/A</v>
          </cell>
        </row>
        <row r="433">
          <cell r="BT433" t="e">
            <v>#N/A</v>
          </cell>
        </row>
        <row r="434">
          <cell r="BT434" t="e">
            <v>#N/A</v>
          </cell>
        </row>
        <row r="435">
          <cell r="BT435" t="e">
            <v>#N/A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e">
            <v>#N/A</v>
          </cell>
        </row>
        <row r="440">
          <cell r="BT440" t="str">
            <v>Bükkszentmárton</v>
          </cell>
        </row>
        <row r="441">
          <cell r="BT441" t="e">
            <v>#N/A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e">
            <v>#N/A</v>
          </cell>
        </row>
        <row r="445">
          <cell r="BT445" t="e">
            <v>#N/A</v>
          </cell>
        </row>
        <row r="446">
          <cell r="BT446" t="str">
            <v>Cakóháza</v>
          </cell>
        </row>
        <row r="447">
          <cell r="BT447" t="e">
            <v>#N/A</v>
          </cell>
        </row>
        <row r="448">
          <cell r="BT448" t="e">
            <v>#N/A</v>
          </cell>
        </row>
        <row r="449">
          <cell r="BT449" t="e">
            <v>#N/A</v>
          </cell>
        </row>
        <row r="450">
          <cell r="BT450" t="str">
            <v>Dr. Jakab Róbert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e">
            <v>#N/A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e">
            <v>#N/A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e">
            <v>#N/A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e">
            <v>#N/A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e">
            <v>#N/A</v>
          </cell>
        </row>
        <row r="467">
          <cell r="BT467" t="e">
            <v>#N/A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e">
            <v>#N/A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e">
            <v>#N/A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e">
            <v>#N/A</v>
          </cell>
        </row>
        <row r="488">
          <cell r="BT488" t="str">
            <v>Csávoly</v>
          </cell>
        </row>
        <row r="489">
          <cell r="BT489" t="e">
            <v>#N/A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e">
            <v>#N/A</v>
          </cell>
        </row>
        <row r="494">
          <cell r="BT494" t="e">
            <v>#N/A</v>
          </cell>
        </row>
        <row r="495">
          <cell r="BT495" t="str">
            <v>Csém</v>
          </cell>
        </row>
        <row r="496">
          <cell r="BT496" t="str">
            <v>Kossuth  L. u. 28.</v>
          </cell>
        </row>
        <row r="497">
          <cell r="BT497" t="e">
            <v>#N/A</v>
          </cell>
        </row>
        <row r="498">
          <cell r="BT498" t="str">
            <v>Csengele</v>
          </cell>
        </row>
        <row r="499">
          <cell r="BT499" t="e">
            <v>#N/A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e">
            <v>#N/A</v>
          </cell>
        </row>
        <row r="504">
          <cell r="BT504" t="e">
            <v>#N/A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e">
            <v>#N/A</v>
          </cell>
        </row>
        <row r="509">
          <cell r="BT509" t="e">
            <v>#N/A</v>
          </cell>
        </row>
        <row r="510">
          <cell r="BT510" t="e">
            <v>#N/A</v>
          </cell>
        </row>
        <row r="511">
          <cell r="BT511" t="e">
            <v>#N/A</v>
          </cell>
        </row>
        <row r="512">
          <cell r="BT512" t="e">
            <v>#N/A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e">
            <v>#N/A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Bonyhádvarasd</v>
          </cell>
        </row>
        <row r="527">
          <cell r="BT527" t="e">
            <v>#N/A</v>
          </cell>
        </row>
        <row r="528">
          <cell r="BT528" t="e">
            <v>#N/A</v>
          </cell>
        </row>
        <row r="529">
          <cell r="BT529" t="e">
            <v>#N/A</v>
          </cell>
        </row>
        <row r="530">
          <cell r="BT530" t="e">
            <v>#N/A</v>
          </cell>
        </row>
        <row r="531">
          <cell r="BT531" t="e">
            <v>#N/A</v>
          </cell>
        </row>
        <row r="532">
          <cell r="BT532" t="e">
            <v>#N/A</v>
          </cell>
        </row>
        <row r="533">
          <cell r="BT533" t="str">
            <v>Csitár</v>
          </cell>
        </row>
        <row r="534">
          <cell r="BT534" t="e">
            <v>#N/A</v>
          </cell>
        </row>
        <row r="535">
          <cell r="BT535" t="e">
            <v>#N/A</v>
          </cell>
        </row>
        <row r="536">
          <cell r="BT536" t="e">
            <v>#N/A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e">
            <v>#N/A</v>
          </cell>
        </row>
        <row r="542">
          <cell r="BT542" t="str">
            <v>Csoma</v>
          </cell>
        </row>
        <row r="543">
          <cell r="BT543" t="e">
            <v>#N/A</v>
          </cell>
        </row>
        <row r="544">
          <cell r="BT544" t="e">
            <v>#N/A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Orbán Zsolt</v>
          </cell>
        </row>
        <row r="550">
          <cell r="BT550" t="e">
            <v>#N/A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e">
            <v>#N/A</v>
          </cell>
        </row>
        <row r="557">
          <cell r="BT557" t="e">
            <v>#N/A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e">
            <v>#N/A</v>
          </cell>
        </row>
        <row r="561">
          <cell r="BT561" t="str">
            <v>Csörnyeföld</v>
          </cell>
        </row>
        <row r="562">
          <cell r="BT562" t="e">
            <v>#N/A</v>
          </cell>
        </row>
        <row r="563">
          <cell r="BT563" t="e">
            <v>#N/A</v>
          </cell>
        </row>
        <row r="564">
          <cell r="BT564" t="str">
            <v>Vaszari Dezső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e">
            <v>#N/A</v>
          </cell>
        </row>
        <row r="568">
          <cell r="BT568" t="str">
            <v>Zalaszentlőrinc</v>
          </cell>
        </row>
        <row r="569">
          <cell r="BT569" t="e">
            <v>#N/A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e">
            <v>#N/A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e">
            <v>#N/A</v>
          </cell>
        </row>
        <row r="581">
          <cell r="BT581" t="e">
            <v>#N/A</v>
          </cell>
        </row>
        <row r="582">
          <cell r="BT582" t="str">
            <v>Darnó</v>
          </cell>
        </row>
        <row r="583">
          <cell r="BT583" t="e">
            <v>#N/A</v>
          </cell>
        </row>
        <row r="584">
          <cell r="BT584" t="e">
            <v>#N/A</v>
          </cell>
        </row>
        <row r="585">
          <cell r="BT585" t="str">
            <v>Darvas</v>
          </cell>
        </row>
        <row r="586">
          <cell r="BT586" t="e">
            <v>#N/A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e">
            <v>#N/A</v>
          </cell>
        </row>
        <row r="591">
          <cell r="BT591" t="str">
            <v>Dédestapolcsány</v>
          </cell>
        </row>
        <row r="592">
          <cell r="BT592" t="str">
            <v>Rákóczi u. 57.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Zalaújlak</v>
          </cell>
        </row>
        <row r="598">
          <cell r="BT598" t="e">
            <v>#N/A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e">
            <v>#N/A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e">
            <v>#N/A</v>
          </cell>
        </row>
        <row r="615">
          <cell r="BT615" t="e">
            <v>#N/A</v>
          </cell>
        </row>
        <row r="616">
          <cell r="BT616" t="e">
            <v>#N/A</v>
          </cell>
        </row>
        <row r="617">
          <cell r="BT617" t="str">
            <v>Domaháza</v>
          </cell>
        </row>
        <row r="618">
          <cell r="BT618" t="e">
            <v>#N/A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e">
            <v>#N/A</v>
          </cell>
        </row>
        <row r="629">
          <cell r="BT629" t="e">
            <v>#N/A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e">
            <v>#N/A</v>
          </cell>
        </row>
        <row r="634">
          <cell r="BT634" t="e">
            <v>#N/A</v>
          </cell>
        </row>
        <row r="635">
          <cell r="BT635" t="str">
            <v>Dömsöd</v>
          </cell>
        </row>
        <row r="636">
          <cell r="BT636" t="e">
            <v>#N/A</v>
          </cell>
        </row>
        <row r="637">
          <cell r="BT637" t="str">
            <v>Dörgicse</v>
          </cell>
        </row>
        <row r="638">
          <cell r="BT638" t="e">
            <v>#N/A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e">
            <v>#N/A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e">
            <v>#N/A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e">
            <v>#N/A</v>
          </cell>
        </row>
        <row r="654">
          <cell r="BT654" t="str">
            <v>Drégelypalánk</v>
          </cell>
        </row>
        <row r="655">
          <cell r="BT655" t="e">
            <v>#N/A</v>
          </cell>
        </row>
        <row r="656">
          <cell r="BT656" t="str">
            <v>Dudar</v>
          </cell>
        </row>
        <row r="657">
          <cell r="BT657" t="e">
            <v>#N/A</v>
          </cell>
        </row>
        <row r="658">
          <cell r="BT658" t="e">
            <v>#N/A</v>
          </cell>
        </row>
        <row r="659">
          <cell r="BT659" t="str">
            <v>Dunabogdány</v>
          </cell>
        </row>
        <row r="660">
          <cell r="BT660" t="e">
            <v>#N/A</v>
          </cell>
        </row>
        <row r="661">
          <cell r="BT661" t="e">
            <v>#N/A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e">
            <v>#N/A</v>
          </cell>
        </row>
        <row r="665">
          <cell r="BT665" t="e">
            <v>#N/A</v>
          </cell>
        </row>
        <row r="666">
          <cell r="BT666" t="e">
            <v>#N/A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e">
            <v>#N/A</v>
          </cell>
        </row>
        <row r="670">
          <cell r="BT670" t="e">
            <v>#N/A</v>
          </cell>
        </row>
        <row r="671">
          <cell r="BT671" t="str">
            <v>Dunaszentgyörgy</v>
          </cell>
        </row>
        <row r="672">
          <cell r="BT672" t="e">
            <v>#N/A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e">
            <v>#N/A</v>
          </cell>
        </row>
        <row r="676">
          <cell r="BT676" t="str">
            <v>Dunaújváros</v>
          </cell>
        </row>
        <row r="677">
          <cell r="BT677" t="str">
            <v>潨⁬瑬穯珡瘠湡਩_x0000_汁敭楤_x0011_䐀⹲䜠杲⁹慂獺_x0007_䘁儀 甀 㔀㠀Ѐ_x0000_灁橡	一癯毡倠泡_x000F_䠁攀最攀搀焀猁 䰀愀樀漀猀渀ࠀĀFő tér 2_x000F_䐀竳慳䜠⹹甠‮⸳_x000B_䄀獬瓳汥步獥_x000C_䈀摯⁲楔潢୲_x0000_敫甠‮㘳ਮ_x0000_汁慶穳_x000D_䬀獩⁳穳_x001F_䬀獩⁳穳䜠潲正⁩敖潲楮慫	䘁儀 切琀 㘀㌀⸀਀_x0000_汁獺汯慣_x000F_娀楳潲⁳摮牯_x0012_䬀獯畳桴䰠‮⹵ㄠ㠲Ю_x0000_牁慫_x000E_嘀牡湡楡䰠珡決ჳ_x0000_畈祮摡⁩瑵慣㈠⸹_x0004_䄀汲ෳ_x0000_獚杩慲⁹狁൤_x0000_獚杩慲⁩狁ཤ_x0000_摁⁹⹅瑵慣ㄠ㈶Ԯ_x0000_牁൴_x0000_潋敬歮⃳潢ၲĀPetőfi utca 120._x0006_䄀穳污ೳ_x0000_狁慶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e">
            <v>#N/A</v>
          </cell>
        </row>
        <row r="688">
          <cell r="BT688" t="e">
            <v>#N/A</v>
          </cell>
        </row>
        <row r="689">
          <cell r="BT689" t="e">
            <v>#N/A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e">
            <v>#N/A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e">
            <v>#N/A</v>
          </cell>
        </row>
        <row r="700">
          <cell r="BT700" t="e">
            <v>#N/A</v>
          </cell>
        </row>
        <row r="701">
          <cell r="BT701" t="e">
            <v>#N/A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e">
            <v>#N/A</v>
          </cell>
        </row>
        <row r="705">
          <cell r="BT705" t="e">
            <v>#N/A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Zsálek Ferenc Csaba</v>
          </cell>
        </row>
        <row r="711">
          <cell r="BT711" t="e">
            <v>#N/A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e">
            <v>#N/A</v>
          </cell>
        </row>
        <row r="721">
          <cell r="BT721" t="str">
            <v>Encs</v>
          </cell>
        </row>
        <row r="722">
          <cell r="BT722" t="e">
            <v>#N/A</v>
          </cell>
        </row>
        <row r="723">
          <cell r="BT723" t="str">
            <v>Lovászi, Kútfej u. 112.</v>
          </cell>
        </row>
        <row r="724">
          <cell r="BT724" t="e">
            <v>#N/A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e">
            <v>#N/A</v>
          </cell>
        </row>
        <row r="728">
          <cell r="BT728" t="e">
            <v>#N/A</v>
          </cell>
        </row>
        <row r="729">
          <cell r="BT729" t="str">
            <v>Eplény</v>
          </cell>
        </row>
        <row r="730">
          <cell r="BT730" t="e">
            <v>#N/A</v>
          </cell>
        </row>
        <row r="731">
          <cell r="BT731" t="e">
            <v>#N/A</v>
          </cell>
        </row>
        <row r="732">
          <cell r="BT732" t="e">
            <v>#N/A</v>
          </cell>
        </row>
        <row r="733">
          <cell r="BT733" t="e">
            <v>#N/A</v>
          </cell>
        </row>
        <row r="734">
          <cell r="BT734" t="e">
            <v>#N/A</v>
          </cell>
        </row>
        <row r="735">
          <cell r="BT735" t="e">
            <v>#N/A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e">
            <v>#N/A</v>
          </cell>
        </row>
        <row r="739">
          <cell r="BT739" t="str">
            <v>Erdősmecske</v>
          </cell>
        </row>
        <row r="740">
          <cell r="BT740" t="str">
            <v>Kiss u. 2.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Kanizsai u. 6.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Blatt Antal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e">
            <v>#N/A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e">
            <v>#N/A</v>
          </cell>
        </row>
        <row r="767">
          <cell r="BT767" t="e">
            <v>#N/A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e">
            <v>#N/A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e">
            <v>#N/A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e">
            <v>#N/A</v>
          </cell>
        </row>
        <row r="778">
          <cell r="BT778" t="str">
            <v>Felpéc</v>
          </cell>
        </row>
        <row r="779">
          <cell r="BT779" t="e">
            <v>#N/A</v>
          </cell>
        </row>
        <row r="780">
          <cell r="BT780" t="str">
            <v>Felsőcsatár</v>
          </cell>
        </row>
        <row r="781">
          <cell r="BT781" t="e">
            <v>#N/A</v>
          </cell>
        </row>
        <row r="782">
          <cell r="BT782" t="str">
            <v>Felsőegerszeg</v>
          </cell>
        </row>
        <row r="783">
          <cell r="BT783" t="e">
            <v>#N/A</v>
          </cell>
        </row>
        <row r="784">
          <cell r="BT784" t="str">
            <v>Felsőjánosfa</v>
          </cell>
        </row>
        <row r="785">
          <cell r="BT785" t="e">
            <v>#N/A</v>
          </cell>
        </row>
        <row r="786">
          <cell r="BT786" t="e">
            <v>#N/A</v>
          </cell>
        </row>
        <row r="787">
          <cell r="BT787" t="e">
            <v>#N/A</v>
          </cell>
        </row>
        <row r="788">
          <cell r="BT788" t="e">
            <v>#N/A</v>
          </cell>
        </row>
        <row r="789">
          <cell r="BT789" t="str">
            <v>Felsőnána</v>
          </cell>
        </row>
        <row r="790">
          <cell r="BT790" t="e">
            <v>#N/A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e">
            <v>#N/A</v>
          </cell>
        </row>
        <row r="795">
          <cell r="BT795" t="str">
            <v>Kossuth L. u. 112.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e">
            <v>#N/A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e">
            <v>#N/A</v>
          </cell>
        </row>
        <row r="806">
          <cell r="BT806" t="e">
            <v>#N/A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e">
            <v>#N/A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e">
            <v>#N/A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e">
            <v>#N/A</v>
          </cell>
        </row>
        <row r="818">
          <cell r="BT818" t="e">
            <v>#N/A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e">
            <v>#N/A</v>
          </cell>
        </row>
        <row r="823">
          <cell r="BT823" t="e">
            <v>#N/A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e">
            <v>#N/A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e">
            <v>#N/A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e">
            <v>#N/A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e">
            <v>#N/A</v>
          </cell>
        </row>
        <row r="869">
          <cell r="BT869" t="e">
            <v>#N/A</v>
          </cell>
        </row>
        <row r="870">
          <cell r="BT870" t="str">
            <v>Garabonc</v>
          </cell>
        </row>
        <row r="871">
          <cell r="BT871" t="e">
            <v>#N/A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e">
            <v>#N/A</v>
          </cell>
        </row>
        <row r="875">
          <cell r="BT875" t="str">
            <v>Gasztony</v>
          </cell>
        </row>
        <row r="876">
          <cell r="BT876" t="e">
            <v>#N/A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e">
            <v>#N/A</v>
          </cell>
        </row>
        <row r="881">
          <cell r="BT881" t="str">
            <v>Gégény</v>
          </cell>
        </row>
        <row r="882">
          <cell r="BT882" t="e">
            <v>#N/A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e">
            <v>#N/A</v>
          </cell>
        </row>
        <row r="891">
          <cell r="BT891" t="str">
            <v>Gerendás</v>
          </cell>
        </row>
        <row r="892">
          <cell r="BT892" t="e">
            <v>#N/A</v>
          </cell>
        </row>
        <row r="893">
          <cell r="BT893" t="e">
            <v>#N/A</v>
          </cell>
        </row>
        <row r="894">
          <cell r="BT894" t="e">
            <v>#N/A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e">
            <v>#N/A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e">
            <v>#N/A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e">
            <v>#N/A</v>
          </cell>
        </row>
        <row r="904">
          <cell r="BT904" t="e">
            <v>#N/A</v>
          </cell>
        </row>
        <row r="905">
          <cell r="BT905" t="str">
            <v>Gógánfa</v>
          </cell>
        </row>
        <row r="906">
          <cell r="BT906" t="e">
            <v>#N/A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e">
            <v>#N/A</v>
          </cell>
        </row>
        <row r="913">
          <cell r="BT913" t="e">
            <v>#N/A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e">
            <v>#N/A</v>
          </cell>
        </row>
        <row r="917">
          <cell r="BT917" t="e">
            <v>#N/A</v>
          </cell>
        </row>
        <row r="918">
          <cell r="BT918" t="e">
            <v>#N/A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e">
            <v>#N/A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e">
            <v>#N/A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e">
            <v>#N/A</v>
          </cell>
        </row>
        <row r="951">
          <cell r="BT951" t="e">
            <v>#N/A</v>
          </cell>
        </row>
        <row r="952">
          <cell r="BT952" t="str">
            <v>Győrasszonyfa</v>
          </cell>
        </row>
        <row r="953">
          <cell r="BT953" t="e">
            <v>#N/A</v>
          </cell>
        </row>
        <row r="954">
          <cell r="BT954" t="e">
            <v>#N/A</v>
          </cell>
        </row>
        <row r="955">
          <cell r="BT955" t="e">
            <v>#N/A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e">
            <v>#N/A</v>
          </cell>
        </row>
        <row r="969">
          <cell r="BT969" t="e">
            <v>#N/A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e">
            <v>#N/A</v>
          </cell>
        </row>
        <row r="973">
          <cell r="BT973" t="e">
            <v>#N/A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e">
            <v>#N/A</v>
          </cell>
        </row>
        <row r="980">
          <cell r="BT980" t="str">
            <v>Hajdúdorog</v>
          </cell>
        </row>
        <row r="981">
          <cell r="BT981" t="str">
            <v>Zalaszentmárton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e">
            <v>#N/A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e">
            <v>#N/A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e">
            <v>#N/A</v>
          </cell>
        </row>
        <row r="992">
          <cell r="BT992" t="e">
            <v>#N/A</v>
          </cell>
        </row>
        <row r="993">
          <cell r="BT993" t="e">
            <v>#N/A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e">
            <v>#N/A</v>
          </cell>
        </row>
        <row r="997">
          <cell r="BT997" t="e">
            <v>#N/A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e">
            <v>#N/A</v>
          </cell>
        </row>
        <row r="1001">
          <cell r="BT1001" t="str">
            <v>Harka</v>
          </cell>
        </row>
        <row r="1002">
          <cell r="BT1002" t="e">
            <v>#N/A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e">
            <v>#N/A</v>
          </cell>
        </row>
        <row r="1006">
          <cell r="BT1006" t="e">
            <v>#N/A</v>
          </cell>
        </row>
        <row r="1007">
          <cell r="BT1007" t="e">
            <v>#N/A</v>
          </cell>
        </row>
        <row r="1008">
          <cell r="BT1008" t="e">
            <v>#N/A</v>
          </cell>
        </row>
        <row r="1009">
          <cell r="BT1009" t="str">
            <v>Hásságy</v>
          </cell>
        </row>
        <row r="1010">
          <cell r="BT1010" t="e">
            <v>#N/A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e">
            <v>#N/A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e">
            <v>#N/A</v>
          </cell>
        </row>
        <row r="1021">
          <cell r="BT1021" t="e">
            <v>#N/A</v>
          </cell>
        </row>
        <row r="1022">
          <cell r="BT1022" t="str">
            <v>Hegykő</v>
          </cell>
        </row>
        <row r="1023">
          <cell r="BT1023" t="e">
            <v>#N/A</v>
          </cell>
        </row>
        <row r="1024">
          <cell r="BT1024" t="e">
            <v>#N/A</v>
          </cell>
        </row>
        <row r="1025">
          <cell r="BT1025" t="str">
            <v>Hegyszentmárton</v>
          </cell>
        </row>
        <row r="1026">
          <cell r="BT1026" t="e">
            <v>#N/A</v>
          </cell>
        </row>
        <row r="1027">
          <cell r="BT1027" t="e">
            <v>#N/A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Balmazújvárosi</v>
          </cell>
        </row>
        <row r="1034">
          <cell r="BT1034" t="e">
            <v>#N/A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e">
            <v>#N/A</v>
          </cell>
        </row>
        <row r="1038">
          <cell r="BT1038" t="e">
            <v>#N/A</v>
          </cell>
        </row>
        <row r="1039">
          <cell r="BT1039" t="e">
            <v>#N/A</v>
          </cell>
        </row>
        <row r="1040">
          <cell r="BT1040" t="e">
            <v>#N/A</v>
          </cell>
        </row>
        <row r="1041">
          <cell r="BT1041" t="e">
            <v>#N/A</v>
          </cell>
        </row>
        <row r="1042">
          <cell r="BT1042" t="e">
            <v>#N/A</v>
          </cell>
        </row>
        <row r="1043">
          <cell r="BT1043" t="e">
            <v>#N/A</v>
          </cell>
        </row>
        <row r="1044">
          <cell r="BT1044" t="e">
            <v>#N/A</v>
          </cell>
        </row>
        <row r="1045">
          <cell r="BT1045" t="e">
            <v>#N/A</v>
          </cell>
        </row>
        <row r="1046">
          <cell r="BT1046" t="str">
            <v>Hernád</v>
          </cell>
        </row>
        <row r="1047">
          <cell r="BT1047" t="e">
            <v>#N/A</v>
          </cell>
        </row>
        <row r="1048">
          <cell r="BT1048" t="e">
            <v>#N/A</v>
          </cell>
        </row>
        <row r="1049">
          <cell r="BT1049" t="e">
            <v>#N/A</v>
          </cell>
        </row>
        <row r="1050">
          <cell r="BT1050" t="e">
            <v>#N/A</v>
          </cell>
        </row>
        <row r="1051">
          <cell r="BT1051" t="e">
            <v>#N/A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e">
            <v>#N/A</v>
          </cell>
        </row>
        <row r="1060">
          <cell r="BT1060" t="str">
            <v>Hajdúhadházi Többcélú Kistérségi Társulás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e">
            <v>#N/A</v>
          </cell>
        </row>
        <row r="1073">
          <cell r="BT1073" t="str">
            <v>Himod</v>
          </cell>
        </row>
        <row r="1074">
          <cell r="BT1074" t="e">
            <v>#N/A</v>
          </cell>
        </row>
        <row r="1075">
          <cell r="BT1075" t="e">
            <v>#N/A</v>
          </cell>
        </row>
        <row r="1076">
          <cell r="BT1076" t="str">
            <v>Hodász</v>
          </cell>
        </row>
        <row r="1077">
          <cell r="BT1077" t="e">
            <v>#N/A</v>
          </cell>
        </row>
        <row r="1078">
          <cell r="BT1078" t="e">
            <v>#N/A</v>
          </cell>
        </row>
        <row r="1079">
          <cell r="BT1079" t="str">
            <v>Hollóháza</v>
          </cell>
        </row>
        <row r="1080">
          <cell r="BT1080" t="e">
            <v>#N/A</v>
          </cell>
        </row>
        <row r="1081">
          <cell r="BT1081" t="e">
            <v>#N/A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e">
            <v>#N/A</v>
          </cell>
        </row>
        <row r="1085">
          <cell r="BT1085" t="e">
            <v>#N/A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e">
            <v>#N/A</v>
          </cell>
        </row>
        <row r="1098">
          <cell r="BT1098" t="str">
            <v>Hosszúvölgy</v>
          </cell>
        </row>
        <row r="1099">
          <cell r="BT1099" t="e">
            <v>#N/A</v>
          </cell>
        </row>
        <row r="1100">
          <cell r="BT1100" t="str">
            <v>Hottó</v>
          </cell>
        </row>
        <row r="1101">
          <cell r="BT1101" t="e">
            <v>#N/A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e">
            <v>#N/A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e">
            <v>#N/A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e">
            <v>#N/A</v>
          </cell>
        </row>
        <row r="1133">
          <cell r="BT1133" t="str">
            <v>Ipolyvece</v>
          </cell>
        </row>
        <row r="1134">
          <cell r="BT1134" t="e">
            <v>#N/A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e">
            <v>#N/A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e">
            <v>#N/A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Baráth Béla</v>
          </cell>
        </row>
        <row r="1146">
          <cell r="BT1146" t="e">
            <v>#N/A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e">
            <v>#N/A</v>
          </cell>
        </row>
        <row r="1152">
          <cell r="BT1152" t="str">
            <v>Jágónak</v>
          </cell>
        </row>
        <row r="1153">
          <cell r="BT1153" t="e">
            <v>#N/A</v>
          </cell>
        </row>
        <row r="1154">
          <cell r="BT1154" t="str">
            <v>Jakabszállás</v>
          </cell>
        </row>
        <row r="1155">
          <cell r="BT1155" t="e">
            <v>#N/A</v>
          </cell>
        </row>
        <row r="1156">
          <cell r="BT1156" t="e">
            <v>#N/A</v>
          </cell>
        </row>
        <row r="1157">
          <cell r="BT1157" t="str">
            <v>Jákó</v>
          </cell>
        </row>
        <row r="1158">
          <cell r="BT1158" t="e">
            <v>#N/A</v>
          </cell>
        </row>
        <row r="1159">
          <cell r="BT1159" t="e">
            <v>#N/A</v>
          </cell>
        </row>
        <row r="1160">
          <cell r="BT1160" t="e">
            <v>#N/A</v>
          </cell>
        </row>
        <row r="1161">
          <cell r="BT1161" t="str">
            <v>Jánosháza</v>
          </cell>
        </row>
        <row r="1162">
          <cell r="BT1162" t="e">
            <v>#N/A</v>
          </cell>
        </row>
        <row r="1163">
          <cell r="BT1163" t="e">
            <v>#N/A</v>
          </cell>
        </row>
        <row r="1164">
          <cell r="BT1164" t="e">
            <v>#N/A</v>
          </cell>
        </row>
        <row r="1165">
          <cell r="BT1165" t="e">
            <v>#N/A</v>
          </cell>
        </row>
        <row r="1166">
          <cell r="BT1166" t="e">
            <v>#N/A</v>
          </cell>
        </row>
        <row r="1167">
          <cell r="BT1167" t="str">
            <v>Jászágó</v>
          </cell>
        </row>
        <row r="1168">
          <cell r="BT1168" t="e">
            <v>#N/A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k_x0000_a_x0000_r_x0000_a_x0000_j_x0000_e_x0000_n_x0000_Q_x0001__x0014__x0000__x0000_Dióskál, Béke tér 1._x0007__x0000__x0000_Egervár_x000C__x0000__x0001_G_x0000_y_x0000_Q_x0001_r_x0000_i_x0000_ _x0000_J_x0000_ó_x0000_z_x0000_s_x0000_e_x0000_f_x0000__x0008__x0000__x0000_Vár u. 2_x000E__x0000__x0000_Bátonyterenyei#_x0000__x0000_Pásztó Kistérség Többcélú Társulása_x0006__x0000__x0000_454052_x0011__x0000__x0000_Kölcsey F. u. 35._x0007__x0000__x0000_Pásztói_x0013__x0000__x0000_Szentgyörgyi József_x000D__x0000__x0000_Stoffán Antal
_x0000__x0000_Postaköz 1_x000B__x0000__x0000_Herceghalom	_x0000__x0001_F_x0000_Q_x0001_ _x0000_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e">
            <v>#N/A</v>
          </cell>
        </row>
        <row r="1185">
          <cell r="BT1185" t="str">
            <v>Jenő</v>
          </cell>
        </row>
        <row r="1186">
          <cell r="BT1186" t="e">
            <v>#N/A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e">
            <v>#N/A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Kadarkút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e">
            <v>#N/A</v>
          </cell>
        </row>
        <row r="1204">
          <cell r="BT1204" t="str">
            <v>Kálló</v>
          </cell>
        </row>
        <row r="1205">
          <cell r="BT1205" t="e">
            <v>#N/A</v>
          </cell>
        </row>
        <row r="1206">
          <cell r="BT1206" t="e">
            <v>#N/A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e">
            <v>#N/A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e">
            <v>#N/A</v>
          </cell>
        </row>
        <row r="1213">
          <cell r="BT1213" t="e">
            <v>#N/A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e">
            <v>#N/A</v>
          </cell>
        </row>
        <row r="1220">
          <cell r="BT1220" t="e">
            <v>#N/A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e">
            <v>#N/A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e">
            <v>#N/A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e">
            <v>#N/A</v>
          </cell>
        </row>
        <row r="1232">
          <cell r="BT1232" t="e">
            <v>#N/A</v>
          </cell>
        </row>
        <row r="1233">
          <cell r="BT1233" t="str">
            <v>Kaposvár</v>
          </cell>
        </row>
        <row r="1234">
          <cell r="BT1234" t="e">
            <v>#N/A</v>
          </cell>
        </row>
        <row r="1235">
          <cell r="BT1235" t="e">
            <v>#N/A</v>
          </cell>
        </row>
        <row r="1236">
          <cell r="BT1236" t="e">
            <v>#N/A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e">
            <v>#N/A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e">
            <v>#N/A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e">
            <v>#N/A</v>
          </cell>
        </row>
        <row r="1253">
          <cell r="BT1253" t="e">
            <v>#N/A</v>
          </cell>
        </row>
        <row r="1254">
          <cell r="BT1254" t="str">
            <v>Karos</v>
          </cell>
        </row>
        <row r="1255">
          <cell r="BT1255" t="str">
            <v>E_1.78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e">
            <v>#N/A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e">
            <v>#N/A</v>
          </cell>
        </row>
        <row r="1266">
          <cell r="BT1266" t="e">
            <v>#N/A</v>
          </cell>
        </row>
        <row r="1267">
          <cell r="BT1267" t="str">
            <v>Kazár</v>
          </cell>
        </row>
        <row r="1268">
          <cell r="BT1268" t="e">
            <v>#N/A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e">
            <v>#N/A</v>
          </cell>
        </row>
        <row r="1273">
          <cell r="BT1273" t="str">
            <v>Kecskemét</v>
          </cell>
        </row>
        <row r="1274">
          <cell r="BT1274" t="e">
            <v>#N/A</v>
          </cell>
        </row>
        <row r="1275">
          <cell r="BT1275" t="e">
            <v>#N/A</v>
          </cell>
        </row>
        <row r="1276">
          <cell r="BT1276" t="e">
            <v>#N/A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e">
            <v>#N/A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e">
            <v>#N/A</v>
          </cell>
        </row>
        <row r="1286">
          <cell r="BT1286" t="e">
            <v>#N/A</v>
          </cell>
        </row>
        <row r="1287">
          <cell r="BT1287" t="e">
            <v>#N/A</v>
          </cell>
        </row>
        <row r="1288">
          <cell r="BT1288" t="str">
            <v>Kemeneshőgyész</v>
          </cell>
        </row>
        <row r="1289">
          <cell r="BT1289" t="e">
            <v>#N/A</v>
          </cell>
        </row>
        <row r="1290">
          <cell r="BT1290" t="e">
            <v>#N/A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e">
            <v>#N/A</v>
          </cell>
        </row>
        <row r="1311">
          <cell r="BT1311" t="str">
            <v>Kereki</v>
          </cell>
        </row>
        <row r="1312">
          <cell r="BT1312" t="e">
            <v>#N/A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e">
            <v>#N/A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e">
            <v>#N/A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e">
            <v>#N/A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e">
            <v>#N/A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e">
            <v>#N/A</v>
          </cell>
        </row>
        <row r="1339">
          <cell r="BT1339" t="str">
            <v>Kilimán</v>
          </cell>
        </row>
        <row r="1340">
          <cell r="BT1340" t="e">
            <v>#N/A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e">
            <v>#N/A</v>
          </cell>
        </row>
        <row r="1344">
          <cell r="BT1344" t="e">
            <v>#N/A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e">
            <v>#N/A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e">
            <v>#N/A</v>
          </cell>
        </row>
        <row r="1352">
          <cell r="BT1352" t="str">
            <v>Kisbágyon</v>
          </cell>
        </row>
        <row r="1353">
          <cell r="BT1353" t="e">
            <v>#N/A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e">
            <v>#N/A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e">
            <v>#N/A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e">
            <v>#N/A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e">
            <v>#N/A</v>
          </cell>
        </row>
        <row r="1369">
          <cell r="BT1369" t="e">
            <v>#N/A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e">
            <v>#N/A</v>
          </cell>
        </row>
        <row r="1373">
          <cell r="BT1373" t="str">
            <v>Kisfüzes</v>
          </cell>
        </row>
        <row r="1374">
          <cell r="BT1374" t="e">
            <v>#N/A</v>
          </cell>
        </row>
        <row r="1375">
          <cell r="BT1375" t="str">
            <v>Kisgyalán</v>
          </cell>
        </row>
        <row r="1376">
          <cell r="BT1376" t="e">
            <v>#N/A</v>
          </cell>
        </row>
        <row r="1377">
          <cell r="BT1377" t="e">
            <v>#N/A</v>
          </cell>
        </row>
        <row r="1378">
          <cell r="BT1378" t="e">
            <v>#N/A</v>
          </cell>
        </row>
        <row r="1379">
          <cell r="BT1379" t="str">
            <v>zsgó_x0013__x0000__x0000_Ölbei Mihály Zoltán_x000C__x0000__x0000_Ölbei Mihály_x0010__x0000__x0000_Batthyány u. 15._x0005__x0000__x0000_T_8.1_x0005__x0000__x0000_K_8.1
_x0000__x0000_Nagybudmér_x000B__x0000__x0000_Tetz Ferenc_x000D__x0000__x0001_P_x0000_e_x0000_t_x0000_Q_x0001_f_x0000_i_x0000_ _x0000_ú_x0000_t_x0000_ _x0000_1_x0000_7_x0000_._x0000__x0005__x0000__x0000_T_8.2_x0005__x0000__x0000_K_8.2_x0010__x0000__x0000_Csizmadia Attila_x0004__x0000__x0000_Igal_x000E__x0000__x0000_Köteles László_x0010__x0000__x0000_Bajcsy-Zs. u. 6._x0005__x0000__x0000_Kondó_x000E__x0000__x0000_Lovas Bertalan_x0016__x0000__x0001_S_x0000_o_x0000_l_x0000_t_x0000_é_x0000_s_x0000_z_x0000_ _x0000_K</v>
          </cell>
        </row>
        <row r="1380">
          <cell r="BT1380" t="str">
            <v>Kisherend</v>
          </cell>
        </row>
        <row r="1381">
          <cell r="BT1381" t="e">
            <v>#N/A</v>
          </cell>
        </row>
        <row r="1382">
          <cell r="BT1382" t="e">
            <v>#N/A</v>
          </cell>
        </row>
        <row r="1383">
          <cell r="BT1383" t="e">
            <v>#N/A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e">
            <v>#N/A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e">
            <v>#N/A</v>
          </cell>
        </row>
        <row r="1390">
          <cell r="BT1390" t="e">
            <v>#N/A</v>
          </cell>
        </row>
        <row r="1391">
          <cell r="BT1391" t="e">
            <v>#N/A</v>
          </cell>
        </row>
        <row r="1392">
          <cell r="BT1392" t="str">
            <v>Kiskunlacháza</v>
          </cell>
        </row>
        <row r="1393">
          <cell r="BT1393" t="e">
            <v>#N/A</v>
          </cell>
        </row>
        <row r="1394">
          <cell r="BT1394" t="e">
            <v>#N/A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e">
            <v>#N/A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e">
            <v>#N/A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e">
            <v>#N/A</v>
          </cell>
        </row>
        <row r="1412">
          <cell r="BT1412" t="e">
            <v>#N/A</v>
          </cell>
        </row>
        <row r="1413">
          <cell r="BT1413" t="e">
            <v>#N/A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e">
            <v>#N/A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e">
            <v>#N/A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e">
            <v>#N/A</v>
          </cell>
        </row>
        <row r="1425">
          <cell r="BT1425" t="e">
            <v>#N/A</v>
          </cell>
        </row>
        <row r="1426">
          <cell r="BT1426" t="e">
            <v>#N/A</v>
          </cell>
        </row>
        <row r="1427">
          <cell r="BT1427" t="e">
            <v>#N/A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e">
            <v>#N/A</v>
          </cell>
        </row>
        <row r="1434">
          <cell r="BT1434" t="str">
            <v>Kisvaszar</v>
          </cell>
        </row>
        <row r="1435">
          <cell r="BT1435" t="e">
            <v>#N/A</v>
          </cell>
        </row>
        <row r="1436">
          <cell r="BT1436" t="e">
            <v>#N/A</v>
          </cell>
        </row>
        <row r="1437">
          <cell r="BT1437" t="str">
            <v>Kiszsidány</v>
          </cell>
        </row>
        <row r="1438">
          <cell r="BT1438" t="e">
            <v>#N/A</v>
          </cell>
        </row>
        <row r="1439">
          <cell r="BT1439" t="e">
            <v>#N/A</v>
          </cell>
        </row>
        <row r="1440">
          <cell r="BT1440" t="str">
            <v>Kocsér</v>
          </cell>
        </row>
        <row r="1441">
          <cell r="BT1441" t="e">
            <v>#N/A</v>
          </cell>
        </row>
        <row r="1442">
          <cell r="BT1442" t="e">
            <v>#N/A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e">
            <v>#N/A</v>
          </cell>
        </row>
        <row r="1449">
          <cell r="BT1449" t="e">
            <v>#N/A</v>
          </cell>
        </row>
        <row r="1450">
          <cell r="BT1450" t="e">
            <v>#N/A</v>
          </cell>
        </row>
        <row r="1451">
          <cell r="BT1451" t="str">
            <v>Komlósd</v>
          </cell>
        </row>
        <row r="1452">
          <cell r="BT1452" t="e">
            <v>#N/A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e">
            <v>#N/A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e">
            <v>#N/A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e">
            <v>#N/A</v>
          </cell>
        </row>
        <row r="1472">
          <cell r="BT1472" t="str">
            <v>Kozármisleny</v>
          </cell>
        </row>
        <row r="1473">
          <cell r="BT1473" t="e">
            <v>#N/A</v>
          </cell>
        </row>
        <row r="1474">
          <cell r="BT1474" t="e">
            <v>#N/A</v>
          </cell>
        </row>
        <row r="1475">
          <cell r="BT1475" t="str">
            <v>Köcsk</v>
          </cell>
        </row>
        <row r="1476">
          <cell r="BT1476" t="e">
            <v>#N/A</v>
          </cell>
        </row>
        <row r="1477">
          <cell r="BT1477" t="e">
            <v>#N/A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e">
            <v>#N/A</v>
          </cell>
        </row>
        <row r="1483">
          <cell r="BT1483" t="e">
            <v>#N/A</v>
          </cell>
        </row>
        <row r="1484">
          <cell r="BT1484" t="e">
            <v>#N/A</v>
          </cell>
        </row>
        <row r="1485">
          <cell r="BT1485" t="str">
            <v>Körmend</v>
          </cell>
        </row>
        <row r="1486">
          <cell r="BT1486" t="e">
            <v>#N/A</v>
          </cell>
        </row>
        <row r="1487">
          <cell r="BT1487" t="str">
            <v>Köröm</v>
          </cell>
        </row>
        <row r="1488">
          <cell r="BT1488" t="e">
            <v>#N/A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e">
            <v>#N/A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e">
            <v>#N/A</v>
          </cell>
        </row>
        <row r="1512">
          <cell r="BT1512" t="str">
            <v>Kunágota</v>
          </cell>
        </row>
        <row r="1513">
          <cell r="BT1513" t="e">
            <v>#N/A</v>
          </cell>
        </row>
        <row r="1514">
          <cell r="BT1514" t="e">
            <v>#N/A</v>
          </cell>
        </row>
        <row r="1515">
          <cell r="BT1515" t="str">
            <v>Kuncsorba</v>
          </cell>
        </row>
        <row r="1516">
          <cell r="BT1516" t="e">
            <v>#N/A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e">
            <v>#N/A</v>
          </cell>
        </row>
        <row r="1520">
          <cell r="BT1520" t="e">
            <v>#N/A</v>
          </cell>
        </row>
        <row r="1521">
          <cell r="BT1521" t="str">
            <v>Kunszentmárton</v>
          </cell>
        </row>
        <row r="1522">
          <cell r="BT1522" t="e">
            <v>#N/A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e">
            <v>#N/A</v>
          </cell>
        </row>
        <row r="1529">
          <cell r="BT1529" t="str">
            <v>Kutas</v>
          </cell>
        </row>
        <row r="1530">
          <cell r="BT1530" t="e">
            <v>#N/A</v>
          </cell>
        </row>
        <row r="1531">
          <cell r="BT1531" t="str">
            <v>Kübekháza</v>
          </cell>
        </row>
        <row r="1532">
          <cell r="BT1532" t="e">
            <v>#N/A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e">
            <v>#N/A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e">
            <v>#N/A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e">
            <v>#N/A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e">
            <v>#N/A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e">
            <v>#N/A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e">
            <v>#N/A</v>
          </cell>
        </row>
        <row r="1557">
          <cell r="BT1557" t="e">
            <v>#N/A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e">
            <v>#N/A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e">
            <v>#N/A</v>
          </cell>
        </row>
        <row r="1567">
          <cell r="BT1567" t="str">
            <v>Lesencefalu</v>
          </cell>
        </row>
        <row r="1568">
          <cell r="BT1568" t="e">
            <v>#N/A</v>
          </cell>
        </row>
        <row r="1569">
          <cell r="BT1569" t="e">
            <v>#N/A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e">
            <v>#N/A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e">
            <v>#N/A</v>
          </cell>
        </row>
        <row r="1577">
          <cell r="BT1577" t="e">
            <v>#N/A</v>
          </cell>
        </row>
        <row r="1578">
          <cell r="BT1578" t="str">
            <v>Ligetfalva</v>
          </cell>
        </row>
        <row r="1579">
          <cell r="BT1579" t="e">
            <v>#N/A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e">
            <v>#N/A</v>
          </cell>
        </row>
        <row r="1585">
          <cell r="BT1585" t="str">
            <v>Litka</v>
          </cell>
        </row>
        <row r="1586">
          <cell r="BT1586" t="e">
            <v>#N/A</v>
          </cell>
        </row>
        <row r="1587">
          <cell r="BT1587" t="str">
            <v>Lócs</v>
          </cell>
        </row>
        <row r="1588">
          <cell r="BT1588" t="e">
            <v>#N/A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e">
            <v>#N/A</v>
          </cell>
        </row>
        <row r="1593">
          <cell r="BT1593" t="e">
            <v>#N/A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e">
            <v>#N/A</v>
          </cell>
        </row>
        <row r="1597">
          <cell r="BT1597" t="str">
            <v>571553</v>
          </cell>
        </row>
        <row r="1598">
          <cell r="BT1598" t="e">
            <v>#N/A</v>
          </cell>
        </row>
        <row r="1599">
          <cell r="BT1599" t="e">
            <v>#N/A</v>
          </cell>
        </row>
        <row r="1600">
          <cell r="BT1600" t="str">
            <v>Lövőpetri</v>
          </cell>
        </row>
        <row r="1601">
          <cell r="BT1601" t="e">
            <v>#N/A</v>
          </cell>
        </row>
        <row r="1602">
          <cell r="BT1602" t="e">
            <v>#N/A</v>
          </cell>
        </row>
        <row r="1603">
          <cell r="BT1603" t="e">
            <v>#N/A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e">
            <v>#N/A</v>
          </cell>
        </row>
        <row r="1610">
          <cell r="BT1610" t="e">
            <v>#N/A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e">
            <v>#N/A</v>
          </cell>
        </row>
        <row r="1617">
          <cell r="BT1617" t="str">
            <v>Krachun Szilárd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e">
            <v>#N/A</v>
          </cell>
        </row>
        <row r="1623">
          <cell r="BT1623" t="str">
            <v>Magyarföld</v>
          </cell>
        </row>
        <row r="1624">
          <cell r="BT1624" t="e">
            <v>#N/A</v>
          </cell>
        </row>
        <row r="1625">
          <cell r="BT1625" t="e">
            <v>#N/A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e">
            <v>#N/A</v>
          </cell>
        </row>
        <row r="1629">
          <cell r="BT1629" t="e">
            <v>#N/A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e">
            <v>#N/A</v>
          </cell>
        </row>
        <row r="1635">
          <cell r="BT1635" t="e">
            <v>#N/A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e">
            <v>#N/A</v>
          </cell>
        </row>
        <row r="1641">
          <cell r="BT1641" t="e">
            <v>#N/A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e">
            <v>#N/A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e">
            <v>#N/A</v>
          </cell>
        </row>
        <row r="1654">
          <cell r="BT1654" t="str">
            <v>Mánfa</v>
          </cell>
        </row>
        <row r="1655">
          <cell r="BT1655" t="e">
            <v>#N/A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Salamon Gyula</v>
          </cell>
        </row>
        <row r="1661">
          <cell r="BT1661" t="str">
            <v>Máriahalom</v>
          </cell>
        </row>
        <row r="1662">
          <cell r="BT1662" t="e">
            <v>#N/A</v>
          </cell>
        </row>
        <row r="1663">
          <cell r="BT1663" t="e">
            <v>#N/A</v>
          </cell>
        </row>
        <row r="1664">
          <cell r="BT1664" t="str">
            <v>Márianosztra</v>
          </cell>
        </row>
        <row r="1665">
          <cell r="BT1665" t="e">
            <v>#N/A</v>
          </cell>
        </row>
        <row r="1666">
          <cell r="BT1666" t="str">
            <v>Markaz</v>
          </cell>
        </row>
        <row r="1667">
          <cell r="BT1667" t="e">
            <v>#N/A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e">
            <v>#N/A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汩慬_x000E_䬀獯畳桴甠‮㠵ਮ_x0000_穓浡獯穳来_x0011_伀⁨潮⁳楍汫珳
伀⁨潮๳_x0000_敂捲祮⁩⹵⸶_x0010_匀慺潭瑳瑡狡慦癬ཡ_x0000_潐歲汯拡䐠满敩ཬ_x0000_⁮牋獩瑺ᕮ_x0000_敦ⱪ删毡揳楺甠‮㠴മ_x0000_慂慬潴杮ᅫ_x0000_楋獳䰠珡決⃳楔潢ᅲ_x0000_潋獳瑵⁨⹌甠‮㤲༮_x0000_慂慬潴浮条慹੤_x0000_潲灳瑡歡_x000B_匀牡獯慰慴楫_x0006_䤀ㅟ㌮ص_x0000_彔⸱㔳_x0006_䬀ㅟ㌮ص_x0000_彅⸱㔳_x0005_䤀㍟㔮_x0006_䈀扡牡ౣ_x0000_獣⁩摮牯_x000B_䈀毩⁥⹵㐠⸱_x000F_匀瓡牯污慪櫺敨祬_x0010_匀瑡牯污慪橵敨祬٩_x0000_彉⸱㘳_x0006_吀ㅟ㌮ض_x0000_彋⸱㘳_x0006_䔀ㅟ㌮Զ_x0000_彉⸳ض_x0000_彉⸲㘱_x000C_䈁愀戀愀爀挀猀稀儀氁儀猁ഀ_x0000_畒灰牥⁴湁慴੬_x0000_浬满慺_x0016_一擡獡祳䄠摮⁳</v>
          </cell>
        </row>
        <row r="1674">
          <cell r="BT1674" t="str">
            <v>Márokföld</v>
          </cell>
        </row>
        <row r="1675">
          <cell r="BT1675" t="e">
            <v>#N/A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e">
            <v>#N/A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e">
            <v>#N/A</v>
          </cell>
        </row>
        <row r="1687">
          <cell r="BT1687" t="e">
            <v>#N/A</v>
          </cell>
        </row>
        <row r="1688">
          <cell r="BT1688" t="e">
            <v>#N/A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e">
            <v>#N/A</v>
          </cell>
        </row>
        <row r="1694">
          <cell r="BT1694" t="str">
            <v>Matty</v>
          </cell>
        </row>
        <row r="1695">
          <cell r="BT1695" t="e">
            <v>#N/A</v>
          </cell>
        </row>
        <row r="1696">
          <cell r="BT1696" t="str">
            <v>Máza</v>
          </cell>
        </row>
        <row r="1697">
          <cell r="BT1697" t="e">
            <v>#N/A</v>
          </cell>
        </row>
        <row r="1698">
          <cell r="BT1698" t="e">
            <v>#N/A</v>
          </cell>
        </row>
        <row r="1699">
          <cell r="BT1699" t="e">
            <v>#N/A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e">
            <v>#N/A</v>
          </cell>
        </row>
        <row r="1703">
          <cell r="BT1703" t="e">
            <v>#N/A</v>
          </cell>
        </row>
        <row r="1704">
          <cell r="BT1704" t="e">
            <v>#N/A</v>
          </cell>
        </row>
        <row r="1705">
          <cell r="BT1705" t="e">
            <v>#N/A</v>
          </cell>
        </row>
        <row r="1706">
          <cell r="BT1706" t="str">
            <v>Megyer</v>
          </cell>
        </row>
        <row r="1707">
          <cell r="BT1707" t="e">
            <v>#N/A</v>
          </cell>
        </row>
        <row r="1708">
          <cell r="BT1708" t="str">
            <v>Méhtelek</v>
          </cell>
        </row>
        <row r="1709">
          <cell r="BT1709" t="e">
            <v>#N/A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e">
            <v>#N/A</v>
          </cell>
        </row>
        <row r="1715">
          <cell r="BT1715" t="e">
            <v>#N/A</v>
          </cell>
        </row>
        <row r="1716">
          <cell r="BT1716" t="str">
            <v>Mérk</v>
          </cell>
        </row>
        <row r="1717">
          <cell r="BT1717" t="e">
            <v>#N/A</v>
          </cell>
        </row>
        <row r="1718">
          <cell r="BT1718" t="e">
            <v>#N/A</v>
          </cell>
        </row>
        <row r="1719">
          <cell r="BT1719" t="e">
            <v>#N/A</v>
          </cell>
        </row>
        <row r="1720">
          <cell r="BT1720" t="e">
            <v>#N/A</v>
          </cell>
        </row>
        <row r="1721">
          <cell r="BT1721" t="str">
            <v>Mesterszállás</v>
          </cell>
        </row>
        <row r="1722">
          <cell r="BT1722" t="e">
            <v>#N/A</v>
          </cell>
        </row>
        <row r="1723">
          <cell r="BT1723" t="e">
            <v>#N/A</v>
          </cell>
        </row>
        <row r="1724">
          <cell r="BT1724" t="e">
            <v>#N/A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e">
            <v>#N/A</v>
          </cell>
        </row>
        <row r="1728">
          <cell r="BT1728" t="e">
            <v>#N/A</v>
          </cell>
        </row>
        <row r="1729">
          <cell r="BT1729" t="e">
            <v>#N/A</v>
          </cell>
        </row>
        <row r="1730">
          <cell r="BT1730" t="str">
            <v>Mezőgyán</v>
          </cell>
        </row>
        <row r="1731">
          <cell r="BT1731" t="e">
            <v>#N/A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e">
            <v>#N/A</v>
          </cell>
        </row>
        <row r="1735">
          <cell r="BT1735" t="str">
            <v>Mezőkovácsháza</v>
          </cell>
        </row>
        <row r="1736">
          <cell r="BT1736" t="e">
            <v>#N/A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e">
            <v>#N/A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e">
            <v>#N/A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e">
            <v>#N/A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e">
            <v>#N/A</v>
          </cell>
        </row>
        <row r="1760">
          <cell r="BT1760" t="e">
            <v>#N/A</v>
          </cell>
        </row>
        <row r="1761">
          <cell r="BT1761" t="str">
            <v>Mikóháza</v>
          </cell>
        </row>
        <row r="1762">
          <cell r="BT1762" t="e">
            <v>#N/A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e">
            <v>#N/A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e">
            <v>#N/A</v>
          </cell>
        </row>
        <row r="1770">
          <cell r="BT1770" t="e">
            <v>#N/A</v>
          </cell>
        </row>
        <row r="1771">
          <cell r="BT1771" t="e">
            <v>#N/A</v>
          </cell>
        </row>
        <row r="1772">
          <cell r="BT1772" t="e">
            <v>#N/A</v>
          </cell>
        </row>
        <row r="1773">
          <cell r="BT1773" t="str">
            <v>Mogyoród</v>
          </cell>
        </row>
        <row r="1774">
          <cell r="BT1774" t="e">
            <v>#N/A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e">
            <v>#N/A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e">
            <v>#N/A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e">
            <v>#N/A</v>
          </cell>
        </row>
        <row r="1795">
          <cell r="BT1795" t="e">
            <v>#N/A</v>
          </cell>
        </row>
        <row r="1796">
          <cell r="BT1796" t="e">
            <v>#N/A</v>
          </cell>
        </row>
        <row r="1797">
          <cell r="BT1797" t="e">
            <v>#N/A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e">
            <v>#N/A</v>
          </cell>
        </row>
        <row r="1811">
          <cell r="BT1811" t="e">
            <v>#N/A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e">
            <v>#N/A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e">
            <v>#N/A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e">
            <v>#N/A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e">
            <v>#N/A</v>
          </cell>
        </row>
        <row r="1844">
          <cell r="BT1844" t="e">
            <v>#N/A</v>
          </cell>
        </row>
        <row r="1845">
          <cell r="BT1845" t="e">
            <v>#N/A</v>
          </cell>
        </row>
        <row r="1846">
          <cell r="BT1846" t="str">
            <v>Nagygörbő</v>
          </cell>
        </row>
        <row r="1847">
          <cell r="BT1847" t="e">
            <v>#N/A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e">
            <v>#N/A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e">
            <v>#N/A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e">
            <v>#N/A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e">
            <v>#N/A</v>
          </cell>
        </row>
        <row r="1869">
          <cell r="BT1869" t="str">
            <v>Nagykökényes</v>
          </cell>
        </row>
        <row r="1870">
          <cell r="BT1870" t="e">
            <v>#N/A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e">
            <v>#N/A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e">
            <v>#N/A</v>
          </cell>
        </row>
        <row r="1888">
          <cell r="BT1888" t="e">
            <v>#N/A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e">
            <v>#N/A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e">
            <v>#N/A</v>
          </cell>
        </row>
        <row r="1897">
          <cell r="BT1897" t="e">
            <v>#N/A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e">
            <v>#N/A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e">
            <v>#N/A</v>
          </cell>
        </row>
        <row r="1907">
          <cell r="BT1907" t="e">
            <v>#N/A</v>
          </cell>
        </row>
        <row r="1908">
          <cell r="BT1908" t="str">
            <v>Nagytótfalu</v>
          </cell>
        </row>
        <row r="1909">
          <cell r="BT1909" t="e">
            <v>#N/A</v>
          </cell>
        </row>
        <row r="1910">
          <cell r="BT1910" t="str">
            <v>Nagyút</v>
          </cell>
        </row>
        <row r="1911">
          <cell r="BT1911" t="e">
            <v>#N/A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e">
            <v>#N/A</v>
          </cell>
        </row>
        <row r="1920">
          <cell r="BT1920" t="str">
            <v>Nárai</v>
          </cell>
        </row>
        <row r="1921">
          <cell r="BT1921" t="e">
            <v>#N/A</v>
          </cell>
        </row>
        <row r="1922">
          <cell r="BT1922" t="e">
            <v>#N/A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e">
            <v>#N/A</v>
          </cell>
        </row>
        <row r="1928">
          <cell r="BT1928" t="str">
            <v>Nemesbőd</v>
          </cell>
        </row>
        <row r="1929">
          <cell r="BT1929" t="e">
            <v>#N/A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e">
            <v>#N/A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e">
            <v>#N/A</v>
          </cell>
        </row>
        <row r="1946">
          <cell r="BT1946" t="e">
            <v>#N/A</v>
          </cell>
        </row>
        <row r="1947">
          <cell r="BT1947" t="e">
            <v>#N/A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e">
            <v>#N/A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e">
            <v>#N/A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e">
            <v>#N/A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e">
            <v>#N/A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e">
            <v>#N/A</v>
          </cell>
        </row>
        <row r="1984">
          <cell r="BT1984" t="str">
            <v>Zvekán László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e">
            <v>#N/A</v>
          </cell>
        </row>
        <row r="1999">
          <cell r="BT1999" t="e">
            <v>#N/A</v>
          </cell>
        </row>
        <row r="2000">
          <cell r="BT2000" t="str">
            <v>Fiad</v>
          </cell>
        </row>
        <row r="2001">
          <cell r="BT2001" t="e">
            <v>#N/A</v>
          </cell>
        </row>
        <row r="2002">
          <cell r="BT2002" t="e">
            <v>#N/A</v>
          </cell>
        </row>
        <row r="2003">
          <cell r="BT2003" t="e">
            <v>#N/A</v>
          </cell>
        </row>
        <row r="2004">
          <cell r="BT2004" t="e">
            <v>#N/A</v>
          </cell>
        </row>
        <row r="2005">
          <cell r="BT2005" t="e">
            <v>#N/A</v>
          </cell>
        </row>
        <row r="2006">
          <cell r="BT2006" t="e">
            <v>#N/A</v>
          </cell>
        </row>
        <row r="2007">
          <cell r="BT2007" t="e">
            <v>#N/A</v>
          </cell>
        </row>
        <row r="2008">
          <cell r="BT2008" t="e">
            <v>#N/A</v>
          </cell>
        </row>
        <row r="2009">
          <cell r="BT2009" t="str">
            <v>Nyírmártonfalva</v>
          </cell>
        </row>
        <row r="2010">
          <cell r="BT2010" t="e">
            <v>#N/A</v>
          </cell>
        </row>
        <row r="2011">
          <cell r="BT2011" t="e">
            <v>#N/A</v>
          </cell>
        </row>
        <row r="2012">
          <cell r="BT2012" t="e">
            <v>#N/A</v>
          </cell>
        </row>
        <row r="2013">
          <cell r="BT2013" t="e">
            <v>#N/A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e">
            <v>#N/A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e">
            <v>#N/A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e">
            <v>#N/A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e">
            <v>#N/A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e">
            <v>#N/A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e">
            <v>#N/A</v>
          </cell>
        </row>
        <row r="2046">
          <cell r="BT2046" t="e">
            <v>#N/A</v>
          </cell>
        </row>
        <row r="2047">
          <cell r="BT2047" t="str">
            <v>Ópályi</v>
          </cell>
        </row>
        <row r="2048">
          <cell r="BT2048" t="e">
            <v>#N/A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e">
            <v>#N/A</v>
          </cell>
        </row>
        <row r="2055">
          <cell r="BT2055" t="e">
            <v>#N/A</v>
          </cell>
        </row>
        <row r="2056">
          <cell r="BT2056" t="str">
            <v>Ormándlak</v>
          </cell>
        </row>
        <row r="2057">
          <cell r="BT2057" t="e">
            <v>#N/A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e">
            <v>#N/A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e">
            <v>#N/A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e">
            <v>#N/A</v>
          </cell>
        </row>
        <row r="2068">
          <cell r="BT2068" t="e">
            <v>#N/A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e">
            <v>#N/A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e">
            <v>#N/A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e">
            <v>#N/A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e">
            <v>#N/A</v>
          </cell>
        </row>
        <row r="2097">
          <cell r="BT2097" t="str">
            <v>Ötvöskónyi</v>
          </cell>
        </row>
        <row r="2098">
          <cell r="BT2098" t="e">
            <v>#N/A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e">
            <v>#N/A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e">
            <v>#N/A</v>
          </cell>
        </row>
        <row r="2108">
          <cell r="BT2108" t="str">
            <v>Pálfa</v>
          </cell>
        </row>
        <row r="2109">
          <cell r="BT2109" t="e">
            <v>#N/A</v>
          </cell>
        </row>
        <row r="2110">
          <cell r="BT2110" t="e">
            <v>#N/A</v>
          </cell>
        </row>
        <row r="2111">
          <cell r="BT2111" t="e">
            <v>#N/A</v>
          </cell>
        </row>
        <row r="2112">
          <cell r="BT2112" t="e">
            <v>#N/A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e">
            <v>#N/A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e">
            <v>#N/A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e">
            <v>#N/A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e">
            <v>#N/A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e">
            <v>#N/A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e">
            <v>#N/A</v>
          </cell>
        </row>
        <row r="2160">
          <cell r="BT2160" t="e">
            <v>#N/A</v>
          </cell>
        </row>
        <row r="2161">
          <cell r="BT2161" t="str">
            <v>Pécsely</v>
          </cell>
        </row>
        <row r="2162">
          <cell r="BT2162" t="e">
            <v>#N/A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e">
            <v>#N/A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e">
            <v>#N/A</v>
          </cell>
        </row>
        <row r="2177">
          <cell r="BT2177" t="e">
            <v>#N/A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e">
            <v>#N/A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e">
            <v>#N/A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e">
            <v>#N/A</v>
          </cell>
        </row>
        <row r="2191">
          <cell r="BT2191" t="e">
            <v>#N/A</v>
          </cell>
        </row>
        <row r="2192">
          <cell r="BT2192" t="e">
            <v>#N/A</v>
          </cell>
        </row>
        <row r="2193">
          <cell r="BT2193" t="str">
            <v>Petrivente</v>
          </cell>
        </row>
        <row r="2194">
          <cell r="BT2194" t="e">
            <v>#N/A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e">
            <v>#N/A</v>
          </cell>
        </row>
        <row r="2200">
          <cell r="BT2200" t="str">
            <v>Pilisjászfalu</v>
          </cell>
        </row>
        <row r="2201">
          <cell r="BT2201" t="e">
            <v>#N/A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e">
            <v>#N/A</v>
          </cell>
        </row>
        <row r="2209">
          <cell r="BT2209" t="e">
            <v>#N/A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e">
            <v>#N/A</v>
          </cell>
        </row>
        <row r="2213">
          <cell r="BT2213" t="e">
            <v>#N/A</v>
          </cell>
        </row>
        <row r="2214">
          <cell r="BT2214" t="e">
            <v>#N/A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e">
            <v>#N/A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e">
            <v>#N/A</v>
          </cell>
        </row>
        <row r="2227">
          <cell r="BT2227" t="str">
            <v>Poroszló</v>
          </cell>
        </row>
        <row r="2228">
          <cell r="BT2228" t="e">
            <v>#N/A</v>
          </cell>
        </row>
        <row r="2229">
          <cell r="BT2229" t="e">
            <v>#N/A</v>
          </cell>
        </row>
        <row r="2230">
          <cell r="BT2230" t="e">
            <v>#N/A</v>
          </cell>
        </row>
        <row r="2231">
          <cell r="BT2231" t="e">
            <v>#N/A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e">
            <v>#N/A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e">
            <v>#N/A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_x0000_Rákóczibánya_x000C__x0000__x0001_B_x0000_e_x0000_n_x0000_c_x0000_s_x0000_i_x0000_k_x0000_ _x0000_E_x0000_r_x0000_n_x0000_Q_x0001__x0005__x0000__x0000_Abony_x001A__x0000__x0000_Romhányiné Dr. Balogh Edit_x0011__x0000__x0000_Dr. Gajdos István_x0004__x0000__x0000_Pest_x0004__x0000__x0000_Acsa_x000E__x0000__x0001_S_x0000_z_x0000_e_x0000_k_x0000_e_x0000_r_x0000_e_x0000_s_x0000_ _x0000_R_x0000_e_x0000_z_x0000_s_x0000_Q_x0001__x0006__x0000__x0000_Gerjen_x0006__x0000__x0000_Grábóc_x0013__x0000__x0000_Tüske László Károly_x000E__x0000__x0000_Rákóczi u. 84._x0005__x0000__x0000_Gyönk
_x0000__x0000_Katz Gyula_x0012__x0000__x0000_Ady E. u. 561-562._x0005__x0000__x0000_Györe_x000C__x0000__x0000_Cso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e">
            <v>#N/A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e">
            <v>#N/A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e">
            <v>#N/A</v>
          </cell>
        </row>
        <row r="2274">
          <cell r="BT2274" t="e">
            <v>#N/A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e">
            <v>#N/A</v>
          </cell>
        </row>
        <row r="2278">
          <cell r="BT2278" t="e">
            <v>#N/A</v>
          </cell>
        </row>
        <row r="2279">
          <cell r="BT2279" t="str">
            <v>Rábapaty</v>
          </cell>
        </row>
        <row r="2280">
          <cell r="BT2280" t="e">
            <v>#N/A</v>
          </cell>
        </row>
        <row r="2281">
          <cell r="BT2281" t="e">
            <v>#N/A</v>
          </cell>
        </row>
        <row r="2282">
          <cell r="BT2282" t="e">
            <v>#N/A</v>
          </cell>
        </row>
        <row r="2283">
          <cell r="BT2283" t="e">
            <v>#N/A</v>
          </cell>
        </row>
        <row r="2284">
          <cell r="BT2284" t="e">
            <v>#N/A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e">
            <v>#N/A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e">
            <v>#N/A</v>
          </cell>
        </row>
        <row r="2295">
          <cell r="BT2295" t="e">
            <v>#N/A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e">
            <v>#N/A</v>
          </cell>
        </row>
        <row r="2300">
          <cell r="BT2300" t="e">
            <v>#N/A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e">
            <v>#N/A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e">
            <v>#N/A</v>
          </cell>
        </row>
        <row r="2312">
          <cell r="BT2312" t="str">
            <v>Recsk</v>
          </cell>
        </row>
        <row r="2313">
          <cell r="BT2313" t="e">
            <v>#N/A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e">
            <v>#N/A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e">
            <v>#N/A</v>
          </cell>
        </row>
        <row r="2327">
          <cell r="BT2327" t="e">
            <v>#N/A</v>
          </cell>
        </row>
        <row r="2328">
          <cell r="BT2328" t="e">
            <v>#N/A</v>
          </cell>
        </row>
        <row r="2329">
          <cell r="BT2329" t="e">
            <v>#N/A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e">
            <v>#N/A</v>
          </cell>
        </row>
        <row r="2334">
          <cell r="BT2334" t="str">
            <v>I_1.23</v>
          </cell>
        </row>
        <row r="2335">
          <cell r="BT2335" t="str">
            <v>Rimóc</v>
          </cell>
        </row>
        <row r="2336">
          <cell r="BT2336" t="e">
            <v>#N/A</v>
          </cell>
        </row>
        <row r="2337">
          <cell r="BT2337" t="e">
            <v>#N/A</v>
          </cell>
        </row>
        <row r="2338">
          <cell r="BT2338" t="e">
            <v>#N/A</v>
          </cell>
        </row>
        <row r="2339">
          <cell r="BT2339" t="e">
            <v>#N/A</v>
          </cell>
        </row>
        <row r="2340">
          <cell r="BT2340" t="e">
            <v>#N/A</v>
          </cell>
        </row>
        <row r="2341">
          <cell r="BT2341" t="e">
            <v>#N/A</v>
          </cell>
        </row>
        <row r="2342">
          <cell r="BT2342" t="e">
            <v>#N/A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e">
            <v>#N/A</v>
          </cell>
        </row>
        <row r="2349">
          <cell r="BT2349" t="e">
            <v>#N/A</v>
          </cell>
        </row>
        <row r="2350">
          <cell r="BT2350" t="e">
            <v>#N/A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e">
            <v>#N/A</v>
          </cell>
        </row>
        <row r="2354">
          <cell r="BT2354" t="e">
            <v>#N/A</v>
          </cell>
        </row>
        <row r="2355">
          <cell r="BT2355" t="str">
            <v>Ságújfalu</v>
          </cell>
        </row>
        <row r="2356">
          <cell r="BT2356" t="e">
            <v>#N/A</v>
          </cell>
        </row>
        <row r="2357">
          <cell r="BT2357" t="e">
            <v>#N/A</v>
          </cell>
        </row>
        <row r="2358">
          <cell r="BT2358" t="e">
            <v>#N/A</v>
          </cell>
        </row>
        <row r="2359">
          <cell r="BT2359" t="e">
            <v>#N/A</v>
          </cell>
        </row>
        <row r="2360">
          <cell r="BT2360" t="e">
            <v>#N/A</v>
          </cell>
        </row>
        <row r="2361">
          <cell r="BT2361" t="e">
            <v>#N/A</v>
          </cell>
        </row>
        <row r="2362">
          <cell r="BT2362" t="e">
            <v>#N/A</v>
          </cell>
        </row>
        <row r="2363">
          <cell r="BT2363" t="e">
            <v>#N/A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e">
            <v>#N/A</v>
          </cell>
        </row>
        <row r="2369">
          <cell r="BT2369" t="e">
            <v>#N/A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e">
            <v>#N/A</v>
          </cell>
        </row>
        <row r="2376">
          <cell r="BT2376" t="e">
            <v>#N/A</v>
          </cell>
        </row>
        <row r="2377">
          <cell r="BT2377" t="e">
            <v>#N/A</v>
          </cell>
        </row>
        <row r="2378">
          <cell r="BT2378" t="e">
            <v>#N/A</v>
          </cell>
        </row>
        <row r="2379">
          <cell r="BT2379" t="str">
            <v>Salföld</v>
          </cell>
        </row>
        <row r="2380">
          <cell r="BT2380" t="e">
            <v>#N/A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e">
            <v>#N/A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e">
            <v>#N/A</v>
          </cell>
        </row>
        <row r="2388">
          <cell r="BT2388" t="e">
            <v>#N/A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e">
            <v>#N/A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e">
            <v>#N/A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e">
            <v>#N/A</v>
          </cell>
        </row>
        <row r="2412">
          <cell r="BT2412" t="str">
            <v>Sarud</v>
          </cell>
        </row>
        <row r="2413">
          <cell r="BT2413" t="e">
            <v>#N/A</v>
          </cell>
        </row>
        <row r="2414">
          <cell r="BT2414" t="e">
            <v>#N/A</v>
          </cell>
        </row>
        <row r="2415">
          <cell r="BT2415" t="str">
            <v>Sáska</v>
          </cell>
        </row>
        <row r="2416">
          <cell r="BT2416" t="e">
            <v>#N/A</v>
          </cell>
        </row>
        <row r="2417">
          <cell r="BT2417" t="str">
            <v>Sátoraljaújhely</v>
          </cell>
        </row>
        <row r="2418">
          <cell r="BT2418" t="str">
            <v>Gyömöre</v>
          </cell>
        </row>
        <row r="2419">
          <cell r="BT2419" t="str">
            <v>Sávoly</v>
          </cell>
        </row>
        <row r="2420">
          <cell r="BT2420" t="e">
            <v>#N/A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e">
            <v>#N/A</v>
          </cell>
        </row>
        <row r="2424">
          <cell r="BT2424" t="e">
            <v>#N/A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e">
            <v>#N/A</v>
          </cell>
        </row>
        <row r="2429">
          <cell r="BT2429" t="e">
            <v>#N/A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e">
            <v>#N/A</v>
          </cell>
        </row>
        <row r="2436">
          <cell r="BT2436" t="e">
            <v>#N/A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Dózsa Gy. u. 17-19.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e">
            <v>#N/A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祬_x000C_䨀桵珡⁺楔潢ི_x0000_楔楬杮牥䘠牥湥ལ_x0000_牄‮敤⁩獚汯൴_x0000_潴楳䘠牥湥ୣ_x0000_敫琠狩㜠ਮ_x0000_ﱓ敭灧慧_x000C_䠀橵敢⁲潮ٳ_x0000_穓烡狡_x000D_䈀泡湩⁴摮牯_x000C_䘀拡歩䘠牥湥ᙣ_x0000_穣⁩敆敲据甠‮⼱⹁_x000C_匀敺瑮湡慴晬ൡ_x0000_穓湥扴毩汬๡_x0000_癲狡⁩瑁楴慬_x000C_䌀潳扭⃳慌潪ࡳ_x0000_穓湥杴泡_x000D_嘀捥敳⁹敆敲据_x000E_䈀桩牡敫敲穳整๳_x0000_慂慲⁳敆敲据_x0013_䘀泼烶䴠桩泡⁹獉癴满_x0010_匀档湥楹甠‮㜵ฮ_x0000_楂慨湲条批橡浯_x000C_匀楺匠满潤ੲ_x0000_楂慨瑲牯慤_x0010_䐀⹲匠慺䨠竳敳๦_x0000_潋獳瑵⁨⹵㐠⸳_x000B_䈀捯歳楡敫瑲_x000E_匁稀儀氁氀儀猁 匀渀搀漀爀ༀ_x0000_汁潫浴满⁹瓺㠠ମĀFelsőregmec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e">
            <v>#N/A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e">
            <v>#N/A</v>
          </cell>
        </row>
        <row r="2463">
          <cell r="BT2463" t="e">
            <v>#N/A</v>
          </cell>
        </row>
        <row r="2464">
          <cell r="BT2464" t="e">
            <v>#N/A</v>
          </cell>
        </row>
        <row r="2465">
          <cell r="BT2465" t="e">
            <v>#N/A</v>
          </cell>
        </row>
        <row r="2466">
          <cell r="BT2466" t="e">
            <v>#N/A</v>
          </cell>
        </row>
        <row r="2467">
          <cell r="BT2467" t="e">
            <v>#N/A</v>
          </cell>
        </row>
        <row r="2468">
          <cell r="BT2468" t="e">
            <v>#N/A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e">
            <v>#N/A</v>
          </cell>
        </row>
        <row r="2472">
          <cell r="BT2472" t="e">
            <v>#N/A</v>
          </cell>
        </row>
        <row r="2473">
          <cell r="BT2473" t="e">
            <v>#N/A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e">
            <v>#N/A</v>
          </cell>
        </row>
        <row r="2480">
          <cell r="BT2480" t="e">
            <v>#N/A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e">
            <v>#N/A</v>
          </cell>
        </row>
        <row r="2493">
          <cell r="BT2493" t="e">
            <v>#N/A</v>
          </cell>
        </row>
        <row r="2494">
          <cell r="BT2494" t="str">
            <v>Sormás</v>
          </cell>
        </row>
        <row r="2495">
          <cell r="BT2495" t="e">
            <v>#N/A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Fonó</v>
          </cell>
        </row>
        <row r="2502">
          <cell r="BT2502" t="str">
            <v>Söpte</v>
          </cell>
        </row>
        <row r="2503">
          <cell r="BT2503" t="e">
            <v>#N/A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Nagykátai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Veresegyházi</v>
          </cell>
        </row>
        <row r="2512">
          <cell r="BT2512" t="e">
            <v>#N/A</v>
          </cell>
        </row>
        <row r="2513">
          <cell r="BT2513" t="str">
            <v>Süttő</v>
          </cell>
        </row>
        <row r="2514">
          <cell r="BT2514" t="e">
            <v>#N/A</v>
          </cell>
        </row>
        <row r="2515">
          <cell r="BT2515" t="e">
            <v>#N/A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e">
            <v>#N/A</v>
          </cell>
        </row>
        <row r="2523">
          <cell r="BT2523" t="e">
            <v>#N/A</v>
          </cell>
        </row>
        <row r="2524">
          <cell r="BT2524" t="e">
            <v>#N/A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e">
            <v>#N/A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e">
            <v>#N/A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e">
            <v>#N/A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e">
            <v>#N/A</v>
          </cell>
        </row>
        <row r="2551">
          <cell r="BT2551" t="e">
            <v>#N/A</v>
          </cell>
        </row>
        <row r="2552">
          <cell r="BT2552" t="e">
            <v>#N/A</v>
          </cell>
        </row>
        <row r="2553">
          <cell r="BT2553" t="e">
            <v>#N/A</v>
          </cell>
        </row>
        <row r="2554">
          <cell r="BT2554" t="e">
            <v>#N/A</v>
          </cell>
        </row>
        <row r="2555">
          <cell r="BT2555" t="e">
            <v>#N/A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e">
            <v>#N/A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e">
            <v>#N/A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6.12_x0006__x0000__x0000_E_6.12_x0005__x0000__x0000_Mánfa_x000E__x0000__x0000_Hohn Krisztina_x000E__x0000__x0000_Schmidt Zoltán_x000F__x0000__x0000_Fábián B. u. 58_x0006__x0000__x0000_T_6.13_x0006__x0000__x0000_K_6.13_x0006__x0000__x0000_E_6.13_x000B__x0000__x0000_Tisztaberek
_x0000__x0000_Kónya Géza_x0015__x0000__x0001_T_x0000_i_x0000_s_x0000_z_x0000_t_x0000_a_x0000_b_x0000_e_x0000_r_x0000_e_x0000_k_x0000_,_x0000_ _x0000_F_x0000_Q_x0001_ _x0000_u_x0000_._x0000_ _x0000_6_x0000_._x0000__x0007__x0000__x0000_Tivadar_x000F__x0000__x0000_ifj Danó Sándor_x0010__x0000__x0000_Ifj. Danó Sándor_x0016__x0000__x0001_T_x0000_i_x0000_v_x0000_a_x0000_d_x0000_a_x0000_r_x0000_,_x0000_ _x0000_P_x0000_e_x0000_t_x0000_Q_x0001_f_x0000_i_x0000_ _x0000_u</v>
          </cell>
        </row>
        <row r="2573">
          <cell r="BT2573" t="e">
            <v>#N/A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e">
            <v>#N/A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e">
            <v>#N/A</v>
          </cell>
        </row>
        <row r="2584">
          <cell r="BT2584" t="str">
            <v>Szécsényfelfalu</v>
          </cell>
        </row>
        <row r="2585">
          <cell r="BT2585" t="e">
            <v>#N/A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e">
            <v>#N/A</v>
          </cell>
        </row>
        <row r="2592">
          <cell r="BT2592" t="e">
            <v>#N/A</v>
          </cell>
        </row>
        <row r="2593">
          <cell r="BT2593" t="e">
            <v>#N/A</v>
          </cell>
        </row>
        <row r="2594">
          <cell r="BT2594" t="str">
            <v>Székely</v>
          </cell>
        </row>
        <row r="2595">
          <cell r="BT2595" t="e">
            <v>#N/A</v>
          </cell>
        </row>
        <row r="2596">
          <cell r="BT2596" t="e">
            <v>#N/A</v>
          </cell>
        </row>
        <row r="2597">
          <cell r="BT2597" t="e">
            <v>#N/A</v>
          </cell>
        </row>
        <row r="2598">
          <cell r="BT2598" t="str">
            <v>Szekszárd</v>
          </cell>
        </row>
        <row r="2599">
          <cell r="BT2599" t="e">
            <v>#N/A</v>
          </cell>
        </row>
        <row r="2600">
          <cell r="BT2600" t="e">
            <v>#N/A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e">
            <v>#N/A</v>
          </cell>
        </row>
        <row r="2604">
          <cell r="BT2604" t="e">
            <v>#N/A</v>
          </cell>
        </row>
        <row r="2605">
          <cell r="BT2605" t="str">
            <v>Szendehely</v>
          </cell>
        </row>
        <row r="2606">
          <cell r="BT2606" t="e">
            <v>#N/A</v>
          </cell>
        </row>
        <row r="2607">
          <cell r="BT2607" t="e">
            <v>#N/A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e">
            <v>#N/A</v>
          </cell>
        </row>
        <row r="2611">
          <cell r="BT2611" t="e">
            <v>#N/A</v>
          </cell>
        </row>
        <row r="2612">
          <cell r="BT2612" t="e">
            <v>#N/A</v>
          </cell>
        </row>
        <row r="2613">
          <cell r="BT2613" t="e">
            <v>#N/A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e">
            <v>#N/A</v>
          </cell>
        </row>
        <row r="2623">
          <cell r="BT2623" t="e">
            <v>#N/A</v>
          </cell>
        </row>
        <row r="2624">
          <cell r="BT2624" t="e">
            <v>#N/A</v>
          </cell>
        </row>
        <row r="2625">
          <cell r="BT2625" t="str">
            <v>Szentimrefalva</v>
          </cell>
        </row>
        <row r="2626">
          <cell r="BT2626" t="e">
            <v>#N/A</v>
          </cell>
        </row>
        <row r="2627">
          <cell r="BT2627" t="e">
            <v>#N/A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e">
            <v>#N/A</v>
          </cell>
        </row>
        <row r="2633">
          <cell r="BT2633" t="str">
            <v>Szentlászló</v>
          </cell>
        </row>
        <row r="2634">
          <cell r="BT2634" t="e">
            <v>#N/A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e">
            <v>#N/A</v>
          </cell>
        </row>
        <row r="2638">
          <cell r="BT2638" t="str">
            <v>Szentmártonkáta</v>
          </cell>
        </row>
        <row r="2639">
          <cell r="BT2639" t="e">
            <v>#N/A</v>
          </cell>
        </row>
        <row r="2640">
          <cell r="BT2640" t="e">
            <v>#N/A</v>
          </cell>
        </row>
        <row r="2641">
          <cell r="BT2641" t="str">
            <v>Szentpéterszeg</v>
          </cell>
        </row>
        <row r="2642">
          <cell r="BT2642" t="e">
            <v>#N/A</v>
          </cell>
        </row>
        <row r="2643">
          <cell r="BT2643" t="str">
            <v>Szenyér</v>
          </cell>
        </row>
        <row r="2644">
          <cell r="BT2644" t="e">
            <v>#N/A</v>
          </cell>
        </row>
        <row r="2645">
          <cell r="BT2645" t="e">
            <v>#N/A</v>
          </cell>
        </row>
        <row r="2646">
          <cell r="BT2646" t="e">
            <v>#N/A</v>
          </cell>
        </row>
        <row r="2647">
          <cell r="BT2647" t="e">
            <v>#N/A</v>
          </cell>
        </row>
        <row r="2648">
          <cell r="BT2648" t="str">
            <v>Szerep</v>
          </cell>
        </row>
        <row r="2649">
          <cell r="BT2649" t="e">
            <v>#N/A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e">
            <v>#N/A</v>
          </cell>
        </row>
        <row r="2661">
          <cell r="BT2661" t="str">
            <v>Szikszó</v>
          </cell>
        </row>
        <row r="2662">
          <cell r="BT2662" t="e">
            <v>#N/A</v>
          </cell>
        </row>
        <row r="2663">
          <cell r="BT2663" t="e">
            <v>#N/A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e">
            <v>#N/A</v>
          </cell>
        </row>
        <row r="2667">
          <cell r="BT2667" t="e">
            <v>#N/A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e">
            <v>#N/A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e">
            <v>#N/A</v>
          </cell>
        </row>
        <row r="2680">
          <cell r="BT2680" t="str">
            <v>Szomolya</v>
          </cell>
        </row>
        <row r="2681">
          <cell r="BT2681" t="e">
            <v>#N/A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e">
            <v>#N/A</v>
          </cell>
        </row>
        <row r="2688">
          <cell r="BT2688" t="str">
            <v>Szögliget</v>
          </cell>
        </row>
        <row r="2689">
          <cell r="BT2689" t="e">
            <v>#N/A</v>
          </cell>
        </row>
        <row r="2690">
          <cell r="BT2690" t="e">
            <v>#N/A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e">
            <v>#N/A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e">
            <v>#N/A</v>
          </cell>
        </row>
        <row r="2699">
          <cell r="BT2699" t="e">
            <v>#N/A</v>
          </cell>
        </row>
        <row r="2700">
          <cell r="BT2700" t="e">
            <v>#N/A</v>
          </cell>
        </row>
        <row r="2701">
          <cell r="BT2701" t="str">
            <v>Szulok</v>
          </cell>
        </row>
        <row r="2702">
          <cell r="BT2702" t="e">
            <v>#N/A</v>
          </cell>
        </row>
        <row r="2703">
          <cell r="BT2703" t="str">
            <v>Szűcsi</v>
          </cell>
        </row>
        <row r="2704">
          <cell r="BT2704" t="e">
            <v>#N/A</v>
          </cell>
        </row>
        <row r="2705">
          <cell r="BT2705" t="e">
            <v>#N/A</v>
          </cell>
        </row>
        <row r="2706">
          <cell r="BT2706" t="str">
            <v>Tab</v>
          </cell>
        </row>
        <row r="2707">
          <cell r="BT2707" t="e">
            <v>#N/A</v>
          </cell>
        </row>
        <row r="2708">
          <cell r="BT2708" t="e">
            <v>#N/A</v>
          </cell>
        </row>
        <row r="2709">
          <cell r="BT2709" t="str">
            <v>Táborfalva</v>
          </cell>
        </row>
        <row r="2710">
          <cell r="BT2710" t="e">
            <v>#N/A</v>
          </cell>
        </row>
        <row r="2711">
          <cell r="BT2711" t="str">
            <v>Tagyon</v>
          </cell>
        </row>
        <row r="2712">
          <cell r="BT2712" t="e">
            <v>#N/A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e">
            <v>#N/A</v>
          </cell>
        </row>
        <row r="2716">
          <cell r="BT2716" t="e">
            <v>#N/A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e">
            <v>#N/A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e">
            <v>#N/A</v>
          </cell>
        </row>
        <row r="2725">
          <cell r="BT2725" t="e">
            <v>#N/A</v>
          </cell>
        </row>
        <row r="2726">
          <cell r="BT2726" t="e">
            <v>#N/A</v>
          </cell>
        </row>
        <row r="2727">
          <cell r="BT2727" t="e">
            <v>#N/A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e">
            <v>#N/A</v>
          </cell>
        </row>
        <row r="2736">
          <cell r="BT2736" t="e">
            <v>#N/A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e">
            <v>#N/A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e">
            <v>#N/A</v>
          </cell>
        </row>
        <row r="2754">
          <cell r="BT2754" t="e">
            <v>#N/A</v>
          </cell>
        </row>
        <row r="2755">
          <cell r="BT2755" t="str">
            <v>Tarpa</v>
          </cell>
        </row>
        <row r="2756">
          <cell r="BT2756" t="e">
            <v>#N/A</v>
          </cell>
        </row>
        <row r="2757">
          <cell r="BT2757" t="str">
            <v>Táska</v>
          </cell>
        </row>
        <row r="2758">
          <cell r="BT2758" t="e">
            <v>#N/A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e">
            <v>#N/A</v>
          </cell>
        </row>
        <row r="2762">
          <cell r="BT2762" t="str">
            <v>Tatabánya</v>
          </cell>
        </row>
        <row r="2763">
          <cell r="BT2763" t="e">
            <v>#N/A</v>
          </cell>
        </row>
        <row r="2764">
          <cell r="BT2764" t="str">
            <v>Tatárszentgyörgy</v>
          </cell>
        </row>
        <row r="2765">
          <cell r="BT2765" t="e">
            <v>#N/A</v>
          </cell>
        </row>
        <row r="2766">
          <cell r="BT2766" t="str">
            <v>Téglás</v>
          </cell>
        </row>
        <row r="2767">
          <cell r="BT2767" t="e">
            <v>#N/A</v>
          </cell>
        </row>
        <row r="2768">
          <cell r="BT2768" t="e">
            <v>#N/A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e">
            <v>#N/A</v>
          </cell>
        </row>
        <row r="2776">
          <cell r="BT2776" t="e">
            <v>#N/A</v>
          </cell>
        </row>
        <row r="2777">
          <cell r="BT2777" t="str">
            <v>Tenk</v>
          </cell>
        </row>
        <row r="2778">
          <cell r="BT2778" t="e">
            <v>#N/A</v>
          </cell>
        </row>
        <row r="2779">
          <cell r="BT2779" t="e">
            <v>#N/A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e">
            <v>#N/A</v>
          </cell>
        </row>
        <row r="2786">
          <cell r="BT2786" t="str">
            <v>Tésa</v>
          </cell>
        </row>
        <row r="2787">
          <cell r="BT2787" t="e">
            <v>#N/A</v>
          </cell>
        </row>
        <row r="2788">
          <cell r="BT2788" t="e">
            <v>#N/A</v>
          </cell>
        </row>
        <row r="2789">
          <cell r="BT2789" t="e">
            <v>#N/A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e">
            <v>#N/A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e">
            <v>#N/A</v>
          </cell>
        </row>
        <row r="2807">
          <cell r="BT2807" t="e">
            <v>#N/A</v>
          </cell>
        </row>
        <row r="2808">
          <cell r="BT2808" t="e">
            <v>#N/A</v>
          </cell>
        </row>
        <row r="2809">
          <cell r="BT2809" t="e">
            <v>#N/A</v>
          </cell>
        </row>
        <row r="2810">
          <cell r="BT2810" t="str">
            <v>Tiszacsermely</v>
          </cell>
        </row>
        <row r="2811">
          <cell r="BT2811" t="e">
            <v>#N/A</v>
          </cell>
        </row>
        <row r="2812">
          <cell r="BT2812" t="e">
            <v>#N/A</v>
          </cell>
        </row>
        <row r="2813">
          <cell r="BT2813" t="e">
            <v>#N/A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e">
            <v>#N/A</v>
          </cell>
        </row>
        <row r="2817">
          <cell r="BT2817" t="str">
            <v>Tiszafüred</v>
          </cell>
        </row>
        <row r="2818">
          <cell r="BT2818" t="e">
            <v>#N/A</v>
          </cell>
        </row>
        <row r="2819">
          <cell r="BT2819" t="str">
            <v>Tiszagyulaháza</v>
          </cell>
        </row>
        <row r="2820">
          <cell r="BT2820" t="e">
            <v>#N/A</v>
          </cell>
        </row>
        <row r="2821">
          <cell r="BT2821" t="e">
            <v>#N/A</v>
          </cell>
        </row>
        <row r="2822">
          <cell r="BT2822" t="e">
            <v>#N/A</v>
          </cell>
        </row>
        <row r="2823">
          <cell r="BT2823" t="str">
            <v>Tiszakanyár</v>
          </cell>
        </row>
        <row r="2824">
          <cell r="BT2824" t="e">
            <v>#N/A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e">
            <v>#N/A</v>
          </cell>
        </row>
        <row r="2828">
          <cell r="BT2828" t="str">
            <v>Tiszakóród</v>
          </cell>
        </row>
        <row r="2829">
          <cell r="BT2829" t="e">
            <v>#N/A</v>
          </cell>
        </row>
        <row r="2830">
          <cell r="BT2830" t="e">
            <v>#N/A</v>
          </cell>
        </row>
        <row r="2831">
          <cell r="BT2831" t="str">
            <v>Tiszalök</v>
          </cell>
        </row>
        <row r="2832">
          <cell r="BT2832" t="e">
            <v>#N/A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e">
            <v>#N/A</v>
          </cell>
        </row>
        <row r="2837">
          <cell r="BT2837" t="e">
            <v>#N/A</v>
          </cell>
        </row>
        <row r="2838">
          <cell r="BT2838" t="e">
            <v>#N/A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e">
            <v>#N/A</v>
          </cell>
        </row>
        <row r="2848">
          <cell r="BT2848" t="e">
            <v>#N/A</v>
          </cell>
        </row>
        <row r="2849">
          <cell r="BT2849" t="e">
            <v>#N/A</v>
          </cell>
        </row>
        <row r="2850">
          <cell r="BT2850" t="str">
            <v>Tiszatelek</v>
          </cell>
        </row>
        <row r="2851">
          <cell r="BT2851" t="e">
            <v>#N/A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e">
            <v>#N/A</v>
          </cell>
        </row>
        <row r="2855">
          <cell r="BT2855" t="e">
            <v>#N/A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e">
            <v>#N/A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e">
            <v>#N/A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e">
            <v>#N/A</v>
          </cell>
        </row>
        <row r="2874">
          <cell r="BT2874" t="e">
            <v>#N/A</v>
          </cell>
        </row>
        <row r="2875">
          <cell r="BT2875" t="e">
            <v>#N/A</v>
          </cell>
        </row>
        <row r="2876">
          <cell r="BT2876" t="e">
            <v>#N/A</v>
          </cell>
        </row>
        <row r="2877">
          <cell r="BT2877" t="e">
            <v>#N/A</v>
          </cell>
        </row>
        <row r="2878">
          <cell r="BT2878" t="str">
            <v>Tormafölde</v>
          </cell>
        </row>
        <row r="2879">
          <cell r="BT2879" t="e">
            <v>#N/A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e">
            <v>#N/A</v>
          </cell>
        </row>
        <row r="2884">
          <cell r="BT2884" t="e">
            <v>#N/A</v>
          </cell>
        </row>
        <row r="2885">
          <cell r="BT2885" t="e">
            <v>#N/A</v>
          </cell>
        </row>
        <row r="2886">
          <cell r="BT2886" t="str">
            <v>Tornyiszentmiklós</v>
          </cell>
        </row>
        <row r="2887">
          <cell r="BT2887" t="e">
            <v>#N/A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e">
            <v>#N/A</v>
          </cell>
        </row>
        <row r="2892">
          <cell r="BT2892" t="str">
            <v>Tótkomlós</v>
          </cell>
        </row>
        <row r="2893">
          <cell r="BT2893" t="e">
            <v>#N/A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e">
            <v>#N/A</v>
          </cell>
        </row>
        <row r="2907">
          <cell r="BT2907" t="e">
            <v>#N/A</v>
          </cell>
        </row>
        <row r="2908">
          <cell r="BT2908" t="e">
            <v>#N/A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e">
            <v>#N/A</v>
          </cell>
        </row>
        <row r="2913">
          <cell r="BT2913" t="e">
            <v>#N/A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e">
            <v>#N/A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e">
            <v>#N/A</v>
          </cell>
        </row>
        <row r="2923">
          <cell r="BT2923" t="e">
            <v>#N/A</v>
          </cell>
        </row>
        <row r="2924">
          <cell r="BT2924" t="e">
            <v>#N/A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e">
            <v>#N/A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e">
            <v>#N/A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e">
            <v>#N/A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e">
            <v>#N/A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e">
            <v>#N/A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e">
            <v>#N/A</v>
          </cell>
        </row>
        <row r="2957">
          <cell r="BT2957" t="e">
            <v>#N/A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e">
            <v>#N/A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e">
            <v>#N/A</v>
          </cell>
        </row>
        <row r="2968">
          <cell r="BT2968" t="str">
            <v>Vácszentlászló</v>
          </cell>
        </row>
        <row r="2969">
          <cell r="BT2969" t="e">
            <v>#N/A</v>
          </cell>
        </row>
        <row r="2970">
          <cell r="BT2970" t="str">
            <v>Vadosfa</v>
          </cell>
        </row>
        <row r="2971">
          <cell r="BT2971" t="e">
            <v>#N/A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e">
            <v>#N/A</v>
          </cell>
        </row>
        <row r="2975">
          <cell r="BT2975" t="e">
            <v>#N/A</v>
          </cell>
        </row>
        <row r="2976">
          <cell r="BT2976" t="e">
            <v>#N/A</v>
          </cell>
        </row>
        <row r="2977">
          <cell r="BT2977" t="e">
            <v>#N/A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e">
            <v>#N/A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e">
            <v>#N/A</v>
          </cell>
        </row>
        <row r="2994">
          <cell r="BT2994" t="str">
            <v>Váralja</v>
          </cell>
        </row>
        <row r="2995">
          <cell r="BT2995" t="e">
            <v>#N/A</v>
          </cell>
        </row>
        <row r="2996">
          <cell r="BT2996" t="str">
            <v>Váraszó</v>
          </cell>
        </row>
        <row r="2997">
          <cell r="BT2997" t="e">
            <v>#N/A</v>
          </cell>
        </row>
        <row r="2998">
          <cell r="BT2998" t="e">
            <v>#N/A</v>
          </cell>
        </row>
        <row r="2999">
          <cell r="BT2999" t="e">
            <v>#N/A</v>
          </cell>
        </row>
        <row r="3000">
          <cell r="BT3000" t="e">
            <v>#N/A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e">
            <v>#N/A</v>
          </cell>
        </row>
        <row r="3004">
          <cell r="BT3004" t="str">
            <v>Várgesztes</v>
          </cell>
        </row>
        <row r="3005">
          <cell r="BT3005" t="e">
            <v>#N/A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e">
            <v>#N/A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e">
            <v>#N/A</v>
          </cell>
        </row>
        <row r="3016">
          <cell r="BT3016" t="e">
            <v>#N/A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e">
            <v>#N/A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e">
            <v>#N/A</v>
          </cell>
        </row>
        <row r="3029">
          <cell r="BT3029" t="e">
            <v>#N/A</v>
          </cell>
        </row>
        <row r="3030">
          <cell r="BT3030" t="e">
            <v>#N/A</v>
          </cell>
        </row>
        <row r="3031">
          <cell r="BT3031" t="e">
            <v>#N/A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e">
            <v>#N/A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e">
            <v>#N/A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e">
            <v>#N/A</v>
          </cell>
        </row>
        <row r="3041">
          <cell r="BT3041" t="e">
            <v>#N/A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e">
            <v>#N/A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e">
            <v>#N/A</v>
          </cell>
        </row>
        <row r="3054">
          <cell r="BT3054" t="str">
            <v>Verpelét</v>
          </cell>
        </row>
        <row r="3055">
          <cell r="BT3055" t="str">
            <v>穳揩敳祮_x000E_娀潳湬楡娠汯୮_x0000_慖獳楺癬柡๹_x0000_穣⁩⹵㈠⸵_x0008_䘁儀 甀⸀ ㌀㈀ఀĀFelsőberecki_x000D_䘀橥敪⁬獉癴满_x0011_䬀獯畳桴䰠‮⹵㔠⸹_x000B_䘁攀氀猀儀搁漀戀猀稀愀ᤀ_x0000_ﱆ⁰潚瑬满䈠湥⁥汋狡੡_x0000_楓⁫浉敲_x000F_䬀獯畳桴甠捴⁡⸶	䘁攀氀猀儀朁愀最礀ఀ_x0000_潂潧祬䨠满獯_x000E_刀毡揳楺蘒⁴㠷ฮĀFelsőkelecsény_x000B_䄀摮⃳_x0010_匀慺慢獤柡甠‮〲ମĀFelsőnyárád_x000D_䬀物汩⁡敆敲据_x0006_㌀㘷㤷സ_x0000_ﱐ灳毶慬祮⩩_x0000_慬晴污慶⁩楋瑳狩⁧扢𤋮吠狡畳慳_x0006_㌀㈸㐸ื_x0000_噉‮慬蘒⁴⸱_x000D_䈀泩灡瓡慦癬楡!䔀牧⁩楋瑳狩⁧</v>
          </cell>
        </row>
        <row r="3056">
          <cell r="BT3056" t="e">
            <v>#N/A</v>
          </cell>
        </row>
        <row r="3057">
          <cell r="BT3057" t="str">
            <v>Vértesacsa</v>
          </cell>
        </row>
        <row r="3058">
          <cell r="BT3058" t="e">
            <v>#N/A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e">
            <v>#N/A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e">
            <v>#N/A</v>
          </cell>
        </row>
        <row r="3067">
          <cell r="BT3067" t="e">
            <v>#N/A</v>
          </cell>
        </row>
        <row r="3068">
          <cell r="BT3068" t="str">
            <v>Veszprémvarsány</v>
          </cell>
        </row>
        <row r="3069">
          <cell r="BT3069" t="e">
            <v>#N/A</v>
          </cell>
        </row>
        <row r="3070">
          <cell r="BT3070" t="e">
            <v>#N/A</v>
          </cell>
        </row>
        <row r="3071">
          <cell r="BT3071" t="e">
            <v>#N/A</v>
          </cell>
        </row>
        <row r="3072">
          <cell r="BT3072" t="e">
            <v>#N/A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e">
            <v>#N/A</v>
          </cell>
        </row>
        <row r="3077">
          <cell r="BT3077" t="str">
            <v>Vilyvitány</v>
          </cell>
        </row>
        <row r="3078">
          <cell r="BT3078" t="e">
            <v>#N/A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e">
            <v>#N/A</v>
          </cell>
        </row>
        <row r="3083">
          <cell r="BT3083" t="e">
            <v>#N/A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e">
            <v>#N/A</v>
          </cell>
        </row>
        <row r="3087">
          <cell r="BT3087" t="str">
            <v>Viszák</v>
          </cell>
        </row>
        <row r="3088">
          <cell r="BT3088" t="e">
            <v>#N/A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e">
            <v>#N/A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e">
            <v>#N/A</v>
          </cell>
        </row>
        <row r="3097">
          <cell r="BT3097" t="str">
            <v>t Zsolt
_x0000__x0000_Gáva János_x000E__x0000__x0000_Kossuth u. 23._x0006__x0000__x0000_Nábrád_x000C__x0000__x0000_Varga Attila_x000C__x0000__x0000_Varga Károly_x000C__x0000__x0000_Árpád u. 40._x000C__x0000__x0000_Nemesborzova_x0013__x0000__x0000_Nagy Gábor Zsigmond_x000D__x0000__x0000_Balla Jánosné_x0010__x0000__x0000_Szabadság tér 7.-_x0000__x0000_Keszthely-Hévízi Kistérségi Többcélú Társulás_x0006__x0000__x0000_558808_x0010__x0000__x0001_K_x0000_e_x0000_s_x0000_z_x0000_t_x0000_h_x0000_e_x0000_l_x0000_y_x0000__x0013_ H_x0000_é_x0000_v_x0000_í_x0000_z_x0000_i_x0000_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e">
            <v>#N/A</v>
          </cell>
        </row>
        <row r="3101">
          <cell r="BT3101" t="e">
            <v>#N/A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e">
            <v>#N/A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e">
            <v>#N/A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e">
            <v>#N/A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e">
            <v>#N/A</v>
          </cell>
        </row>
        <row r="3143">
          <cell r="BT3143" t="e">
            <v>#N/A</v>
          </cell>
        </row>
        <row r="3144">
          <cell r="BT3144" t="e">
            <v>#N/A</v>
          </cell>
        </row>
        <row r="3145">
          <cell r="BT3145" t="e">
            <v>#N/A</v>
          </cell>
        </row>
        <row r="3146">
          <cell r="BT3146" t="str">
            <v>Zaláta</v>
          </cell>
        </row>
        <row r="3147">
          <cell r="BT3147" t="e">
            <v>#N/A</v>
          </cell>
        </row>
        <row r="3148">
          <cell r="BT3148" t="e">
            <v>#N/A</v>
          </cell>
        </row>
        <row r="3149">
          <cell r="BT3149" t="e">
            <v>#N/A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e">
            <v>#N/A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e">
            <v>#N/A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e">
            <v>#N/A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e">
            <v>#N/A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e">
            <v>#N/A</v>
          </cell>
        </row>
        <row r="3171">
          <cell r="BT3171" t="e">
            <v>#N/A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e">
            <v>#N/A</v>
          </cell>
        </row>
        <row r="3175">
          <cell r="BT3175" t="e">
            <v>#N/A</v>
          </cell>
        </row>
        <row r="3176">
          <cell r="BT3176" t="str">
            <v>Zselickisfalud</v>
          </cell>
        </row>
        <row r="3177">
          <cell r="BT3177" t="e">
            <v>#N/A</v>
          </cell>
        </row>
        <row r="3178">
          <cell r="BT3178" t="e">
            <v>#N/A</v>
          </cell>
        </row>
        <row r="3179">
          <cell r="BT3179" t="e">
            <v>#N/A</v>
          </cell>
        </row>
        <row r="3180">
          <cell r="BT3180" t="e">
            <v>#N/A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od"/>
      <sheetName val="Összesítő"/>
      <sheetName val="2.2.1. (önálló fennt.)"/>
      <sheetName val="2.2.1. (int társ)"/>
      <sheetName val="2.2.1. (TKT fennt.)"/>
      <sheetName val="2.2.2.-2.4. feladatok"/>
      <sheetName val="2.5.-2.8. feladatok"/>
      <sheetName val="Szakszolgálat-segéd"/>
    </sheetNames>
    <sheetDataSet>
      <sheetData sheetId="0">
        <row r="34">
          <cell r="BT34" t="str">
            <v>Aba</v>
          </cell>
        </row>
        <row r="35">
          <cell r="BT35" t="str">
            <v>Abádszalók</v>
          </cell>
        </row>
        <row r="36">
          <cell r="BT36" t="str">
            <v>Abaliget</v>
          </cell>
        </row>
        <row r="37">
          <cell r="BT37" t="str">
            <v>Abasár</v>
          </cell>
        </row>
        <row r="38">
          <cell r="BT38" t="str">
            <v>Abaújalpár</v>
          </cell>
        </row>
        <row r="39">
          <cell r="BT39" t="str">
            <v>Abaújkér</v>
          </cell>
        </row>
        <row r="40">
          <cell r="BT40" t="str">
            <v>Abaújlak</v>
          </cell>
        </row>
        <row r="41">
          <cell r="BT41" t="str">
            <v>Abaújszántó</v>
          </cell>
        </row>
        <row r="42">
          <cell r="BT42" t="str">
            <v>Abaújszolnok</v>
          </cell>
        </row>
        <row r="43">
          <cell r="BT43" t="str">
            <v>Abaújvár</v>
          </cell>
        </row>
        <row r="44">
          <cell r="BT44" t="str">
            <v>Abda</v>
          </cell>
        </row>
        <row r="45">
          <cell r="BT45" t="str">
            <v>Abod</v>
          </cell>
        </row>
        <row r="46">
          <cell r="BT46" t="str">
            <v>Abony</v>
          </cell>
        </row>
        <row r="47">
          <cell r="BT47" t="str">
            <v>Ábrahámhegy</v>
          </cell>
        </row>
        <row r="48">
          <cell r="BT48" t="str">
            <v>Ács</v>
          </cell>
        </row>
        <row r="49">
          <cell r="BT49" t="str">
            <v>Acsa</v>
          </cell>
        </row>
        <row r="50">
          <cell r="BT50" t="str">
            <v>Acsád</v>
          </cell>
        </row>
        <row r="51">
          <cell r="BT51" t="str">
            <v>Acsalag</v>
          </cell>
        </row>
        <row r="52">
          <cell r="BT52" t="str">
            <v>Ácsteszér</v>
          </cell>
        </row>
        <row r="53">
          <cell r="BT53" t="str">
            <v>Adács</v>
          </cell>
        </row>
        <row r="54">
          <cell r="BT54" t="str">
            <v>Ádánd</v>
          </cell>
        </row>
        <row r="55">
          <cell r="BT55" t="str">
            <v>Adásztevel</v>
          </cell>
        </row>
        <row r="56">
          <cell r="BT56" t="str">
            <v>Adony</v>
          </cell>
        </row>
        <row r="57">
          <cell r="BT57" t="str">
            <v>Adorjánháza</v>
          </cell>
        </row>
        <row r="58">
          <cell r="BT58" t="str">
            <v>Adorjás</v>
          </cell>
        </row>
        <row r="59">
          <cell r="BT59" t="str">
            <v>Ág</v>
          </cell>
        </row>
        <row r="60">
          <cell r="BT60" t="str">
            <v>Ágasegyháza</v>
          </cell>
        </row>
        <row r="61">
          <cell r="BT61" t="str">
            <v>Ágfalva</v>
          </cell>
        </row>
        <row r="62">
          <cell r="BT62" t="str">
            <v>Aggtelek</v>
          </cell>
        </row>
        <row r="63">
          <cell r="BT63" t="str">
            <v>Agyagosszergény</v>
          </cell>
        </row>
        <row r="64">
          <cell r="BT64" t="str">
            <v>Ajak</v>
          </cell>
        </row>
        <row r="65">
          <cell r="BT65" t="str">
            <v>Ajka</v>
          </cell>
        </row>
        <row r="66">
          <cell r="BT66" t="str">
            <v>Aka</v>
          </cell>
        </row>
        <row r="67">
          <cell r="BT67" t="str">
            <v>Akasztó</v>
          </cell>
        </row>
        <row r="68">
          <cell r="BT68" t="str">
            <v>Alacska</v>
          </cell>
        </row>
        <row r="69">
          <cell r="BT69" t="str">
            <v>Alap</v>
          </cell>
        </row>
        <row r="70">
          <cell r="BT70" t="str">
            <v>Alattyán</v>
          </cell>
        </row>
        <row r="71">
          <cell r="BT71" t="str">
            <v>Albertirsa</v>
          </cell>
        </row>
        <row r="72">
          <cell r="BT72" t="str">
            <v>Alcsútdoboz</v>
          </cell>
        </row>
        <row r="73">
          <cell r="BT73" t="str">
            <v>Aldebrő</v>
          </cell>
        </row>
        <row r="74">
          <cell r="BT74" t="str">
            <v>Algyő</v>
          </cell>
        </row>
        <row r="75">
          <cell r="BT75" t="str">
            <v>Alibánfa</v>
          </cell>
        </row>
        <row r="76">
          <cell r="BT76" t="str">
            <v>Almamellék</v>
          </cell>
        </row>
        <row r="77">
          <cell r="BT77" t="str">
            <v>Almásfüzitő</v>
          </cell>
        </row>
        <row r="78">
          <cell r="BT78" t="str">
            <v>Almásháza</v>
          </cell>
        </row>
        <row r="79">
          <cell r="BT79" t="str">
            <v>Almáskamarás</v>
          </cell>
        </row>
        <row r="80">
          <cell r="BT80" t="str">
            <v>Almáskeresztúr</v>
          </cell>
        </row>
        <row r="81">
          <cell r="BT81" t="str">
            <v>Álmosd</v>
          </cell>
        </row>
        <row r="82">
          <cell r="BT82" t="str">
            <v>Alsóberecki</v>
          </cell>
        </row>
        <row r="83">
          <cell r="BT83" t="str">
            <v>Alsóbogát</v>
          </cell>
        </row>
        <row r="84">
          <cell r="BT84" t="str">
            <v>Alsódobsza</v>
          </cell>
        </row>
        <row r="85">
          <cell r="BT85" t="str">
            <v>Alsógagy</v>
          </cell>
        </row>
        <row r="86">
          <cell r="BT86" t="str">
            <v>Alsómocsolád</v>
          </cell>
        </row>
        <row r="87">
          <cell r="BT87" t="str">
            <v>Alsónána</v>
          </cell>
        </row>
        <row r="88">
          <cell r="BT88" t="str">
            <v>Alsónémedi</v>
          </cell>
        </row>
        <row r="89">
          <cell r="BT89" t="str">
            <v>Alsónemesapáti</v>
          </cell>
        </row>
        <row r="90">
          <cell r="BT90" t="str">
            <v>Alsónyék</v>
          </cell>
        </row>
        <row r="91">
          <cell r="BT91" t="str">
            <v>Alsóörs</v>
          </cell>
        </row>
        <row r="92">
          <cell r="BT92" t="str">
            <v>Alsópáhok</v>
          </cell>
        </row>
        <row r="93">
          <cell r="BT93" t="str">
            <v>Alsópetény</v>
          </cell>
        </row>
        <row r="94">
          <cell r="BT94" t="str">
            <v>Alsórajk</v>
          </cell>
        </row>
        <row r="95">
          <cell r="BT95" t="str">
            <v>Alsóregmec</v>
          </cell>
        </row>
        <row r="96">
          <cell r="BT96" t="str">
            <v>Alsószenterzsébet</v>
          </cell>
        </row>
        <row r="97">
          <cell r="BT97" t="str">
            <v>Alsószentiván</v>
          </cell>
        </row>
        <row r="98">
          <cell r="BT98" t="str">
            <v>Alsószentmárton</v>
          </cell>
        </row>
        <row r="99">
          <cell r="BT99" t="str">
            <v>Alsószölnök</v>
          </cell>
        </row>
        <row r="100">
          <cell r="BT100" t="str">
            <v>Alsószuha</v>
          </cell>
        </row>
        <row r="101">
          <cell r="BT101" t="str">
            <v>Alsótelekes</v>
          </cell>
        </row>
        <row r="102">
          <cell r="BT102" t="str">
            <v>Alsótold</v>
          </cell>
        </row>
        <row r="103">
          <cell r="BT103" t="str">
            <v>Alsóújlak</v>
          </cell>
        </row>
        <row r="104">
          <cell r="BT104" t="str">
            <v>Alsóvadász</v>
          </cell>
        </row>
        <row r="105">
          <cell r="BT105" t="str">
            <v>Alsózsolca</v>
          </cell>
        </row>
        <row r="106">
          <cell r="BT106" t="str">
            <v>Ambrózfalva</v>
          </cell>
        </row>
        <row r="107">
          <cell r="BT107" t="str">
            <v>Anarcs</v>
          </cell>
        </row>
        <row r="108">
          <cell r="BT108" t="str">
            <v>Andocs</v>
          </cell>
        </row>
        <row r="109">
          <cell r="BT109" t="str">
            <v>Andornaktálya</v>
          </cell>
        </row>
        <row r="110">
          <cell r="BT110" t="str">
            <v>Andrásfa</v>
          </cell>
        </row>
        <row r="111">
          <cell r="BT111" t="str">
            <v>Annavölgy</v>
          </cell>
        </row>
        <row r="112">
          <cell r="BT112" t="str">
            <v>Apácatorna</v>
          </cell>
        </row>
        <row r="113">
          <cell r="BT113" t="str">
            <v>Apagy</v>
          </cell>
        </row>
        <row r="114">
          <cell r="BT114" t="str">
            <v>Apaj</v>
          </cell>
        </row>
        <row r="115">
          <cell r="BT115" t="str">
            <v>Aparhant</v>
          </cell>
        </row>
        <row r="116">
          <cell r="BT116" t="str">
            <v>Apátfalva</v>
          </cell>
        </row>
        <row r="117">
          <cell r="BT117" t="str">
            <v>Apátistvánfalva</v>
          </cell>
        </row>
        <row r="118">
          <cell r="BT118" t="str">
            <v>Apátvarasd</v>
          </cell>
        </row>
        <row r="119">
          <cell r="BT119" t="str">
            <v>Apc</v>
          </cell>
        </row>
        <row r="120">
          <cell r="BT120" t="str">
            <v>Áporka</v>
          </cell>
        </row>
        <row r="121">
          <cell r="BT121" t="str">
            <v>Apostag</v>
          </cell>
        </row>
        <row r="122">
          <cell r="BT122" t="str">
            <v>Aranyosapáti</v>
          </cell>
        </row>
        <row r="123">
          <cell r="BT123" t="str">
            <v>Aranyosgadány</v>
          </cell>
        </row>
        <row r="124">
          <cell r="BT124" t="str">
            <v>Arka</v>
          </cell>
        </row>
        <row r="125">
          <cell r="BT125" t="str">
            <v>Arló</v>
          </cell>
        </row>
        <row r="126">
          <cell r="BT126" t="str">
            <v>Arnót</v>
          </cell>
        </row>
        <row r="127">
          <cell r="BT127" t="str">
            <v>Ároktő</v>
          </cell>
        </row>
        <row r="128">
          <cell r="BT128" t="str">
            <v>Árpádhalom</v>
          </cell>
        </row>
        <row r="129">
          <cell r="BT129" t="str">
            <v>Árpás</v>
          </cell>
        </row>
        <row r="130">
          <cell r="BT130" t="str">
            <v>Ártánd</v>
          </cell>
        </row>
        <row r="131">
          <cell r="BT131" t="str">
            <v>Ásotthalom</v>
          </cell>
        </row>
        <row r="132">
          <cell r="BT132" t="str">
            <v>Ásványráró</v>
          </cell>
        </row>
        <row r="133">
          <cell r="BT133" t="str">
            <v>Aszaló</v>
          </cell>
        </row>
        <row r="134">
          <cell r="BT134" t="str">
            <v>Ászár</v>
          </cell>
        </row>
        <row r="135">
          <cell r="BT135" t="str">
            <v>Aszód</v>
          </cell>
        </row>
        <row r="136">
          <cell r="BT136" t="str">
            <v>Aszófő</v>
          </cell>
        </row>
        <row r="137">
          <cell r="BT137" t="str">
            <v>Áta</v>
          </cell>
        </row>
        <row r="138">
          <cell r="BT138" t="str">
            <v>Átány</v>
          </cell>
        </row>
        <row r="139">
          <cell r="BT139" t="str">
            <v>Atkár</v>
          </cell>
        </row>
        <row r="140">
          <cell r="BT140" t="str">
            <v>Attala</v>
          </cell>
        </row>
        <row r="141">
          <cell r="BT141" t="str">
            <v>Babarc</v>
          </cell>
        </row>
        <row r="142">
          <cell r="BT142" t="str">
            <v>Babarcszőlős</v>
          </cell>
        </row>
        <row r="143">
          <cell r="BT143" t="str">
            <v>Babócsa</v>
          </cell>
        </row>
        <row r="144">
          <cell r="BT144" t="str">
            <v>Bábolna</v>
          </cell>
        </row>
        <row r="145">
          <cell r="BT145" t="str">
            <v>Bábonymegyer</v>
          </cell>
        </row>
        <row r="146">
          <cell r="BT146" t="str">
            <v>Babosdöbréte</v>
          </cell>
        </row>
        <row r="147">
          <cell r="BT147" t="str">
            <v>Babót</v>
          </cell>
        </row>
        <row r="148">
          <cell r="BT148" t="str">
            <v>Bácsalmás</v>
          </cell>
        </row>
        <row r="149">
          <cell r="BT149" t="str">
            <v>Bácsbokod</v>
          </cell>
        </row>
        <row r="150">
          <cell r="BT150" t="str">
            <v>Bácsborsód</v>
          </cell>
        </row>
        <row r="151">
          <cell r="BT151" t="str">
            <v>Bácsszentgyörgy</v>
          </cell>
        </row>
        <row r="152">
          <cell r="BT152" t="str">
            <v>Bácsszőlős</v>
          </cell>
        </row>
        <row r="153">
          <cell r="BT153" t="str">
            <v>Badacsonytomaj</v>
          </cell>
        </row>
        <row r="154">
          <cell r="BT154" t="str">
            <v>Badacsonytördemic</v>
          </cell>
        </row>
        <row r="155">
          <cell r="BT155" t="str">
            <v>Bag</v>
          </cell>
        </row>
        <row r="156">
          <cell r="BT156" t="str">
            <v>Bagamér</v>
          </cell>
        </row>
        <row r="157">
          <cell r="BT157" t="str">
            <v>Baglad</v>
          </cell>
        </row>
        <row r="158">
          <cell r="BT158" t="str">
            <v>Bagod</v>
          </cell>
        </row>
        <row r="159">
          <cell r="BT159" t="str">
            <v>Bágyogszovát</v>
          </cell>
        </row>
        <row r="160">
          <cell r="BT160" t="str">
            <v>Baj</v>
          </cell>
        </row>
        <row r="161">
          <cell r="BT161" t="str">
            <v>Baja</v>
          </cell>
        </row>
        <row r="162">
          <cell r="BT162" t="str">
            <v>Bajánsenye</v>
          </cell>
        </row>
        <row r="163">
          <cell r="BT163" t="str">
            <v>Bajna</v>
          </cell>
        </row>
        <row r="164">
          <cell r="BT164" t="str">
            <v>Bajót</v>
          </cell>
        </row>
        <row r="165">
          <cell r="BT165" t="str">
            <v>Bak</v>
          </cell>
        </row>
        <row r="166">
          <cell r="BT166" t="str">
            <v>Bakháza</v>
          </cell>
        </row>
        <row r="167">
          <cell r="BT167" t="str">
            <v>Bakóca</v>
          </cell>
        </row>
        <row r="168">
          <cell r="BT168" t="str">
            <v>Bakonszeg</v>
          </cell>
        </row>
        <row r="169">
          <cell r="BT169" t="str">
            <v>Bakonya</v>
          </cell>
        </row>
        <row r="170">
          <cell r="BT170" t="str">
            <v>Bakonybánk</v>
          </cell>
        </row>
        <row r="171">
          <cell r="BT171" t="str">
            <v>Bakonybél</v>
          </cell>
        </row>
        <row r="172">
          <cell r="BT172" t="str">
            <v>Bakonycsernye</v>
          </cell>
        </row>
        <row r="173">
          <cell r="BT173" t="str">
            <v>Bakonygyirót</v>
          </cell>
        </row>
        <row r="174">
          <cell r="BT174" t="str">
            <v>Bakonyjákó</v>
          </cell>
        </row>
        <row r="175">
          <cell r="BT175" t="str">
            <v>Bakonykoppány</v>
          </cell>
        </row>
        <row r="176">
          <cell r="BT176" t="str">
            <v>Bakonykúti</v>
          </cell>
        </row>
        <row r="177">
          <cell r="BT177" t="str">
            <v>Bakonynána</v>
          </cell>
        </row>
        <row r="178">
          <cell r="BT178" t="str">
            <v>Bakonyoszlop</v>
          </cell>
        </row>
        <row r="179">
          <cell r="BT179" t="str">
            <v>Bakonypéterd</v>
          </cell>
        </row>
        <row r="180">
          <cell r="BT180" t="str">
            <v>Bakonypölöske</v>
          </cell>
        </row>
        <row r="181">
          <cell r="BT181" t="str">
            <v>Bakonyság</v>
          </cell>
        </row>
        <row r="182">
          <cell r="BT182" t="str">
            <v>Bakonysárkány</v>
          </cell>
        </row>
        <row r="183">
          <cell r="BT183" t="str">
            <v>Bakonyszentiván</v>
          </cell>
        </row>
        <row r="184">
          <cell r="BT184" t="str">
            <v>Bakonyszentkirály</v>
          </cell>
        </row>
        <row r="185">
          <cell r="BT185" t="str">
            <v>Bakonyszentlászló</v>
          </cell>
        </row>
        <row r="186">
          <cell r="BT186" t="str">
            <v>Bakonyszombathely</v>
          </cell>
        </row>
        <row r="187">
          <cell r="BT187" t="str">
            <v>Bakonyszücs</v>
          </cell>
        </row>
        <row r="188">
          <cell r="BT188" t="str">
            <v>Bakonytamási</v>
          </cell>
        </row>
        <row r="189">
          <cell r="BT189" t="str">
            <v>Baks</v>
          </cell>
        </row>
        <row r="190">
          <cell r="BT190" t="str">
            <v>Baksa</v>
          </cell>
        </row>
        <row r="191">
          <cell r="BT191" t="str">
            <v>Baktakék</v>
          </cell>
        </row>
        <row r="192">
          <cell r="BT192" t="str">
            <v>Baktalórántháza</v>
          </cell>
        </row>
        <row r="193">
          <cell r="BT193" t="str">
            <v>Baktüttös</v>
          </cell>
        </row>
        <row r="194">
          <cell r="BT194" t="str">
            <v>Balajt</v>
          </cell>
        </row>
        <row r="195">
          <cell r="BT195" t="str">
            <v>Balassagyarmat</v>
          </cell>
        </row>
        <row r="196">
          <cell r="BT196" t="str">
            <v>Balástya</v>
          </cell>
        </row>
        <row r="197">
          <cell r="BT197" t="str">
            <v>Balaton</v>
          </cell>
        </row>
        <row r="198">
          <cell r="BT198" t="str">
            <v>Balatonakali</v>
          </cell>
        </row>
        <row r="199">
          <cell r="BT199" t="str">
            <v>Balatonalmádi</v>
          </cell>
        </row>
        <row r="200">
          <cell r="BT200" t="str">
            <v>Balatonberény</v>
          </cell>
        </row>
        <row r="201">
          <cell r="BT201" t="str">
            <v>Balatonboglár</v>
          </cell>
        </row>
        <row r="202">
          <cell r="BT202" t="str">
            <v>Balatoncsicsó</v>
          </cell>
        </row>
        <row r="203">
          <cell r="BT203" t="str">
            <v>Balatonederics</v>
          </cell>
        </row>
        <row r="204">
          <cell r="BT204" t="str">
            <v>Balatonendréd</v>
          </cell>
        </row>
        <row r="205">
          <cell r="BT205" t="str">
            <v>Balatonfenyves</v>
          </cell>
        </row>
        <row r="206">
          <cell r="BT206" t="str">
            <v>Balatonfőkajár</v>
          </cell>
        </row>
        <row r="207">
          <cell r="BT207" t="str">
            <v>Balatonföldvár</v>
          </cell>
        </row>
        <row r="208">
          <cell r="BT208" t="str">
            <v>Balatonfüred</v>
          </cell>
        </row>
        <row r="209">
          <cell r="BT209" t="str">
            <v>Balatonfűzfő</v>
          </cell>
        </row>
        <row r="210">
          <cell r="BT210" t="str">
            <v>Balatongyörök</v>
          </cell>
        </row>
        <row r="211">
          <cell r="BT211" t="str">
            <v>Balatonhenye</v>
          </cell>
        </row>
        <row r="212">
          <cell r="BT212" t="str">
            <v>Balatonkenese</v>
          </cell>
        </row>
        <row r="213">
          <cell r="BT213" t="str">
            <v>Balatonkeresztúr</v>
          </cell>
        </row>
        <row r="214">
          <cell r="BT214" t="str">
            <v>Balatonlelle</v>
          </cell>
        </row>
        <row r="215">
          <cell r="BT215" t="str">
            <v>Balatonmagyaród</v>
          </cell>
        </row>
        <row r="216">
          <cell r="BT216" t="str">
            <v>Balatonmáriafürdő</v>
          </cell>
        </row>
        <row r="217">
          <cell r="BT217" t="str">
            <v>Balatonőszöd</v>
          </cell>
        </row>
        <row r="218">
          <cell r="BT218" t="str">
            <v>Balatonrendes</v>
          </cell>
        </row>
        <row r="219">
          <cell r="BT219" t="str">
            <v>Balatonszabadi</v>
          </cell>
        </row>
        <row r="220">
          <cell r="BT220" t="str">
            <v>Balatonszárszó</v>
          </cell>
        </row>
        <row r="221">
          <cell r="BT221" t="str">
            <v>Balatonszemes</v>
          </cell>
        </row>
        <row r="222">
          <cell r="BT222" t="str">
            <v>Balatonszentgyörgy</v>
          </cell>
        </row>
        <row r="223">
          <cell r="BT223" t="str">
            <v>Balatonszepezd</v>
          </cell>
        </row>
        <row r="224">
          <cell r="BT224" t="str">
            <v>Balatonszőlős</v>
          </cell>
        </row>
        <row r="225">
          <cell r="BT225" t="str">
            <v>Balatonudvari</v>
          </cell>
        </row>
        <row r="226">
          <cell r="BT226" t="str">
            <v>Balatonújlak</v>
          </cell>
        </row>
        <row r="227">
          <cell r="BT227" t="str">
            <v>Balatonvilágos</v>
          </cell>
        </row>
        <row r="228">
          <cell r="BT228" t="str">
            <v>Balinka</v>
          </cell>
        </row>
        <row r="229">
          <cell r="BT229" t="str">
            <v>Balkány</v>
          </cell>
        </row>
        <row r="230">
          <cell r="BT230" t="str">
            <v>Ballószög</v>
          </cell>
        </row>
        <row r="231">
          <cell r="BT231" t="str">
            <v>Balmazújváros</v>
          </cell>
        </row>
        <row r="232">
          <cell r="BT232" t="str">
            <v>Balogunyom</v>
          </cell>
        </row>
        <row r="233">
          <cell r="BT233" t="str">
            <v>Balotaszállás</v>
          </cell>
        </row>
        <row r="234">
          <cell r="BT234" t="str">
            <v>Balsa</v>
          </cell>
        </row>
        <row r="235">
          <cell r="BT235" t="str">
            <v>Bálványos</v>
          </cell>
        </row>
        <row r="236">
          <cell r="BT236" t="str">
            <v>Bana</v>
          </cell>
        </row>
        <row r="237">
          <cell r="BT237" t="str">
            <v>Bánd</v>
          </cell>
        </row>
        <row r="238">
          <cell r="BT238" t="str">
            <v>Bánfa</v>
          </cell>
        </row>
        <row r="239">
          <cell r="BT239" t="str">
            <v>Bánhorváti</v>
          </cell>
        </row>
        <row r="240">
          <cell r="BT240" t="str">
            <v>Bánk</v>
          </cell>
        </row>
        <row r="241">
          <cell r="BT241" t="str">
            <v>Bánokszentgyörgy</v>
          </cell>
        </row>
        <row r="242">
          <cell r="BT242" t="str">
            <v>Bánréve</v>
          </cell>
        </row>
        <row r="243">
          <cell r="BT243" t="str">
            <v>Bár</v>
          </cell>
        </row>
        <row r="244">
          <cell r="BT244" t="str">
            <v>Barabás</v>
          </cell>
        </row>
        <row r="245">
          <cell r="BT245" t="str">
            <v>Baracs</v>
          </cell>
        </row>
        <row r="246">
          <cell r="BT246" t="str">
            <v>Baracska</v>
          </cell>
        </row>
        <row r="247">
          <cell r="BT247" t="str">
            <v>Báránd</v>
          </cell>
        </row>
        <row r="248">
          <cell r="BT248" t="str">
            <v>Baranyahídvég</v>
          </cell>
        </row>
        <row r="249">
          <cell r="BT249" t="str">
            <v>Baranyajenő</v>
          </cell>
        </row>
        <row r="250">
          <cell r="BT250" t="str">
            <v>Baranyaszentgyörgy</v>
          </cell>
        </row>
        <row r="251">
          <cell r="BT251" t="str">
            <v>Barbacs</v>
          </cell>
        </row>
        <row r="252">
          <cell r="BT252" t="str">
            <v>Barcs</v>
          </cell>
        </row>
        <row r="253">
          <cell r="BT253" t="str">
            <v>Bárdudvarnok</v>
          </cell>
        </row>
        <row r="254">
          <cell r="BT254" t="str">
            <v>Barlahida</v>
          </cell>
        </row>
        <row r="255">
          <cell r="BT255" t="str">
            <v>Bárna</v>
          </cell>
        </row>
        <row r="256">
          <cell r="BT256" t="str">
            <v>Barnag</v>
          </cell>
        </row>
        <row r="257">
          <cell r="BT257" t="str">
            <v>Bársonyos</v>
          </cell>
        </row>
        <row r="258">
          <cell r="BT258" t="str">
            <v>Basal</v>
          </cell>
        </row>
        <row r="259">
          <cell r="BT259" t="str">
            <v>Baskó</v>
          </cell>
        </row>
        <row r="260">
          <cell r="BT260" t="str">
            <v>Báta</v>
          </cell>
        </row>
        <row r="261">
          <cell r="BT261" t="str">
            <v>Bátaapáti</v>
          </cell>
        </row>
        <row r="262">
          <cell r="BT262" t="str">
            <v>Bátaszék</v>
          </cell>
        </row>
        <row r="263">
          <cell r="BT263" t="str">
            <v>Baté</v>
          </cell>
        </row>
        <row r="264">
          <cell r="BT264" t="str">
            <v>Bátmonostor</v>
          </cell>
        </row>
        <row r="265">
          <cell r="BT265" t="str">
            <v>Bátonyterenye</v>
          </cell>
        </row>
        <row r="266">
          <cell r="BT266" t="str">
            <v>Bátor</v>
          </cell>
        </row>
        <row r="267">
          <cell r="BT267" t="str">
            <v>Bátorliget</v>
          </cell>
        </row>
        <row r="268">
          <cell r="BT268" t="str">
            <v>Battonya</v>
          </cell>
        </row>
        <row r="269">
          <cell r="BT269" t="str">
            <v>Bátya</v>
          </cell>
        </row>
        <row r="270">
          <cell r="BT270" t="str">
            <v>Batyk</v>
          </cell>
        </row>
        <row r="271">
          <cell r="BT271" t="str">
            <v>Bázakerettye</v>
          </cell>
        </row>
        <row r="272">
          <cell r="BT272" t="str">
            <v>Bazsi</v>
          </cell>
        </row>
        <row r="273">
          <cell r="BT273" t="str">
            <v>Béb</v>
          </cell>
        </row>
        <row r="274">
          <cell r="BT274" t="str">
            <v>Becsehely</v>
          </cell>
        </row>
        <row r="275">
          <cell r="BT275" t="str">
            <v>Becske</v>
          </cell>
        </row>
        <row r="276">
          <cell r="BT276" t="str">
            <v>Becskeháza</v>
          </cell>
        </row>
        <row r="277">
          <cell r="BT277" t="str">
            <v>Becsvölgye</v>
          </cell>
        </row>
        <row r="278">
          <cell r="BT278" t="str">
            <v>Bedegkér</v>
          </cell>
        </row>
        <row r="279">
          <cell r="BT279" t="str">
            <v>Bedő</v>
          </cell>
        </row>
        <row r="280">
          <cell r="BT280" t="str">
            <v>Bejcgyertyános</v>
          </cell>
        </row>
        <row r="281">
          <cell r="BT281" t="str">
            <v>Békás</v>
          </cell>
        </row>
        <row r="282">
          <cell r="BT282" t="str">
            <v>Bekecs</v>
          </cell>
        </row>
        <row r="283">
          <cell r="BT283" t="str">
            <v>Békés</v>
          </cell>
        </row>
        <row r="284">
          <cell r="BT284" t="str">
            <v>Békéscsaba</v>
          </cell>
        </row>
        <row r="285">
          <cell r="BT285" t="str">
            <v>Békéssámson</v>
          </cell>
        </row>
        <row r="286">
          <cell r="BT286" t="str">
            <v>Békésszentandrás</v>
          </cell>
        </row>
        <row r="287">
          <cell r="BT287" t="str">
            <v>Bekölce</v>
          </cell>
        </row>
        <row r="288">
          <cell r="BT288" t="str">
            <v>Bélapátfalva</v>
          </cell>
        </row>
        <row r="289">
          <cell r="BT289" t="str">
            <v>Bélavár</v>
          </cell>
        </row>
        <row r="290">
          <cell r="BT290" t="str">
            <v>Belecska</v>
          </cell>
        </row>
        <row r="291">
          <cell r="BT291" t="str">
            <v>Beled</v>
          </cell>
        </row>
        <row r="292">
          <cell r="BT292" t="str">
            <v>Beleg</v>
          </cell>
        </row>
        <row r="293">
          <cell r="BT293" t="str">
            <v>Belezna</v>
          </cell>
        </row>
        <row r="294">
          <cell r="BT294" t="str">
            <v>Bélmegyer</v>
          </cell>
        </row>
        <row r="295">
          <cell r="BT295" t="str">
            <v>Beloiannisz</v>
          </cell>
        </row>
        <row r="296">
          <cell r="BT296" t="str">
            <v>Belsősárd</v>
          </cell>
        </row>
        <row r="297">
          <cell r="BT297" t="str">
            <v>Belvárdgyula</v>
          </cell>
        </row>
        <row r="298">
          <cell r="BT298" t="str">
            <v>Benk</v>
          </cell>
        </row>
        <row r="299">
          <cell r="BT299" t="str">
            <v>Bénye</v>
          </cell>
        </row>
        <row r="300">
          <cell r="BT300" t="str">
            <v>Bér</v>
          </cell>
        </row>
        <row r="301">
          <cell r="BT301" t="str">
            <v>Bérbaltavár</v>
          </cell>
        </row>
        <row r="302">
          <cell r="BT302" t="str">
            <v>Bercel</v>
          </cell>
        </row>
        <row r="303">
          <cell r="BT303" t="str">
            <v>Beregdaróc</v>
          </cell>
        </row>
        <row r="304">
          <cell r="BT304" t="str">
            <v>Beregsurány</v>
          </cell>
        </row>
        <row r="305">
          <cell r="BT305" t="str">
            <v>Berekböszörmény</v>
          </cell>
        </row>
        <row r="306">
          <cell r="BT306" t="str">
            <v>Berekfürdő</v>
          </cell>
        </row>
        <row r="307">
          <cell r="BT307" t="str">
            <v>Beremend</v>
          </cell>
        </row>
        <row r="308">
          <cell r="BT308" t="str">
            <v>Berente</v>
          </cell>
        </row>
        <row r="309">
          <cell r="BT309" t="str">
            <v>Beret</v>
          </cell>
        </row>
        <row r="310">
          <cell r="BT310" t="str">
            <v>Berettyóújfalu</v>
          </cell>
        </row>
        <row r="311">
          <cell r="BT311" t="str">
            <v>Berhida</v>
          </cell>
        </row>
        <row r="312">
          <cell r="BT312" t="str">
            <v>Berkenye</v>
          </cell>
        </row>
        <row r="313">
          <cell r="BT313" t="str">
            <v>Berkesd</v>
          </cell>
        </row>
        <row r="314">
          <cell r="BT314" t="str">
            <v>Berkesz</v>
          </cell>
        </row>
        <row r="315">
          <cell r="BT315" t="str">
            <v>Bernecebaráti</v>
          </cell>
        </row>
        <row r="316">
          <cell r="BT316" t="str">
            <v>Berzék</v>
          </cell>
        </row>
        <row r="317">
          <cell r="BT317" t="str">
            <v>Berzence</v>
          </cell>
        </row>
        <row r="318">
          <cell r="BT318" t="str">
            <v>Besence</v>
          </cell>
        </row>
        <row r="319">
          <cell r="BT319" t="str">
            <v>Besenyőd</v>
          </cell>
        </row>
        <row r="320">
          <cell r="BT320" t="str">
            <v>Besenyőtelek</v>
          </cell>
        </row>
        <row r="321">
          <cell r="BT321" t="str">
            <v>Besenyszög</v>
          </cell>
        </row>
        <row r="322">
          <cell r="BT322" t="str">
            <v>Besnyő</v>
          </cell>
        </row>
        <row r="323">
          <cell r="BT323" t="str">
            <v>Beszterec</v>
          </cell>
        </row>
        <row r="324">
          <cell r="BT324" t="str">
            <v>Bezedek</v>
          </cell>
        </row>
        <row r="325">
          <cell r="BT325" t="str">
            <v>Bezenye</v>
          </cell>
        </row>
        <row r="326">
          <cell r="BT326" t="str">
            <v>Bezeréd</v>
          </cell>
        </row>
        <row r="327">
          <cell r="BT327" t="str">
            <v>Bezi</v>
          </cell>
        </row>
        <row r="328">
          <cell r="BT328" t="str">
            <v>Biatorbágy</v>
          </cell>
        </row>
        <row r="329">
          <cell r="BT329" t="str">
            <v>Bicsérd</v>
          </cell>
        </row>
        <row r="330">
          <cell r="BT330" t="str">
            <v>Bicske</v>
          </cell>
        </row>
        <row r="331">
          <cell r="BT331" t="str">
            <v>Bihardancsháza</v>
          </cell>
        </row>
        <row r="332">
          <cell r="BT332" t="str">
            <v>Biharkeresztes</v>
          </cell>
        </row>
        <row r="333">
          <cell r="BT333" t="str">
            <v>Biharnagybajom</v>
          </cell>
        </row>
        <row r="334">
          <cell r="BT334" t="str">
            <v>Bihartorda</v>
          </cell>
        </row>
        <row r="335">
          <cell r="BT335" t="str">
            <v>Biharugra</v>
          </cell>
        </row>
        <row r="336">
          <cell r="BT336" t="str">
            <v>Bikács</v>
          </cell>
        </row>
        <row r="337">
          <cell r="BT337" t="str">
            <v>Bikal</v>
          </cell>
        </row>
        <row r="338">
          <cell r="BT338" t="str">
            <v>Biri</v>
          </cell>
        </row>
        <row r="339">
          <cell r="BT339" t="str">
            <v>Birján</v>
          </cell>
        </row>
        <row r="340">
          <cell r="BT340" t="str">
            <v>Bisse</v>
          </cell>
        </row>
        <row r="341">
          <cell r="BT341" t="str">
            <v>Boba</v>
          </cell>
        </row>
        <row r="342">
          <cell r="BT342" t="str">
            <v>Bocfölde</v>
          </cell>
        </row>
        <row r="343">
          <cell r="BT343" t="str">
            <v>Boconád</v>
          </cell>
        </row>
        <row r="344">
          <cell r="BT344" t="str">
            <v>Bócsa</v>
          </cell>
        </row>
        <row r="345">
          <cell r="BT345" t="str">
            <v>Bocska</v>
          </cell>
        </row>
        <row r="346">
          <cell r="BT346" t="str">
            <v>Bocskaikert</v>
          </cell>
        </row>
        <row r="347">
          <cell r="BT347" t="str">
            <v>Boda</v>
          </cell>
        </row>
        <row r="348">
          <cell r="BT348" t="str">
            <v>Bodajk</v>
          </cell>
        </row>
        <row r="349">
          <cell r="BT349" t="str">
            <v>Bodmér</v>
          </cell>
        </row>
        <row r="350">
          <cell r="BT350" t="str">
            <v>Bodolyabér</v>
          </cell>
        </row>
        <row r="351">
          <cell r="BT351" t="str">
            <v>Bodonhely</v>
          </cell>
        </row>
        <row r="352">
          <cell r="BT352" t="str">
            <v>Bodony</v>
          </cell>
        </row>
        <row r="353">
          <cell r="BT353" t="str">
            <v>Bodorfa</v>
          </cell>
        </row>
        <row r="354">
          <cell r="BT354" t="str">
            <v>Bodrog</v>
          </cell>
        </row>
        <row r="355">
          <cell r="BT355" t="str">
            <v>Bodroghalom</v>
          </cell>
        </row>
        <row r="356">
          <cell r="BT356" t="str">
            <v>Bodrogkeresztúr</v>
          </cell>
        </row>
        <row r="357">
          <cell r="BT357" t="str">
            <v>Bodrogkisfalud</v>
          </cell>
        </row>
        <row r="358">
          <cell r="BT358" t="str">
            <v>Bodrogolaszi</v>
          </cell>
        </row>
        <row r="359">
          <cell r="BT359" t="str">
            <v>Bódvalenke</v>
          </cell>
        </row>
        <row r="360">
          <cell r="BT360" t="str">
            <v>Bódvarákó</v>
          </cell>
        </row>
        <row r="361">
          <cell r="BT361" t="str">
            <v>Bódvaszilas</v>
          </cell>
        </row>
        <row r="362">
          <cell r="BT362" t="str">
            <v>Bogács</v>
          </cell>
        </row>
        <row r="363">
          <cell r="BT363" t="str">
            <v>Bogád</v>
          </cell>
        </row>
        <row r="364">
          <cell r="BT364" t="str">
            <v>Bogádmindszent</v>
          </cell>
        </row>
        <row r="365">
          <cell r="BT365" t="str">
            <v>Bogdása</v>
          </cell>
        </row>
        <row r="366">
          <cell r="BT366" t="str">
            <v>Bogyiszló</v>
          </cell>
        </row>
        <row r="367">
          <cell r="BT367" t="str">
            <v>Bogyoszló</v>
          </cell>
        </row>
        <row r="368">
          <cell r="BT368" t="str">
            <v>Bojt</v>
          </cell>
        </row>
        <row r="369">
          <cell r="BT369" t="str">
            <v>Bókaháza</v>
          </cell>
        </row>
        <row r="370">
          <cell r="BT370" t="str">
            <v>Bokod</v>
          </cell>
        </row>
        <row r="371">
          <cell r="BT371" t="str">
            <v>Bokor</v>
          </cell>
        </row>
        <row r="372">
          <cell r="BT372" t="str">
            <v>Boldog</v>
          </cell>
        </row>
        <row r="373">
          <cell r="BT373" t="str">
            <v>Boldogasszonyfa</v>
          </cell>
        </row>
        <row r="374">
          <cell r="BT374" t="str">
            <v>Boldogkőújfalu</v>
          </cell>
        </row>
        <row r="375">
          <cell r="BT375" t="str">
            <v>Boldogkőváralja</v>
          </cell>
        </row>
        <row r="376">
          <cell r="BT376" t="str">
            <v>Boldva</v>
          </cell>
        </row>
        <row r="377">
          <cell r="BT377" t="str">
            <v>Bolhás</v>
          </cell>
        </row>
        <row r="378">
          <cell r="BT378" t="str">
            <v>Bolhó</v>
          </cell>
        </row>
        <row r="379">
          <cell r="BT379" t="str">
            <v>Bóly</v>
          </cell>
        </row>
        <row r="380">
          <cell r="BT380" t="str">
            <v>Boncodfölde</v>
          </cell>
        </row>
        <row r="381">
          <cell r="BT381" t="str">
            <v>Bonnya</v>
          </cell>
        </row>
        <row r="382">
          <cell r="BT382" t="str">
            <v>Bonyhád</v>
          </cell>
        </row>
        <row r="383">
          <cell r="BT383" t="str">
            <v>Bonyhádvarasd</v>
          </cell>
        </row>
        <row r="384">
          <cell r="BT384" t="str">
            <v>Bordány</v>
          </cell>
        </row>
        <row r="385">
          <cell r="BT385" t="str">
            <v>Borgáta</v>
          </cell>
        </row>
        <row r="386">
          <cell r="BT386" t="str">
            <v>Borjád</v>
          </cell>
        </row>
        <row r="387">
          <cell r="BT387" t="str">
            <v>Borota</v>
          </cell>
        </row>
        <row r="388">
          <cell r="BT388" t="str">
            <v>Borsfa</v>
          </cell>
        </row>
        <row r="389">
          <cell r="BT389" t="str">
            <v>Borsodbóta</v>
          </cell>
        </row>
        <row r="390">
          <cell r="BT390" t="str">
            <v>Borsodgeszt</v>
          </cell>
        </row>
        <row r="391">
          <cell r="BT391" t="str">
            <v>Borsodivánka</v>
          </cell>
        </row>
        <row r="392">
          <cell r="BT392" t="str">
            <v>Borsodnádasd</v>
          </cell>
        </row>
        <row r="393">
          <cell r="BT393" t="str">
            <v>Borsodszentgyörgy</v>
          </cell>
        </row>
        <row r="394">
          <cell r="BT394" t="str">
            <v>Borsodszirák</v>
          </cell>
        </row>
        <row r="395">
          <cell r="BT395" t="str">
            <v>Borsosberény</v>
          </cell>
        </row>
        <row r="396">
          <cell r="BT396" t="str">
            <v>Borszörcsök</v>
          </cell>
        </row>
        <row r="397">
          <cell r="BT397" t="str">
            <v>Borzavár</v>
          </cell>
        </row>
        <row r="398">
          <cell r="BT398" t="str">
            <v>Bosta</v>
          </cell>
        </row>
        <row r="399">
          <cell r="BT399" t="str">
            <v>Botpalád</v>
          </cell>
        </row>
        <row r="400">
          <cell r="BT400" t="str">
            <v>Botykapeterd</v>
          </cell>
        </row>
        <row r="401">
          <cell r="BT401" t="str">
            <v>Bozsok</v>
          </cell>
        </row>
        <row r="402">
          <cell r="BT402" t="str">
            <v>Bozzai</v>
          </cell>
        </row>
        <row r="403">
          <cell r="BT403" t="str">
            <v>Bózsva</v>
          </cell>
        </row>
        <row r="404">
          <cell r="BT404" t="str">
            <v>Bő</v>
          </cell>
        </row>
        <row r="405">
          <cell r="BT405" t="str">
            <v>Bőcs</v>
          </cell>
        </row>
        <row r="406">
          <cell r="BT406" t="str">
            <v>Böde</v>
          </cell>
        </row>
        <row r="407">
          <cell r="BT407" t="str">
            <v>Bödeháza</v>
          </cell>
        </row>
        <row r="408">
          <cell r="BT408" t="str">
            <v>Bögöt</v>
          </cell>
        </row>
        <row r="409">
          <cell r="BT409" t="str">
            <v>Bögöte</v>
          </cell>
        </row>
        <row r="410">
          <cell r="BT410" t="str">
            <v>Böhönye</v>
          </cell>
        </row>
        <row r="411">
          <cell r="BT411" t="str">
            <v>Bököny</v>
          </cell>
        </row>
        <row r="412">
          <cell r="BT412" t="str">
            <v>Bölcske</v>
          </cell>
        </row>
        <row r="413">
          <cell r="BT413" t="str">
            <v>Bőny</v>
          </cell>
        </row>
        <row r="414">
          <cell r="BT414" t="str">
            <v>Börcs</v>
          </cell>
        </row>
        <row r="415">
          <cell r="BT415" t="str">
            <v>Börzönce</v>
          </cell>
        </row>
        <row r="416">
          <cell r="BT416" t="str">
            <v>Bősárkány</v>
          </cell>
        </row>
        <row r="417">
          <cell r="BT417" t="str">
            <v>Bőszénfa</v>
          </cell>
        </row>
        <row r="418">
          <cell r="BT418" t="str">
            <v>Bucsa</v>
          </cell>
        </row>
        <row r="419">
          <cell r="BT419" t="str">
            <v>Bucsu</v>
          </cell>
        </row>
        <row r="420">
          <cell r="BT420" t="str">
            <v>Búcsúszentlászló</v>
          </cell>
        </row>
        <row r="421">
          <cell r="BT421" t="str">
            <v>Bucsuta</v>
          </cell>
        </row>
        <row r="422">
          <cell r="BT422" t="str">
            <v>Budajenő</v>
          </cell>
        </row>
        <row r="423">
          <cell r="BT423" t="str">
            <v>Budakalász</v>
          </cell>
        </row>
        <row r="424">
          <cell r="BT424" t="str">
            <v>Budakeszi</v>
          </cell>
        </row>
        <row r="425">
          <cell r="BT425" t="str">
            <v>Budaörs</v>
          </cell>
        </row>
        <row r="426">
          <cell r="BT426" t="str">
            <v>Bugac</v>
          </cell>
        </row>
        <row r="427">
          <cell r="BT427" t="str">
            <v>Bugacpusztaháza</v>
          </cell>
        </row>
        <row r="428">
          <cell r="BT428" t="str">
            <v>Bugyi</v>
          </cell>
        </row>
        <row r="429">
          <cell r="BT429" t="str">
            <v>Buj</v>
          </cell>
        </row>
        <row r="430">
          <cell r="BT430" t="str">
            <v>Buják</v>
          </cell>
        </row>
        <row r="431">
          <cell r="BT431" t="str">
            <v>Buzsák</v>
          </cell>
        </row>
        <row r="432">
          <cell r="BT432" t="str">
            <v>Bük</v>
          </cell>
        </row>
        <row r="433">
          <cell r="BT433" t="str">
            <v>Bükkábrány</v>
          </cell>
        </row>
        <row r="434">
          <cell r="BT434" t="str">
            <v>Bükkaranyos</v>
          </cell>
        </row>
        <row r="435">
          <cell r="BT435" t="str">
            <v>Bükkmogyorósd</v>
          </cell>
        </row>
        <row r="436">
          <cell r="BT436" t="str">
            <v>Bükkösd</v>
          </cell>
        </row>
        <row r="437">
          <cell r="BT437" t="str">
            <v>Bükkszék</v>
          </cell>
        </row>
        <row r="438">
          <cell r="BT438" t="str">
            <v>Bükkszenterzsébet</v>
          </cell>
        </row>
        <row r="439">
          <cell r="BT439" t="str">
            <v>Bükkszentkereszt</v>
          </cell>
        </row>
        <row r="440">
          <cell r="BT440" t="str">
            <v>Bükkszentmárton</v>
          </cell>
        </row>
        <row r="441">
          <cell r="BT441" t="str">
            <v>Bükkzsérc</v>
          </cell>
        </row>
        <row r="442">
          <cell r="BT442" t="str">
            <v>Bürüs</v>
          </cell>
        </row>
        <row r="443">
          <cell r="BT443" t="str">
            <v>Büssü</v>
          </cell>
        </row>
        <row r="444">
          <cell r="BT444" t="str">
            <v>Büttös</v>
          </cell>
        </row>
        <row r="445">
          <cell r="BT445" t="str">
            <v>Cák</v>
          </cell>
        </row>
        <row r="446">
          <cell r="BT446" t="str">
            <v>Cakóháza</v>
          </cell>
        </row>
        <row r="447">
          <cell r="BT447" t="str">
            <v>Cece</v>
          </cell>
        </row>
        <row r="448">
          <cell r="BT448" t="str">
            <v>Cégénydányád</v>
          </cell>
        </row>
        <row r="449">
          <cell r="BT449" t="str">
            <v>Cegléd</v>
          </cell>
        </row>
        <row r="450">
          <cell r="BT450" t="str">
            <v>Ceglédbercel</v>
          </cell>
        </row>
        <row r="451">
          <cell r="BT451" t="str">
            <v>Celldömölk</v>
          </cell>
        </row>
        <row r="452">
          <cell r="BT452" t="str">
            <v>Cered</v>
          </cell>
        </row>
        <row r="453">
          <cell r="BT453" t="str">
            <v>Chernelházadamonya</v>
          </cell>
        </row>
        <row r="454">
          <cell r="BT454" t="str">
            <v>Cibakháza</v>
          </cell>
        </row>
        <row r="455">
          <cell r="BT455" t="str">
            <v>Cigánd</v>
          </cell>
        </row>
        <row r="456">
          <cell r="BT456" t="str">
            <v>Cikó</v>
          </cell>
        </row>
        <row r="457">
          <cell r="BT457" t="str">
            <v>Cirák</v>
          </cell>
        </row>
        <row r="458">
          <cell r="BT458" t="str">
            <v>Csabacsűd</v>
          </cell>
        </row>
        <row r="459">
          <cell r="BT459" t="str">
            <v>Csabaszabadi</v>
          </cell>
        </row>
        <row r="460">
          <cell r="BT460" t="str">
            <v>Csabdi</v>
          </cell>
        </row>
        <row r="461">
          <cell r="BT461" t="str">
            <v>Csabrendek</v>
          </cell>
        </row>
        <row r="462">
          <cell r="BT462" t="str">
            <v>Csáfordjánosfa</v>
          </cell>
        </row>
        <row r="463">
          <cell r="BT463" t="str">
            <v>Csaholc</v>
          </cell>
        </row>
        <row r="464">
          <cell r="BT464" t="str">
            <v>Csajág</v>
          </cell>
        </row>
        <row r="465">
          <cell r="BT465" t="str">
            <v>Csákány</v>
          </cell>
        </row>
        <row r="466">
          <cell r="BT466" t="str">
            <v>Csákánydoroszló</v>
          </cell>
        </row>
        <row r="467">
          <cell r="BT467" t="str">
            <v>Csákberény</v>
          </cell>
        </row>
        <row r="468">
          <cell r="BT468" t="str">
            <v>Csákvár</v>
          </cell>
        </row>
        <row r="469">
          <cell r="BT469" t="str">
            <v>Csanádalberti</v>
          </cell>
        </row>
        <row r="470">
          <cell r="BT470" t="str">
            <v>Csanádapáca</v>
          </cell>
        </row>
        <row r="471">
          <cell r="BT471" t="str">
            <v>Csanádpalota</v>
          </cell>
        </row>
        <row r="472">
          <cell r="BT472" t="str">
            <v>Csánig</v>
          </cell>
        </row>
        <row r="473">
          <cell r="BT473" t="str">
            <v>Csány</v>
          </cell>
        </row>
        <row r="474">
          <cell r="BT474" t="str">
            <v>Csányoszró</v>
          </cell>
        </row>
        <row r="475">
          <cell r="BT475" t="str">
            <v>Csanytelek</v>
          </cell>
        </row>
        <row r="476">
          <cell r="BT476" t="str">
            <v>Csapi</v>
          </cell>
        </row>
        <row r="477">
          <cell r="BT477" t="str">
            <v>Csapod</v>
          </cell>
        </row>
        <row r="478">
          <cell r="BT478" t="str">
            <v>Csárdaszállás</v>
          </cell>
        </row>
        <row r="479">
          <cell r="BT479" t="str">
            <v>Csarnóta</v>
          </cell>
        </row>
        <row r="480">
          <cell r="BT480" t="str">
            <v>Csaroda</v>
          </cell>
        </row>
        <row r="481">
          <cell r="BT481" t="str">
            <v>Császár</v>
          </cell>
        </row>
        <row r="482">
          <cell r="BT482" t="str">
            <v>Császártöltés</v>
          </cell>
        </row>
        <row r="483">
          <cell r="BT483" t="str">
            <v>Császló</v>
          </cell>
        </row>
        <row r="484">
          <cell r="BT484" t="str">
            <v>Csátalja</v>
          </cell>
        </row>
        <row r="485">
          <cell r="BT485" t="str">
            <v>Csatár</v>
          </cell>
        </row>
        <row r="486">
          <cell r="BT486" t="str">
            <v>Csataszög</v>
          </cell>
        </row>
        <row r="487">
          <cell r="BT487" t="str">
            <v>Csatka</v>
          </cell>
        </row>
        <row r="488">
          <cell r="BT488" t="str">
            <v>Csávoly</v>
          </cell>
        </row>
        <row r="489">
          <cell r="BT489" t="str">
            <v>Csebény</v>
          </cell>
        </row>
        <row r="490">
          <cell r="BT490" t="str">
            <v>Csécse</v>
          </cell>
        </row>
        <row r="491">
          <cell r="BT491" t="str">
            <v>Csegöld</v>
          </cell>
        </row>
        <row r="492">
          <cell r="BT492" t="str">
            <v>Csehbánya</v>
          </cell>
        </row>
        <row r="493">
          <cell r="BT493" t="str">
            <v>Csehi</v>
          </cell>
        </row>
        <row r="494">
          <cell r="BT494" t="str">
            <v>Csehimindszent</v>
          </cell>
        </row>
        <row r="495">
          <cell r="BT495" t="str">
            <v>Csém</v>
          </cell>
        </row>
        <row r="496">
          <cell r="BT496" t="str">
            <v>Csemő</v>
          </cell>
        </row>
        <row r="497">
          <cell r="BT497" t="str">
            <v>Csempeszkopács</v>
          </cell>
        </row>
        <row r="498">
          <cell r="BT498" t="str">
            <v>Csengele</v>
          </cell>
        </row>
        <row r="499">
          <cell r="BT499" t="str">
            <v>Csenger</v>
          </cell>
        </row>
        <row r="500">
          <cell r="BT500" t="str">
            <v>Csengersima</v>
          </cell>
        </row>
        <row r="501">
          <cell r="BT501" t="str">
            <v>Csengerújfalu</v>
          </cell>
        </row>
        <row r="502">
          <cell r="BT502" t="str">
            <v>Csengőd</v>
          </cell>
        </row>
        <row r="503">
          <cell r="BT503" t="str">
            <v>Csénye</v>
          </cell>
        </row>
        <row r="504">
          <cell r="BT504" t="str">
            <v>Csenyéte</v>
          </cell>
        </row>
        <row r="505">
          <cell r="BT505" t="str">
            <v>Csép</v>
          </cell>
        </row>
        <row r="506">
          <cell r="BT506" t="str">
            <v>Csépa</v>
          </cell>
        </row>
        <row r="507">
          <cell r="BT507" t="str">
            <v>Csepreg</v>
          </cell>
        </row>
        <row r="508">
          <cell r="BT508" t="str">
            <v>Csér</v>
          </cell>
        </row>
        <row r="509">
          <cell r="BT509" t="str">
            <v>Cserdi</v>
          </cell>
        </row>
        <row r="510">
          <cell r="BT510" t="str">
            <v>Cserénfa</v>
          </cell>
        </row>
        <row r="511">
          <cell r="BT511" t="str">
            <v>Cserépfalu</v>
          </cell>
        </row>
        <row r="512">
          <cell r="BT512" t="str">
            <v>Cserépváralja</v>
          </cell>
        </row>
        <row r="513">
          <cell r="BT513" t="str">
            <v>Cserháthaláp</v>
          </cell>
        </row>
        <row r="514">
          <cell r="BT514" t="str">
            <v>Cserhátsurány</v>
          </cell>
        </row>
        <row r="515">
          <cell r="BT515" t="str">
            <v>Cserhátszentiván</v>
          </cell>
        </row>
        <row r="516">
          <cell r="BT516" t="str">
            <v>Cserkeszőlő</v>
          </cell>
        </row>
        <row r="517">
          <cell r="BT517" t="str">
            <v>Cserkút</v>
          </cell>
        </row>
        <row r="518">
          <cell r="BT518" t="str">
            <v>Csernely</v>
          </cell>
        </row>
        <row r="519">
          <cell r="BT519" t="str">
            <v>Cserszegtomaj</v>
          </cell>
        </row>
        <row r="520">
          <cell r="BT520" t="str">
            <v>Csertalakos</v>
          </cell>
        </row>
        <row r="521">
          <cell r="BT521" t="str">
            <v>Csertő</v>
          </cell>
        </row>
        <row r="522">
          <cell r="BT522" t="str">
            <v>Csesznek</v>
          </cell>
        </row>
        <row r="523">
          <cell r="BT523" t="str">
            <v>Csesztreg</v>
          </cell>
        </row>
        <row r="524">
          <cell r="BT524" t="str">
            <v>Csesztve</v>
          </cell>
        </row>
        <row r="525">
          <cell r="BT525" t="str">
            <v>Csetény</v>
          </cell>
        </row>
        <row r="526">
          <cell r="BT526" t="str">
            <v>Csévharaszt</v>
          </cell>
        </row>
        <row r="527">
          <cell r="BT527" t="str">
            <v>Csibrák</v>
          </cell>
        </row>
        <row r="528">
          <cell r="BT528" t="str">
            <v>Csikéria</v>
          </cell>
        </row>
        <row r="529">
          <cell r="BT529" t="str">
            <v>Csikóstőttős</v>
          </cell>
        </row>
        <row r="530">
          <cell r="BT530" t="str">
            <v>Csikvánd</v>
          </cell>
        </row>
        <row r="531">
          <cell r="BT531" t="str">
            <v>Csincse</v>
          </cell>
        </row>
        <row r="532">
          <cell r="BT532" t="str">
            <v>Csipkerek</v>
          </cell>
        </row>
        <row r="533">
          <cell r="BT533" t="str">
            <v>Csitár</v>
          </cell>
        </row>
        <row r="534">
          <cell r="BT534" t="str">
            <v>Csobád</v>
          </cell>
        </row>
        <row r="535">
          <cell r="BT535" t="str">
            <v>Csobaj</v>
          </cell>
        </row>
        <row r="536">
          <cell r="BT536" t="str">
            <v>Csobánka</v>
          </cell>
        </row>
        <row r="537">
          <cell r="BT537" t="str">
            <v>Csókakő</v>
          </cell>
        </row>
        <row r="538">
          <cell r="BT538" t="str">
            <v>Csokonyavisonta</v>
          </cell>
        </row>
        <row r="539">
          <cell r="BT539" t="str">
            <v>Csokvaomány</v>
          </cell>
        </row>
        <row r="540">
          <cell r="BT540" t="str">
            <v>Csolnok</v>
          </cell>
        </row>
        <row r="541">
          <cell r="BT541" t="str">
            <v>Csólyospálos</v>
          </cell>
        </row>
        <row r="542">
          <cell r="BT542" t="str">
            <v>Csoma</v>
          </cell>
        </row>
        <row r="543">
          <cell r="BT543" t="str">
            <v>Csomád</v>
          </cell>
        </row>
        <row r="544">
          <cell r="BT544" t="str">
            <v>Csombárd</v>
          </cell>
        </row>
        <row r="545">
          <cell r="BT545" t="str">
            <v>Csongrád</v>
          </cell>
        </row>
        <row r="546">
          <cell r="BT546" t="str">
            <v>Csonkahegyhát</v>
          </cell>
        </row>
        <row r="547">
          <cell r="BT547" t="str">
            <v>Csonkamindszent</v>
          </cell>
        </row>
        <row r="548">
          <cell r="BT548" t="str">
            <v>Csopak</v>
          </cell>
        </row>
        <row r="549">
          <cell r="BT549" t="str">
            <v>Csór</v>
          </cell>
        </row>
        <row r="550">
          <cell r="BT550" t="str">
            <v>Csorna</v>
          </cell>
        </row>
        <row r="551">
          <cell r="BT551" t="str">
            <v>Csorvás</v>
          </cell>
        </row>
        <row r="552">
          <cell r="BT552" t="str">
            <v>Csót</v>
          </cell>
        </row>
        <row r="553">
          <cell r="BT553" t="str">
            <v>Csöde</v>
          </cell>
        </row>
        <row r="554">
          <cell r="BT554" t="str">
            <v>Csögle</v>
          </cell>
        </row>
        <row r="555">
          <cell r="BT555" t="str">
            <v>Csökmő</v>
          </cell>
        </row>
        <row r="556">
          <cell r="BT556" t="str">
            <v>Csököly</v>
          </cell>
        </row>
        <row r="557">
          <cell r="BT557" t="str">
            <v>Csömend</v>
          </cell>
        </row>
        <row r="558">
          <cell r="BT558" t="str">
            <v>Csömödér</v>
          </cell>
        </row>
        <row r="559">
          <cell r="BT559" t="str">
            <v>Csömör</v>
          </cell>
        </row>
        <row r="560">
          <cell r="BT560" t="str">
            <v>Csönge</v>
          </cell>
        </row>
        <row r="561">
          <cell r="BT561" t="str">
            <v>Csörnyeföld</v>
          </cell>
        </row>
        <row r="562">
          <cell r="BT562" t="str">
            <v>Csörög</v>
          </cell>
        </row>
        <row r="563">
          <cell r="BT563" t="str">
            <v>Csörötnek</v>
          </cell>
        </row>
        <row r="564">
          <cell r="BT564" t="str">
            <v>Csősz</v>
          </cell>
        </row>
        <row r="565">
          <cell r="BT565" t="str">
            <v>Csővár</v>
          </cell>
        </row>
        <row r="566">
          <cell r="BT566" t="str">
            <v>Csurgó</v>
          </cell>
        </row>
        <row r="567">
          <cell r="BT567" t="str">
            <v>Csurgónagymarton</v>
          </cell>
        </row>
        <row r="568">
          <cell r="BT568" t="str">
            <v>Cún</v>
          </cell>
        </row>
        <row r="569">
          <cell r="BT569" t="str">
            <v>Dabas</v>
          </cell>
        </row>
        <row r="570">
          <cell r="BT570" t="str">
            <v>Dabronc</v>
          </cell>
        </row>
        <row r="571">
          <cell r="BT571" t="str">
            <v>Dabrony</v>
          </cell>
        </row>
        <row r="572">
          <cell r="BT572" t="str">
            <v>Dad</v>
          </cell>
        </row>
        <row r="573">
          <cell r="BT573" t="str">
            <v>Dág</v>
          </cell>
        </row>
        <row r="574">
          <cell r="BT574" t="str">
            <v>Dáka</v>
          </cell>
        </row>
        <row r="575">
          <cell r="BT575" t="str">
            <v>Dalmand</v>
          </cell>
        </row>
        <row r="576">
          <cell r="BT576" t="str">
            <v>Damak</v>
          </cell>
        </row>
        <row r="577">
          <cell r="BT577" t="str">
            <v>Dámóc</v>
          </cell>
        </row>
        <row r="578">
          <cell r="BT578" t="str">
            <v>Dánszentmiklós</v>
          </cell>
        </row>
        <row r="579">
          <cell r="BT579" t="str">
            <v>Dány</v>
          </cell>
        </row>
        <row r="580">
          <cell r="BT580" t="str">
            <v>Daraboshegy</v>
          </cell>
        </row>
        <row r="581">
          <cell r="BT581" t="str">
            <v>Darány</v>
          </cell>
        </row>
        <row r="582">
          <cell r="BT582" t="str">
            <v>Darnó</v>
          </cell>
        </row>
        <row r="583">
          <cell r="BT583" t="str">
            <v>Darnózseli</v>
          </cell>
        </row>
        <row r="584">
          <cell r="BT584" t="str">
            <v>Daruszentmiklós</v>
          </cell>
        </row>
        <row r="585">
          <cell r="BT585" t="str">
            <v>Darvas</v>
          </cell>
        </row>
        <row r="586">
          <cell r="BT586" t="str">
            <v>Dávod</v>
          </cell>
        </row>
        <row r="587">
          <cell r="BT587" t="str">
            <v>Debercsény</v>
          </cell>
        </row>
        <row r="588">
          <cell r="BT588" t="str">
            <v>Debrecen</v>
          </cell>
        </row>
        <row r="589">
          <cell r="BT589" t="str">
            <v>Debréte</v>
          </cell>
        </row>
        <row r="590">
          <cell r="BT590" t="str">
            <v>Decs</v>
          </cell>
        </row>
        <row r="591">
          <cell r="BT591" t="str">
            <v>Dédestapolcsány</v>
          </cell>
        </row>
        <row r="592">
          <cell r="BT592" t="str">
            <v>Dég</v>
          </cell>
        </row>
        <row r="593">
          <cell r="BT593" t="str">
            <v>Dejtár</v>
          </cell>
        </row>
        <row r="594">
          <cell r="BT594" t="str">
            <v>Délegyháza</v>
          </cell>
        </row>
        <row r="595">
          <cell r="BT595" t="str">
            <v>Demecser</v>
          </cell>
        </row>
        <row r="596">
          <cell r="BT596" t="str">
            <v>Demjén</v>
          </cell>
        </row>
        <row r="597">
          <cell r="BT597" t="str">
            <v>Dencsháza</v>
          </cell>
        </row>
        <row r="598">
          <cell r="BT598" t="str">
            <v>Dénesfa</v>
          </cell>
        </row>
        <row r="599">
          <cell r="BT599" t="str">
            <v>Derecske</v>
          </cell>
        </row>
        <row r="600">
          <cell r="BT600" t="str">
            <v>Derekegyház</v>
          </cell>
        </row>
        <row r="601">
          <cell r="BT601" t="str">
            <v>Deszk</v>
          </cell>
        </row>
        <row r="602">
          <cell r="BT602" t="str">
            <v>Detek</v>
          </cell>
        </row>
        <row r="603">
          <cell r="BT603" t="str">
            <v>Detk</v>
          </cell>
        </row>
        <row r="604">
          <cell r="BT604" t="str">
            <v>Dévaványa</v>
          </cell>
        </row>
        <row r="605">
          <cell r="BT605" t="str">
            <v>Devecser</v>
          </cell>
        </row>
        <row r="606">
          <cell r="BT606" t="str">
            <v>Dinnyeberki</v>
          </cell>
        </row>
        <row r="607">
          <cell r="BT607" t="str">
            <v>Diósberény</v>
          </cell>
        </row>
        <row r="608">
          <cell r="BT608" t="str">
            <v>Diósd</v>
          </cell>
        </row>
        <row r="609">
          <cell r="BT609" t="str">
            <v>Diósjenő</v>
          </cell>
        </row>
        <row r="610">
          <cell r="BT610" t="str">
            <v>Dióskál</v>
          </cell>
        </row>
        <row r="611">
          <cell r="BT611" t="str">
            <v>Diósviszló</v>
          </cell>
        </row>
        <row r="612">
          <cell r="BT612" t="str">
            <v>Doba</v>
          </cell>
        </row>
        <row r="613">
          <cell r="BT613" t="str">
            <v>Doboz</v>
          </cell>
        </row>
        <row r="614">
          <cell r="BT614" t="str">
            <v>Dobri</v>
          </cell>
        </row>
        <row r="615">
          <cell r="BT615" t="str">
            <v>Dobronhegy</v>
          </cell>
        </row>
        <row r="616">
          <cell r="BT616" t="str">
            <v>Dóc</v>
          </cell>
        </row>
        <row r="617">
          <cell r="BT617" t="str">
            <v>Domaháza</v>
          </cell>
        </row>
        <row r="618">
          <cell r="BT618" t="str">
            <v>Domaszék</v>
          </cell>
        </row>
        <row r="619">
          <cell r="BT619" t="str">
            <v>Dombegyház</v>
          </cell>
        </row>
        <row r="620">
          <cell r="BT620" t="str">
            <v>Dombiratos</v>
          </cell>
        </row>
        <row r="621">
          <cell r="BT621" t="str">
            <v>Dombóvár</v>
          </cell>
        </row>
        <row r="622">
          <cell r="BT622" t="str">
            <v>Dombrád</v>
          </cell>
        </row>
        <row r="623">
          <cell r="BT623" t="str">
            <v>Domony</v>
          </cell>
        </row>
        <row r="624">
          <cell r="BT624" t="str">
            <v>Domoszló</v>
          </cell>
        </row>
        <row r="625">
          <cell r="BT625" t="str">
            <v>Dormánd</v>
          </cell>
        </row>
        <row r="626">
          <cell r="BT626" t="str">
            <v>Dorog</v>
          </cell>
        </row>
        <row r="627">
          <cell r="BT627" t="str">
            <v>Dorogháza</v>
          </cell>
        </row>
        <row r="628">
          <cell r="BT628" t="str">
            <v>Dozmat</v>
          </cell>
        </row>
        <row r="629">
          <cell r="BT629" t="str">
            <v>Döbörhegy</v>
          </cell>
        </row>
        <row r="630">
          <cell r="BT630" t="str">
            <v>Döbröce</v>
          </cell>
        </row>
        <row r="631">
          <cell r="BT631" t="str">
            <v>Döbrököz</v>
          </cell>
        </row>
        <row r="632">
          <cell r="BT632" t="str">
            <v>Döbrönte</v>
          </cell>
        </row>
        <row r="633">
          <cell r="BT633" t="str">
            <v>Döge</v>
          </cell>
        </row>
        <row r="634">
          <cell r="BT634" t="str">
            <v>Dömös</v>
          </cell>
        </row>
        <row r="635">
          <cell r="BT635" t="str">
            <v>Dömsöd</v>
          </cell>
        </row>
        <row r="636">
          <cell r="BT636" t="str">
            <v>Dör</v>
          </cell>
        </row>
        <row r="637">
          <cell r="BT637" t="str">
            <v>Dörgicse</v>
          </cell>
        </row>
        <row r="638">
          <cell r="BT638" t="str">
            <v>Döröske</v>
          </cell>
        </row>
        <row r="639">
          <cell r="BT639" t="str">
            <v>Dötk</v>
          </cell>
        </row>
        <row r="640">
          <cell r="BT640" t="str">
            <v>Dövény</v>
          </cell>
        </row>
        <row r="641">
          <cell r="BT641" t="str">
            <v>Drágszél</v>
          </cell>
        </row>
        <row r="642">
          <cell r="BT642" t="str">
            <v>Drávacsehi</v>
          </cell>
        </row>
        <row r="643">
          <cell r="BT643" t="str">
            <v>Drávacsepely</v>
          </cell>
        </row>
        <row r="644">
          <cell r="BT644" t="str">
            <v>Drávafok</v>
          </cell>
        </row>
        <row r="645">
          <cell r="BT645" t="str">
            <v>Drávagárdony</v>
          </cell>
        </row>
        <row r="646">
          <cell r="BT646" t="str">
            <v>Drávaiványi</v>
          </cell>
        </row>
        <row r="647">
          <cell r="BT647" t="str">
            <v>Drávakeresztúr</v>
          </cell>
        </row>
        <row r="648">
          <cell r="BT648" t="str">
            <v>Drávapalkonya</v>
          </cell>
        </row>
        <row r="649">
          <cell r="BT649" t="str">
            <v>Drávapiski</v>
          </cell>
        </row>
        <row r="650">
          <cell r="BT650" t="str">
            <v>Drávaszabolcs</v>
          </cell>
        </row>
        <row r="651">
          <cell r="BT651" t="str">
            <v>Drávaszerdahely</v>
          </cell>
        </row>
        <row r="652">
          <cell r="BT652" t="str">
            <v>Drávasztára</v>
          </cell>
        </row>
        <row r="653">
          <cell r="BT653" t="str">
            <v>Drávatamási</v>
          </cell>
        </row>
        <row r="654">
          <cell r="BT654" t="str">
            <v>Drégelypalánk</v>
          </cell>
        </row>
        <row r="655">
          <cell r="BT655" t="str">
            <v>Dubicsány</v>
          </cell>
        </row>
        <row r="656">
          <cell r="BT656" t="str">
            <v>Dudar</v>
          </cell>
        </row>
        <row r="657">
          <cell r="BT657" t="str">
            <v>Duka</v>
          </cell>
        </row>
        <row r="658">
          <cell r="BT658" t="str">
            <v>Dunaalmás</v>
          </cell>
        </row>
        <row r="659">
          <cell r="BT659" t="str">
            <v>Dunabogdány</v>
          </cell>
        </row>
        <row r="660">
          <cell r="BT660" t="str">
            <v>Dunaegyháza</v>
          </cell>
        </row>
        <row r="661">
          <cell r="BT661" t="str">
            <v>Dunafalva</v>
          </cell>
        </row>
        <row r="662">
          <cell r="BT662" t="str">
            <v>Dunaföldvár</v>
          </cell>
        </row>
        <row r="663">
          <cell r="BT663" t="str">
            <v>Dunaharaszti</v>
          </cell>
        </row>
        <row r="664">
          <cell r="BT664" t="str">
            <v>Dunakeszi</v>
          </cell>
        </row>
        <row r="665">
          <cell r="BT665" t="str">
            <v>Dunakiliti</v>
          </cell>
        </row>
        <row r="666">
          <cell r="BT666" t="str">
            <v>Dunapataj</v>
          </cell>
        </row>
        <row r="667">
          <cell r="BT667" t="str">
            <v>Dunaremete</v>
          </cell>
        </row>
        <row r="668">
          <cell r="BT668" t="str">
            <v>Dunaszeg</v>
          </cell>
        </row>
        <row r="669">
          <cell r="BT669" t="str">
            <v>Dunaszekcső</v>
          </cell>
        </row>
        <row r="670">
          <cell r="BT670" t="str">
            <v>Dunaszentbenedek</v>
          </cell>
        </row>
        <row r="671">
          <cell r="BT671" t="str">
            <v>Dunaszentgyörgy</v>
          </cell>
        </row>
        <row r="672">
          <cell r="BT672" t="str">
            <v>Dunaszentmiklós</v>
          </cell>
        </row>
        <row r="673">
          <cell r="BT673" t="str">
            <v>Dunaszentpál</v>
          </cell>
        </row>
        <row r="674">
          <cell r="BT674" t="str">
            <v>Dunasziget</v>
          </cell>
        </row>
        <row r="675">
          <cell r="BT675" t="str">
            <v>Dunatetétlen</v>
          </cell>
        </row>
        <row r="676">
          <cell r="BT676" t="str">
            <v>Dunaújváros</v>
          </cell>
        </row>
        <row r="677">
          <cell r="BT677" t="str">
            <v>Dunavarsány</v>
          </cell>
        </row>
        <row r="678">
          <cell r="BT678" t="str">
            <v>Dunavecse</v>
          </cell>
        </row>
        <row r="679">
          <cell r="BT679" t="str">
            <v>Dusnok</v>
          </cell>
        </row>
        <row r="680">
          <cell r="BT680" t="str">
            <v>Dúzs</v>
          </cell>
        </row>
        <row r="681">
          <cell r="BT681" t="str">
            <v>Ebergőc</v>
          </cell>
        </row>
        <row r="682">
          <cell r="BT682" t="str">
            <v>Ebes</v>
          </cell>
        </row>
        <row r="683">
          <cell r="BT683" t="str">
            <v>Écs</v>
          </cell>
        </row>
        <row r="684">
          <cell r="BT684" t="str">
            <v>Ecséd</v>
          </cell>
        </row>
        <row r="685">
          <cell r="BT685" t="str">
            <v>Ecseg</v>
          </cell>
        </row>
        <row r="686">
          <cell r="BT686" t="str">
            <v>Ecsegfalva</v>
          </cell>
        </row>
        <row r="687">
          <cell r="BT687" t="str">
            <v>Ecseny</v>
          </cell>
        </row>
        <row r="688">
          <cell r="BT688" t="str">
            <v>Ecser</v>
          </cell>
        </row>
        <row r="689">
          <cell r="BT689" t="str">
            <v>Edde</v>
          </cell>
        </row>
        <row r="690">
          <cell r="BT690" t="str">
            <v>Edelény</v>
          </cell>
        </row>
        <row r="691">
          <cell r="BT691" t="str">
            <v>Edve</v>
          </cell>
        </row>
        <row r="692">
          <cell r="BT692" t="str">
            <v>Eger</v>
          </cell>
        </row>
        <row r="693">
          <cell r="BT693" t="str">
            <v>Egerág</v>
          </cell>
        </row>
        <row r="694">
          <cell r="BT694" t="str">
            <v>Egeralja</v>
          </cell>
        </row>
        <row r="695">
          <cell r="BT695" t="str">
            <v>Egeraracsa</v>
          </cell>
        </row>
        <row r="696">
          <cell r="BT696" t="str">
            <v>Egerbakta</v>
          </cell>
        </row>
        <row r="697">
          <cell r="BT697" t="str">
            <v>Egerbocs</v>
          </cell>
        </row>
        <row r="698">
          <cell r="BT698" t="str">
            <v>Egercsehi</v>
          </cell>
        </row>
        <row r="699">
          <cell r="BT699" t="str">
            <v>Egerfarmos</v>
          </cell>
        </row>
        <row r="700">
          <cell r="BT700" t="str">
            <v>Egerlövő</v>
          </cell>
        </row>
        <row r="701">
          <cell r="BT701" t="str">
            <v>Egerszalók</v>
          </cell>
        </row>
        <row r="702">
          <cell r="BT702" t="str">
            <v>Egerszólát</v>
          </cell>
        </row>
        <row r="703">
          <cell r="BT703" t="str">
            <v>Égerszög</v>
          </cell>
        </row>
        <row r="704">
          <cell r="BT704" t="str">
            <v>Egervár</v>
          </cell>
        </row>
        <row r="705">
          <cell r="BT705" t="str">
            <v>Egervölgy</v>
          </cell>
        </row>
        <row r="706">
          <cell r="BT706" t="str">
            <v>Egyed</v>
          </cell>
        </row>
        <row r="707">
          <cell r="BT707" t="str">
            <v>Egyek</v>
          </cell>
        </row>
        <row r="708">
          <cell r="BT708" t="str">
            <v>Egyházasdengeleg</v>
          </cell>
        </row>
        <row r="709">
          <cell r="BT709" t="str">
            <v>Egyházasfalu</v>
          </cell>
        </row>
        <row r="710">
          <cell r="BT710" t="str">
            <v>Egyházasgerge</v>
          </cell>
        </row>
        <row r="711">
          <cell r="BT711" t="str">
            <v>Egyházasharaszti</v>
          </cell>
        </row>
        <row r="712">
          <cell r="BT712" t="str">
            <v>Egyházashetye</v>
          </cell>
        </row>
        <row r="713">
          <cell r="BT713" t="str">
            <v>Egyházashollós</v>
          </cell>
        </row>
        <row r="714">
          <cell r="BT714" t="str">
            <v>Egyházaskesző</v>
          </cell>
        </row>
        <row r="715">
          <cell r="BT715" t="str">
            <v>Egyházaskozár</v>
          </cell>
        </row>
        <row r="716">
          <cell r="BT716" t="str">
            <v>Egyházasrádóc</v>
          </cell>
        </row>
        <row r="717">
          <cell r="BT717" t="str">
            <v>Elek</v>
          </cell>
        </row>
        <row r="718">
          <cell r="BT718" t="str">
            <v>Ellend</v>
          </cell>
        </row>
        <row r="719">
          <cell r="BT719" t="str">
            <v>Előszállás</v>
          </cell>
        </row>
        <row r="720">
          <cell r="BT720" t="str">
            <v>Emőd</v>
          </cell>
        </row>
        <row r="721">
          <cell r="BT721" t="str">
            <v>Encs</v>
          </cell>
        </row>
        <row r="722">
          <cell r="BT722" t="str">
            <v>Encsencs</v>
          </cell>
        </row>
        <row r="723">
          <cell r="BT723" t="str">
            <v>Endrefalva</v>
          </cell>
        </row>
        <row r="724">
          <cell r="BT724" t="str">
            <v>Endrőc</v>
          </cell>
        </row>
        <row r="725">
          <cell r="BT725" t="str">
            <v>Enese</v>
          </cell>
        </row>
        <row r="726">
          <cell r="BT726" t="str">
            <v>Enying</v>
          </cell>
        </row>
        <row r="727">
          <cell r="BT727" t="str">
            <v>Eperjes</v>
          </cell>
        </row>
        <row r="728">
          <cell r="BT728" t="str">
            <v>Eperjeske</v>
          </cell>
        </row>
        <row r="729">
          <cell r="BT729" t="str">
            <v>Eplény</v>
          </cell>
        </row>
        <row r="730">
          <cell r="BT730" t="str">
            <v>Epöl</v>
          </cell>
        </row>
        <row r="731">
          <cell r="BT731" t="str">
            <v>Ercsi</v>
          </cell>
        </row>
        <row r="732">
          <cell r="BT732" t="str">
            <v>Érd</v>
          </cell>
        </row>
        <row r="733">
          <cell r="BT733" t="str">
            <v>Erdőbénye</v>
          </cell>
        </row>
        <row r="734">
          <cell r="BT734" t="str">
            <v>Erdőhorváti</v>
          </cell>
        </row>
        <row r="735">
          <cell r="BT735" t="str">
            <v>Erdőkertes</v>
          </cell>
        </row>
        <row r="736">
          <cell r="BT736" t="str">
            <v>Erdőkövesd</v>
          </cell>
        </row>
        <row r="737">
          <cell r="BT737" t="str">
            <v>Erdőkürt</v>
          </cell>
        </row>
        <row r="738">
          <cell r="BT738" t="str">
            <v>Erdősmárok</v>
          </cell>
        </row>
        <row r="739">
          <cell r="BT739" t="str">
            <v>Erdősmecske</v>
          </cell>
        </row>
        <row r="740">
          <cell r="BT740" t="str">
            <v>Erdőtarcsa</v>
          </cell>
        </row>
        <row r="741">
          <cell r="BT741" t="str">
            <v>Erdőtelek</v>
          </cell>
        </row>
        <row r="742">
          <cell r="BT742" t="str">
            <v>Erk</v>
          </cell>
        </row>
        <row r="743">
          <cell r="BT743" t="str">
            <v>Érpatak</v>
          </cell>
        </row>
        <row r="744">
          <cell r="BT744" t="str">
            <v>Érsekcsanád</v>
          </cell>
        </row>
        <row r="745">
          <cell r="BT745" t="str">
            <v>Érsekhalma</v>
          </cell>
        </row>
        <row r="746">
          <cell r="BT746" t="str">
            <v>Érsekvadkert</v>
          </cell>
        </row>
        <row r="747">
          <cell r="BT747" t="str">
            <v>Értény</v>
          </cell>
        </row>
        <row r="748">
          <cell r="BT748" t="str">
            <v>Erzsébet</v>
          </cell>
        </row>
        <row r="749">
          <cell r="BT749" t="str">
            <v>Esztár</v>
          </cell>
        </row>
        <row r="750">
          <cell r="BT750" t="str">
            <v>Eszteregnye</v>
          </cell>
        </row>
        <row r="751">
          <cell r="BT751" t="str">
            <v>Esztergályhorváti</v>
          </cell>
        </row>
        <row r="752">
          <cell r="BT752" t="str">
            <v>Esztergom</v>
          </cell>
        </row>
        <row r="753">
          <cell r="BT753" t="str">
            <v>Ete</v>
          </cell>
        </row>
        <row r="754">
          <cell r="BT754" t="str">
            <v>Etes</v>
          </cell>
        </row>
        <row r="755">
          <cell r="BT755" t="str">
            <v>Etyek</v>
          </cell>
        </row>
        <row r="756">
          <cell r="BT756" t="str">
            <v>Fábiánháza</v>
          </cell>
        </row>
        <row r="757">
          <cell r="BT757" t="str">
            <v>Fábiánsebestyén</v>
          </cell>
        </row>
        <row r="758">
          <cell r="BT758" t="str">
            <v>Fácánkert</v>
          </cell>
        </row>
        <row r="759">
          <cell r="BT759" t="str">
            <v>Fadd</v>
          </cell>
        </row>
        <row r="760">
          <cell r="BT760" t="str">
            <v>Fáj</v>
          </cell>
        </row>
        <row r="761">
          <cell r="BT761" t="str">
            <v>Fajsz</v>
          </cell>
        </row>
        <row r="762">
          <cell r="BT762" t="str">
            <v>Fancsal</v>
          </cell>
        </row>
        <row r="763">
          <cell r="BT763" t="str">
            <v>Farád</v>
          </cell>
        </row>
        <row r="764">
          <cell r="BT764" t="str">
            <v>Farkasgyepű</v>
          </cell>
        </row>
        <row r="765">
          <cell r="BT765" t="str">
            <v>Farkaslyuk</v>
          </cell>
        </row>
        <row r="766">
          <cell r="BT766" t="str">
            <v>Farmos</v>
          </cell>
        </row>
        <row r="767">
          <cell r="BT767" t="str">
            <v>Fazekasboda</v>
          </cell>
        </row>
        <row r="768">
          <cell r="BT768" t="str">
            <v>Fedémes</v>
          </cell>
        </row>
        <row r="769">
          <cell r="BT769" t="str">
            <v>Fegyvernek</v>
          </cell>
        </row>
        <row r="770">
          <cell r="BT770" t="str">
            <v>Fehérgyarmat</v>
          </cell>
        </row>
        <row r="771">
          <cell r="BT771" t="str">
            <v>Fehértó</v>
          </cell>
        </row>
        <row r="772">
          <cell r="BT772" t="str">
            <v>Fehérvárcsurgó</v>
          </cell>
        </row>
        <row r="773">
          <cell r="BT773" t="str">
            <v>Feked</v>
          </cell>
        </row>
        <row r="774">
          <cell r="BT774" t="str">
            <v>Feketeerdő</v>
          </cell>
        </row>
        <row r="775">
          <cell r="BT775" t="str">
            <v>Felcsút</v>
          </cell>
        </row>
        <row r="776">
          <cell r="BT776" t="str">
            <v>Feldebrő</v>
          </cell>
        </row>
        <row r="777">
          <cell r="BT777" t="str">
            <v>Felgyő</v>
          </cell>
        </row>
        <row r="778">
          <cell r="BT778" t="str">
            <v>Felpéc</v>
          </cell>
        </row>
        <row r="779">
          <cell r="BT779" t="str">
            <v>Felsőberecki</v>
          </cell>
        </row>
        <row r="780">
          <cell r="BT780" t="str">
            <v>Felsőcsatár</v>
          </cell>
        </row>
        <row r="781">
          <cell r="BT781" t="str">
            <v>Felsődobsza</v>
          </cell>
        </row>
        <row r="782">
          <cell r="BT782" t="str">
            <v>Felsőegerszeg</v>
          </cell>
        </row>
        <row r="783">
          <cell r="BT783" t="str">
            <v>Felsőgagy</v>
          </cell>
        </row>
        <row r="784">
          <cell r="BT784" t="str">
            <v>Felsőjánosfa</v>
          </cell>
        </row>
        <row r="785">
          <cell r="BT785" t="str">
            <v>Felsőkelecsény</v>
          </cell>
        </row>
        <row r="786">
          <cell r="BT786" t="str">
            <v>Felsőlajos</v>
          </cell>
        </row>
        <row r="787">
          <cell r="BT787" t="str">
            <v>Felsőmarác</v>
          </cell>
        </row>
        <row r="788">
          <cell r="BT788" t="str">
            <v>Felsőmocsolád</v>
          </cell>
        </row>
        <row r="789">
          <cell r="BT789" t="str">
            <v>Felsőnána</v>
          </cell>
        </row>
        <row r="790">
          <cell r="BT790" t="str">
            <v>Felsőnyárád</v>
          </cell>
        </row>
        <row r="791">
          <cell r="BT791" t="str">
            <v>Felsőnyék</v>
          </cell>
        </row>
        <row r="792">
          <cell r="BT792" t="str">
            <v>Felsőörs</v>
          </cell>
        </row>
        <row r="793">
          <cell r="BT793" t="str">
            <v>Felsőpáhok</v>
          </cell>
        </row>
        <row r="794">
          <cell r="BT794" t="str">
            <v>Felsőpakony</v>
          </cell>
        </row>
        <row r="795">
          <cell r="BT795" t="str">
            <v>Felsőpetény</v>
          </cell>
        </row>
        <row r="796">
          <cell r="BT796" t="str">
            <v>Felsőrajk</v>
          </cell>
        </row>
        <row r="797">
          <cell r="BT797" t="str">
            <v>Felsőregmec</v>
          </cell>
        </row>
        <row r="798">
          <cell r="BT798" t="str">
            <v>Felsőszenterzsébet</v>
          </cell>
        </row>
        <row r="799">
          <cell r="BT799" t="str">
            <v>Felsőszentiván</v>
          </cell>
        </row>
        <row r="800">
          <cell r="BT800" t="str">
            <v>Felsőszentmárton</v>
          </cell>
        </row>
        <row r="801">
          <cell r="BT801" t="str">
            <v>Felsőszölnök</v>
          </cell>
        </row>
        <row r="802">
          <cell r="BT802" t="str">
            <v>Felsőtárkány</v>
          </cell>
        </row>
        <row r="803">
          <cell r="BT803" t="str">
            <v>Felsőtelekes</v>
          </cell>
        </row>
        <row r="804">
          <cell r="BT804" t="str">
            <v>Felsőtold</v>
          </cell>
        </row>
        <row r="805">
          <cell r="BT805" t="str">
            <v>Felsővadász</v>
          </cell>
        </row>
        <row r="806">
          <cell r="BT806" t="str">
            <v>Felsőzsolca</v>
          </cell>
        </row>
        <row r="807">
          <cell r="BT807" t="str">
            <v>Fényeslitke</v>
          </cell>
        </row>
        <row r="808">
          <cell r="BT808" t="str">
            <v>Fenyőfő</v>
          </cell>
        </row>
        <row r="809">
          <cell r="BT809" t="str">
            <v>Ferencszállás</v>
          </cell>
        </row>
        <row r="810">
          <cell r="BT810" t="str">
            <v>Fertőboz</v>
          </cell>
        </row>
        <row r="811">
          <cell r="BT811" t="str">
            <v>Fertőd</v>
          </cell>
        </row>
        <row r="812">
          <cell r="BT812" t="str">
            <v>Fertőendréd</v>
          </cell>
        </row>
        <row r="813">
          <cell r="BT813" t="str">
            <v>Fertőhomok</v>
          </cell>
        </row>
        <row r="814">
          <cell r="BT814" t="str">
            <v>Fertőrákos</v>
          </cell>
        </row>
        <row r="815">
          <cell r="BT815" t="str">
            <v>Fertőszentmiklós</v>
          </cell>
        </row>
        <row r="816">
          <cell r="BT816" t="str">
            <v>Fertőszéplak</v>
          </cell>
        </row>
        <row r="817">
          <cell r="BT817" t="str">
            <v>Fiad</v>
          </cell>
        </row>
        <row r="818">
          <cell r="BT818" t="str">
            <v>Filkeháza</v>
          </cell>
        </row>
        <row r="819">
          <cell r="BT819" t="str">
            <v>Fityeház</v>
          </cell>
        </row>
        <row r="820">
          <cell r="BT820" t="str">
            <v>Foktő</v>
          </cell>
        </row>
        <row r="821">
          <cell r="BT821" t="str">
            <v>Folyás</v>
          </cell>
        </row>
        <row r="822">
          <cell r="BT822" t="str">
            <v>Fonó</v>
          </cell>
        </row>
        <row r="823">
          <cell r="BT823" t="str">
            <v>Fony</v>
          </cell>
        </row>
        <row r="824">
          <cell r="BT824" t="str">
            <v>Fonyód</v>
          </cell>
        </row>
        <row r="825">
          <cell r="BT825" t="str">
            <v>Forráskút</v>
          </cell>
        </row>
        <row r="826">
          <cell r="BT826" t="str">
            <v>Forró</v>
          </cell>
        </row>
        <row r="827">
          <cell r="BT827" t="str">
            <v>Fót</v>
          </cell>
        </row>
        <row r="828">
          <cell r="BT828" t="str">
            <v>Földeák</v>
          </cell>
        </row>
        <row r="829">
          <cell r="BT829" t="str">
            <v>Földes</v>
          </cell>
        </row>
        <row r="830">
          <cell r="BT830" t="str">
            <v>Főnyed</v>
          </cell>
        </row>
        <row r="831">
          <cell r="BT831" t="str">
            <v>Fulókércs</v>
          </cell>
        </row>
        <row r="832">
          <cell r="BT832" t="str">
            <v>Furta</v>
          </cell>
        </row>
        <row r="833">
          <cell r="BT833" t="str">
            <v>Füle</v>
          </cell>
        </row>
        <row r="834">
          <cell r="BT834" t="str">
            <v>Fülesd</v>
          </cell>
        </row>
        <row r="835">
          <cell r="BT835" t="str">
            <v>Fülöp</v>
          </cell>
        </row>
        <row r="836">
          <cell r="BT836" t="str">
            <v>Fülöpháza</v>
          </cell>
        </row>
        <row r="837">
          <cell r="BT837" t="str">
            <v>Fülöpjakab</v>
          </cell>
        </row>
        <row r="838">
          <cell r="BT838" t="str">
            <v>Fülöpszállás</v>
          </cell>
        </row>
        <row r="839">
          <cell r="BT839" t="str">
            <v>Fülpösdaróc</v>
          </cell>
        </row>
        <row r="840">
          <cell r="BT840" t="str">
            <v>Fürged</v>
          </cell>
        </row>
        <row r="841">
          <cell r="BT841" t="str">
            <v>Füzér</v>
          </cell>
        </row>
        <row r="842">
          <cell r="BT842" t="str">
            <v>Füzérkajata</v>
          </cell>
        </row>
        <row r="843">
          <cell r="BT843" t="str">
            <v>Füzérkomlós</v>
          </cell>
        </row>
        <row r="844">
          <cell r="BT844" t="str">
            <v>Füzérradvány</v>
          </cell>
        </row>
        <row r="845">
          <cell r="BT845" t="str">
            <v>Füzesabony</v>
          </cell>
        </row>
        <row r="846">
          <cell r="BT846" t="str">
            <v>Füzesgyarmat</v>
          </cell>
        </row>
        <row r="847">
          <cell r="BT847" t="str">
            <v>Fűzvölgy</v>
          </cell>
        </row>
        <row r="848">
          <cell r="BT848" t="str">
            <v>Gáborján</v>
          </cell>
        </row>
        <row r="849">
          <cell r="BT849" t="str">
            <v>Gáborjánháza</v>
          </cell>
        </row>
        <row r="850">
          <cell r="BT850" t="str">
            <v>Gacsály</v>
          </cell>
        </row>
        <row r="851">
          <cell r="BT851" t="str">
            <v>Gadács</v>
          </cell>
        </row>
        <row r="852">
          <cell r="BT852" t="str">
            <v>Gadány</v>
          </cell>
        </row>
        <row r="853">
          <cell r="BT853" t="str">
            <v>Gadna</v>
          </cell>
        </row>
        <row r="854">
          <cell r="BT854" t="str">
            <v>Gádoros</v>
          </cell>
        </row>
        <row r="855">
          <cell r="BT855" t="str">
            <v>Gagyapáti</v>
          </cell>
        </row>
        <row r="856">
          <cell r="BT856" t="str">
            <v>Gagybátor</v>
          </cell>
        </row>
        <row r="857">
          <cell r="BT857" t="str">
            <v>Gagyvendégi</v>
          </cell>
        </row>
        <row r="858">
          <cell r="BT858" t="str">
            <v>Galambok</v>
          </cell>
        </row>
        <row r="859">
          <cell r="BT859" t="str">
            <v>Galgaguta</v>
          </cell>
        </row>
        <row r="860">
          <cell r="BT860" t="str">
            <v>Galgagyörk</v>
          </cell>
        </row>
        <row r="861">
          <cell r="BT861" t="str">
            <v>Galgahévíz</v>
          </cell>
        </row>
        <row r="862">
          <cell r="BT862" t="str">
            <v>Galgamácsa</v>
          </cell>
        </row>
        <row r="863">
          <cell r="BT863" t="str">
            <v>Gálosfa</v>
          </cell>
        </row>
        <row r="864">
          <cell r="BT864" t="str">
            <v>Galvács</v>
          </cell>
        </row>
        <row r="865">
          <cell r="BT865" t="str">
            <v>Gamás</v>
          </cell>
        </row>
        <row r="866">
          <cell r="BT866" t="str">
            <v>Ganna</v>
          </cell>
        </row>
        <row r="867">
          <cell r="BT867" t="str">
            <v>Gánt</v>
          </cell>
        </row>
        <row r="868">
          <cell r="BT868" t="str">
            <v>Gara</v>
          </cell>
        </row>
        <row r="869">
          <cell r="BT869" t="str">
            <v>Garáb</v>
          </cell>
        </row>
        <row r="870">
          <cell r="BT870" t="str">
            <v>Garabonc</v>
          </cell>
        </row>
        <row r="871">
          <cell r="BT871" t="str">
            <v>Garadna</v>
          </cell>
        </row>
        <row r="872">
          <cell r="BT872" t="str">
            <v>Garbolc</v>
          </cell>
        </row>
        <row r="873">
          <cell r="BT873" t="str">
            <v>Gárdony</v>
          </cell>
        </row>
        <row r="874">
          <cell r="BT874" t="str">
            <v>Garé</v>
          </cell>
        </row>
        <row r="875">
          <cell r="BT875" t="str">
            <v>Gasztony</v>
          </cell>
        </row>
        <row r="876">
          <cell r="BT876" t="str">
            <v>Gátér</v>
          </cell>
        </row>
        <row r="877">
          <cell r="BT877" t="str">
            <v>Gávavencsellő</v>
          </cell>
        </row>
        <row r="878">
          <cell r="BT878" t="str">
            <v>Géberjén</v>
          </cell>
        </row>
        <row r="879">
          <cell r="BT879" t="str">
            <v>Gecse</v>
          </cell>
        </row>
        <row r="880">
          <cell r="BT880" t="str">
            <v>Géderlak</v>
          </cell>
        </row>
        <row r="881">
          <cell r="BT881" t="str">
            <v>Gégény</v>
          </cell>
        </row>
        <row r="882">
          <cell r="BT882" t="str">
            <v>Gelej</v>
          </cell>
        </row>
        <row r="883">
          <cell r="BT883" t="str">
            <v>Gelénes</v>
          </cell>
        </row>
        <row r="884">
          <cell r="BT884" t="str">
            <v>Gellénháza</v>
          </cell>
        </row>
        <row r="885">
          <cell r="BT885" t="str">
            <v>Gelse</v>
          </cell>
        </row>
        <row r="886">
          <cell r="BT886" t="str">
            <v>Gelsesziget</v>
          </cell>
        </row>
        <row r="887">
          <cell r="BT887" t="str">
            <v>Gemzse</v>
          </cell>
        </row>
        <row r="888">
          <cell r="BT888" t="str">
            <v>Gencsapáti</v>
          </cell>
        </row>
        <row r="889">
          <cell r="BT889" t="str">
            <v>Gérce</v>
          </cell>
        </row>
        <row r="890">
          <cell r="BT890" t="str">
            <v>Gerde</v>
          </cell>
        </row>
        <row r="891">
          <cell r="BT891" t="str">
            <v>Gerendás</v>
          </cell>
        </row>
        <row r="892">
          <cell r="BT892" t="str">
            <v>Gerényes</v>
          </cell>
        </row>
        <row r="893">
          <cell r="BT893" t="str">
            <v>Geresdlak</v>
          </cell>
        </row>
        <row r="894">
          <cell r="BT894" t="str">
            <v>Gerjen</v>
          </cell>
        </row>
        <row r="895">
          <cell r="BT895" t="str">
            <v>Gersekarát</v>
          </cell>
        </row>
        <row r="896">
          <cell r="BT896" t="str">
            <v>Geszt</v>
          </cell>
        </row>
        <row r="897">
          <cell r="BT897" t="str">
            <v>Gesztely</v>
          </cell>
        </row>
        <row r="898">
          <cell r="BT898" t="str">
            <v>Geszteréd</v>
          </cell>
        </row>
        <row r="899">
          <cell r="BT899" t="str">
            <v>Gétye</v>
          </cell>
        </row>
        <row r="900">
          <cell r="BT900" t="str">
            <v>Gibárt</v>
          </cell>
        </row>
        <row r="901">
          <cell r="BT901" t="str">
            <v>Gic</v>
          </cell>
        </row>
        <row r="902">
          <cell r="BT902" t="str">
            <v>Gige</v>
          </cell>
        </row>
        <row r="903">
          <cell r="BT903" t="str">
            <v>Gilvánfa</v>
          </cell>
        </row>
        <row r="904">
          <cell r="BT904" t="str">
            <v>Girincs</v>
          </cell>
        </row>
        <row r="905">
          <cell r="BT905" t="str">
            <v>Gógánfa</v>
          </cell>
        </row>
        <row r="906">
          <cell r="BT906" t="str">
            <v>Golop</v>
          </cell>
        </row>
        <row r="907">
          <cell r="BT907" t="str">
            <v>Gomba</v>
          </cell>
        </row>
        <row r="908">
          <cell r="BT908" t="str">
            <v>Gombosszeg</v>
          </cell>
        </row>
        <row r="909">
          <cell r="BT909" t="str">
            <v>Gór</v>
          </cell>
        </row>
        <row r="910">
          <cell r="BT910" t="str">
            <v>Gordisa</v>
          </cell>
        </row>
        <row r="911">
          <cell r="BT911" t="str">
            <v>Gosztola</v>
          </cell>
        </row>
        <row r="912">
          <cell r="BT912" t="str">
            <v>Göd</v>
          </cell>
        </row>
        <row r="913">
          <cell r="BT913" t="str">
            <v>Gödöllő</v>
          </cell>
        </row>
        <row r="914">
          <cell r="BT914" t="str">
            <v>Gödre</v>
          </cell>
        </row>
        <row r="915">
          <cell r="BT915" t="str">
            <v>Gölle</v>
          </cell>
        </row>
        <row r="916">
          <cell r="BT916" t="str">
            <v>Gömörszőlős</v>
          </cell>
        </row>
        <row r="917">
          <cell r="BT917" t="str">
            <v>Gönc</v>
          </cell>
        </row>
        <row r="918">
          <cell r="BT918" t="str">
            <v>Göncruszka</v>
          </cell>
        </row>
        <row r="919">
          <cell r="BT919" t="str">
            <v>Gönyű</v>
          </cell>
        </row>
        <row r="920">
          <cell r="BT920" t="str">
            <v>Görbeháza</v>
          </cell>
        </row>
        <row r="921">
          <cell r="BT921" t="str">
            <v>Görcsöny</v>
          </cell>
        </row>
        <row r="922">
          <cell r="BT922" t="str">
            <v>Görcsönydoboka</v>
          </cell>
        </row>
        <row r="923">
          <cell r="BT923" t="str">
            <v>Görgeteg</v>
          </cell>
        </row>
        <row r="924">
          <cell r="BT924" t="str">
            <v>Gősfa</v>
          </cell>
        </row>
        <row r="925">
          <cell r="BT925" t="str">
            <v>Grábóc</v>
          </cell>
        </row>
        <row r="926">
          <cell r="BT926" t="str">
            <v>Gulács</v>
          </cell>
        </row>
        <row r="927">
          <cell r="BT927" t="str">
            <v>Gutorfölde</v>
          </cell>
        </row>
        <row r="928">
          <cell r="BT928" t="str">
            <v>Gyál</v>
          </cell>
        </row>
        <row r="929">
          <cell r="BT929" t="str">
            <v>Gyalóka</v>
          </cell>
        </row>
        <row r="930">
          <cell r="BT930" t="str">
            <v>Gyanógeregye</v>
          </cell>
        </row>
        <row r="931">
          <cell r="BT931" t="str">
            <v>Gyarmat</v>
          </cell>
        </row>
        <row r="932">
          <cell r="BT932" t="str">
            <v>Gyékényes</v>
          </cell>
        </row>
        <row r="933">
          <cell r="BT933" t="str">
            <v>Gyenesdiás</v>
          </cell>
        </row>
        <row r="934">
          <cell r="BT934" t="str">
            <v>Gyepükaján</v>
          </cell>
        </row>
        <row r="935">
          <cell r="BT935" t="str">
            <v>Gyermely</v>
          </cell>
        </row>
        <row r="936">
          <cell r="BT936" t="str">
            <v>Gyód</v>
          </cell>
        </row>
        <row r="937">
          <cell r="BT937" t="str">
            <v>Gyomaendrőd</v>
          </cell>
        </row>
        <row r="938">
          <cell r="BT938" t="str">
            <v>Gyóró</v>
          </cell>
        </row>
        <row r="939">
          <cell r="BT939" t="str">
            <v>Gyömöre</v>
          </cell>
        </row>
        <row r="940">
          <cell r="BT940" t="str">
            <v>Gyömrő</v>
          </cell>
        </row>
        <row r="941">
          <cell r="BT941" t="str">
            <v>Gyöngyfa</v>
          </cell>
        </row>
        <row r="942">
          <cell r="BT942" t="str">
            <v>Gyöngyös</v>
          </cell>
        </row>
        <row r="943">
          <cell r="BT943" t="str">
            <v>Gyöngyösfalu</v>
          </cell>
        </row>
        <row r="944">
          <cell r="BT944" t="str">
            <v>Gyöngyöshalász</v>
          </cell>
        </row>
        <row r="945">
          <cell r="BT945" t="str">
            <v>Gyöngyösmellék</v>
          </cell>
        </row>
        <row r="946">
          <cell r="BT946" t="str">
            <v>Gyöngyösoroszi</v>
          </cell>
        </row>
        <row r="947">
          <cell r="BT947" t="str">
            <v>Gyöngyöspata</v>
          </cell>
        </row>
        <row r="948">
          <cell r="BT948" t="str">
            <v>Gyöngyössolymos</v>
          </cell>
        </row>
        <row r="949">
          <cell r="BT949" t="str">
            <v>Gyöngyöstarján</v>
          </cell>
        </row>
        <row r="950">
          <cell r="BT950" t="str">
            <v>Gyönk</v>
          </cell>
        </row>
        <row r="951">
          <cell r="BT951" t="str">
            <v>Győr</v>
          </cell>
        </row>
        <row r="952">
          <cell r="BT952" t="str">
            <v>Győrasszonyfa</v>
          </cell>
        </row>
        <row r="953">
          <cell r="BT953" t="str">
            <v>Györe</v>
          </cell>
        </row>
        <row r="954">
          <cell r="BT954" t="str">
            <v>Györgytarló</v>
          </cell>
        </row>
        <row r="955">
          <cell r="BT955" t="str">
            <v>Györköny</v>
          </cell>
        </row>
        <row r="956">
          <cell r="BT956" t="str">
            <v>Győrladamér</v>
          </cell>
        </row>
        <row r="957">
          <cell r="BT957" t="str">
            <v>Győröcske</v>
          </cell>
        </row>
        <row r="958">
          <cell r="BT958" t="str">
            <v>Győrság</v>
          </cell>
        </row>
        <row r="959">
          <cell r="BT959" t="str">
            <v>Győrsövényház</v>
          </cell>
        </row>
        <row r="960">
          <cell r="BT960" t="str">
            <v>Győrszemere</v>
          </cell>
        </row>
        <row r="961">
          <cell r="BT961" t="str">
            <v>Győrtelek</v>
          </cell>
        </row>
        <row r="962">
          <cell r="BT962" t="str">
            <v>Győrújbarát</v>
          </cell>
        </row>
        <row r="963">
          <cell r="BT963" t="str">
            <v>Győrújfalu</v>
          </cell>
        </row>
        <row r="964">
          <cell r="BT964" t="str">
            <v>Győrvár</v>
          </cell>
        </row>
        <row r="965">
          <cell r="BT965" t="str">
            <v>Győrzámoly</v>
          </cell>
        </row>
        <row r="966">
          <cell r="BT966" t="str">
            <v>Gyugy</v>
          </cell>
        </row>
        <row r="967">
          <cell r="BT967" t="str">
            <v>Gyula</v>
          </cell>
        </row>
        <row r="968">
          <cell r="BT968" t="str">
            <v>Gyulaháza</v>
          </cell>
        </row>
        <row r="969">
          <cell r="BT969" t="str">
            <v>Gyulaj</v>
          </cell>
        </row>
        <row r="970">
          <cell r="BT970" t="str">
            <v>Gyulakeszi</v>
          </cell>
        </row>
        <row r="971">
          <cell r="BT971" t="str">
            <v>Gyúró</v>
          </cell>
        </row>
        <row r="972">
          <cell r="BT972" t="str">
            <v>Gyügye</v>
          </cell>
        </row>
        <row r="973">
          <cell r="BT973" t="str">
            <v>Gyüre</v>
          </cell>
        </row>
        <row r="974">
          <cell r="BT974" t="str">
            <v>Gyűrűs</v>
          </cell>
        </row>
        <row r="975">
          <cell r="BT975" t="str">
            <v>Hács</v>
          </cell>
        </row>
        <row r="976">
          <cell r="BT976" t="str">
            <v>Hagyárosbörönd</v>
          </cell>
        </row>
        <row r="977">
          <cell r="BT977" t="str">
            <v>Hahót</v>
          </cell>
        </row>
        <row r="978">
          <cell r="BT978" t="str">
            <v>Hajdúbagos</v>
          </cell>
        </row>
        <row r="979">
          <cell r="BT979" t="str">
            <v>Hajdúböszörmény</v>
          </cell>
        </row>
        <row r="980">
          <cell r="BT980" t="str">
            <v>Hajdúdorog</v>
          </cell>
        </row>
        <row r="981">
          <cell r="BT981" t="str">
            <v>Hajdúhadház</v>
          </cell>
        </row>
        <row r="982">
          <cell r="BT982" t="str">
            <v>Hajdúnánás</v>
          </cell>
        </row>
        <row r="983">
          <cell r="BT983" t="str">
            <v>Hajdúsámson</v>
          </cell>
        </row>
        <row r="984">
          <cell r="BT984" t="str">
            <v>Hajdúszoboszló</v>
          </cell>
        </row>
        <row r="985">
          <cell r="BT985" t="str">
            <v>Hajdúszovát</v>
          </cell>
        </row>
        <row r="986">
          <cell r="BT986" t="str">
            <v>Hajmás</v>
          </cell>
        </row>
        <row r="987">
          <cell r="BT987" t="str">
            <v>Hajmáskér</v>
          </cell>
        </row>
        <row r="988">
          <cell r="BT988" t="str">
            <v>Hajós</v>
          </cell>
        </row>
        <row r="989">
          <cell r="BT989" t="str">
            <v>Halastó</v>
          </cell>
        </row>
        <row r="990">
          <cell r="BT990" t="str">
            <v>Halászi</v>
          </cell>
        </row>
        <row r="991">
          <cell r="BT991" t="str">
            <v>Halásztelek</v>
          </cell>
        </row>
        <row r="992">
          <cell r="BT992" t="str">
            <v>Halimba</v>
          </cell>
        </row>
        <row r="993">
          <cell r="BT993" t="str">
            <v>Halmaj</v>
          </cell>
        </row>
        <row r="994">
          <cell r="BT994" t="str">
            <v>Halmajugra</v>
          </cell>
        </row>
        <row r="995">
          <cell r="BT995" t="str">
            <v>Halogy</v>
          </cell>
        </row>
        <row r="996">
          <cell r="BT996" t="str">
            <v>Hangács</v>
          </cell>
        </row>
        <row r="997">
          <cell r="BT997" t="str">
            <v>Hangony</v>
          </cell>
        </row>
        <row r="998">
          <cell r="BT998" t="str">
            <v>Hantos</v>
          </cell>
        </row>
        <row r="999">
          <cell r="BT999" t="str">
            <v>Harasztifalu</v>
          </cell>
        </row>
        <row r="1000">
          <cell r="BT1000" t="str">
            <v>Harc</v>
          </cell>
        </row>
        <row r="1001">
          <cell r="BT1001" t="str">
            <v>Harka</v>
          </cell>
        </row>
        <row r="1002">
          <cell r="BT1002" t="str">
            <v>Harkakötöny</v>
          </cell>
        </row>
        <row r="1003">
          <cell r="BT1003" t="str">
            <v>Harkány</v>
          </cell>
        </row>
        <row r="1004">
          <cell r="BT1004" t="str">
            <v>Háromfa</v>
          </cell>
        </row>
        <row r="1005">
          <cell r="BT1005" t="str">
            <v>Háromhuta</v>
          </cell>
        </row>
        <row r="1006">
          <cell r="BT1006" t="str">
            <v>Harsány</v>
          </cell>
        </row>
        <row r="1007">
          <cell r="BT1007" t="str">
            <v>Hárskút</v>
          </cell>
        </row>
        <row r="1008">
          <cell r="BT1008" t="str">
            <v>Harta</v>
          </cell>
        </row>
        <row r="1009">
          <cell r="BT1009" t="str">
            <v>Hásságy</v>
          </cell>
        </row>
        <row r="1010">
          <cell r="BT1010" t="str">
            <v>Hatvan</v>
          </cell>
        </row>
        <row r="1011">
          <cell r="BT1011" t="str">
            <v>Hédervár</v>
          </cell>
        </row>
        <row r="1012">
          <cell r="BT1012" t="str">
            <v>Hedrehely</v>
          </cell>
        </row>
        <row r="1013">
          <cell r="BT1013" t="str">
            <v>Hegyesd</v>
          </cell>
        </row>
        <row r="1014">
          <cell r="BT1014" t="str">
            <v>Hegyeshalom</v>
          </cell>
        </row>
        <row r="1015">
          <cell r="BT1015" t="str">
            <v>Hegyfalu</v>
          </cell>
        </row>
        <row r="1016">
          <cell r="BT1016" t="str">
            <v>Hegyháthodász</v>
          </cell>
        </row>
        <row r="1017">
          <cell r="BT1017" t="str">
            <v>Hegyhátmaróc</v>
          </cell>
        </row>
        <row r="1018">
          <cell r="BT1018" t="str">
            <v>Hegyhátsál</v>
          </cell>
        </row>
        <row r="1019">
          <cell r="BT1019" t="str">
            <v>Hegyhátszentjakab</v>
          </cell>
        </row>
        <row r="1020">
          <cell r="BT1020" t="str">
            <v>Hegyhátszentmárton</v>
          </cell>
        </row>
        <row r="1021">
          <cell r="BT1021" t="str">
            <v>Hegyhátszentpéter</v>
          </cell>
        </row>
        <row r="1022">
          <cell r="BT1022" t="str">
            <v>Hegykő</v>
          </cell>
        </row>
        <row r="1023">
          <cell r="BT1023" t="str">
            <v>Hegymagas</v>
          </cell>
        </row>
        <row r="1024">
          <cell r="BT1024" t="str">
            <v>Hegymeg</v>
          </cell>
        </row>
        <row r="1025">
          <cell r="BT1025" t="str">
            <v>Hegyszentmárton</v>
          </cell>
        </row>
        <row r="1026">
          <cell r="BT1026" t="str">
            <v>Héhalom</v>
          </cell>
        </row>
        <row r="1027">
          <cell r="BT1027" t="str">
            <v>Hejce</v>
          </cell>
        </row>
        <row r="1028">
          <cell r="BT1028" t="str">
            <v>Hejőbába</v>
          </cell>
        </row>
        <row r="1029">
          <cell r="BT1029" t="str">
            <v>Hejőkeresztúr</v>
          </cell>
        </row>
        <row r="1030">
          <cell r="BT1030" t="str">
            <v>Hejőkürt</v>
          </cell>
        </row>
        <row r="1031">
          <cell r="BT1031" t="str">
            <v>Hejőpapi</v>
          </cell>
        </row>
        <row r="1032">
          <cell r="BT1032" t="str">
            <v>Hejőszalonta</v>
          </cell>
        </row>
        <row r="1033">
          <cell r="BT1033" t="str">
            <v>Helesfa</v>
          </cell>
        </row>
        <row r="1034">
          <cell r="BT1034" t="str">
            <v>Helvécia</v>
          </cell>
        </row>
        <row r="1035">
          <cell r="BT1035" t="str">
            <v>Hencida</v>
          </cell>
        </row>
        <row r="1036">
          <cell r="BT1036" t="str">
            <v>Hencse</v>
          </cell>
        </row>
        <row r="1037">
          <cell r="BT1037" t="str">
            <v>Herceghalom</v>
          </cell>
        </row>
        <row r="1038">
          <cell r="BT1038" t="str">
            <v>Hercegkút</v>
          </cell>
        </row>
        <row r="1039">
          <cell r="BT1039" t="str">
            <v>Hercegszántó</v>
          </cell>
        </row>
        <row r="1040">
          <cell r="BT1040" t="str">
            <v>Heréd</v>
          </cell>
        </row>
        <row r="1041">
          <cell r="BT1041" t="str">
            <v>Héreg</v>
          </cell>
        </row>
        <row r="1042">
          <cell r="BT1042" t="str">
            <v>Herencsény</v>
          </cell>
        </row>
        <row r="1043">
          <cell r="BT1043" t="str">
            <v>Herend</v>
          </cell>
        </row>
        <row r="1044">
          <cell r="BT1044" t="str">
            <v>Heresznye</v>
          </cell>
        </row>
        <row r="1045">
          <cell r="BT1045" t="str">
            <v>Hermánszeg</v>
          </cell>
        </row>
        <row r="1046">
          <cell r="BT1046" t="str">
            <v>Hernád</v>
          </cell>
        </row>
        <row r="1047">
          <cell r="BT1047" t="str">
            <v>Hernádbűd</v>
          </cell>
        </row>
        <row r="1048">
          <cell r="BT1048" t="str">
            <v>Hernádcéce</v>
          </cell>
        </row>
        <row r="1049">
          <cell r="BT1049" t="str">
            <v>Hernádkak</v>
          </cell>
        </row>
        <row r="1050">
          <cell r="BT1050" t="str">
            <v>Hernádkércs</v>
          </cell>
        </row>
        <row r="1051">
          <cell r="BT1051" t="str">
            <v>Hernádnémeti</v>
          </cell>
        </row>
        <row r="1052">
          <cell r="BT1052" t="str">
            <v>Hernádpetri</v>
          </cell>
        </row>
        <row r="1053">
          <cell r="BT1053" t="str">
            <v>Hernádszentandrás</v>
          </cell>
        </row>
        <row r="1054">
          <cell r="BT1054" t="str">
            <v>Hernádszurdok</v>
          </cell>
        </row>
        <row r="1055">
          <cell r="BT1055" t="str">
            <v>Hernádvécse</v>
          </cell>
        </row>
        <row r="1056">
          <cell r="BT1056" t="str">
            <v>Hernyék</v>
          </cell>
        </row>
        <row r="1057">
          <cell r="BT1057" t="str">
            <v>Hét</v>
          </cell>
        </row>
        <row r="1058">
          <cell r="BT1058" t="str">
            <v>Hetefejércse</v>
          </cell>
        </row>
        <row r="1059">
          <cell r="BT1059" t="str">
            <v>Hetes</v>
          </cell>
        </row>
        <row r="1060">
          <cell r="BT1060" t="str">
            <v>Hetvehely</v>
          </cell>
        </row>
        <row r="1061">
          <cell r="BT1061" t="str">
            <v>Hetyefő</v>
          </cell>
        </row>
        <row r="1062">
          <cell r="BT1062" t="str">
            <v>Heves</v>
          </cell>
        </row>
        <row r="1063">
          <cell r="BT1063" t="str">
            <v>Hevesaranyos</v>
          </cell>
        </row>
        <row r="1064">
          <cell r="BT1064" t="str">
            <v>Hevesvezekény</v>
          </cell>
        </row>
        <row r="1065">
          <cell r="BT1065" t="str">
            <v>Hévíz</v>
          </cell>
        </row>
        <row r="1066">
          <cell r="BT1066" t="str">
            <v>Hévízgyörk</v>
          </cell>
        </row>
        <row r="1067">
          <cell r="BT1067" t="str">
            <v>Hidas</v>
          </cell>
        </row>
        <row r="1068">
          <cell r="BT1068" t="str">
            <v>Hidasnémeti</v>
          </cell>
        </row>
        <row r="1069">
          <cell r="BT1069" t="str">
            <v>Hidegkút</v>
          </cell>
        </row>
        <row r="1070">
          <cell r="BT1070" t="str">
            <v>Hidegség</v>
          </cell>
        </row>
        <row r="1071">
          <cell r="BT1071" t="str">
            <v>Hidvégardó</v>
          </cell>
        </row>
        <row r="1072">
          <cell r="BT1072" t="str">
            <v>Himesháza</v>
          </cell>
        </row>
        <row r="1073">
          <cell r="BT1073" t="str">
            <v>Himod</v>
          </cell>
        </row>
        <row r="1074">
          <cell r="BT1074" t="str">
            <v>Hirics</v>
          </cell>
        </row>
        <row r="1075">
          <cell r="BT1075" t="str">
            <v>Hobol</v>
          </cell>
        </row>
        <row r="1076">
          <cell r="BT1076" t="str">
            <v>Hodász</v>
          </cell>
        </row>
        <row r="1077">
          <cell r="BT1077" t="str">
            <v>Hódmezővásárhely</v>
          </cell>
        </row>
        <row r="1078">
          <cell r="BT1078" t="str">
            <v>Hollád</v>
          </cell>
        </row>
        <row r="1079">
          <cell r="BT1079" t="str">
            <v>Hollóháza</v>
          </cell>
        </row>
        <row r="1080">
          <cell r="BT1080" t="str">
            <v>Hollókő</v>
          </cell>
        </row>
        <row r="1081">
          <cell r="BT1081" t="str">
            <v>Homokbödöge</v>
          </cell>
        </row>
        <row r="1082">
          <cell r="BT1082" t="str">
            <v>Homokkomárom</v>
          </cell>
        </row>
        <row r="1083">
          <cell r="BT1083" t="str">
            <v>Homokmégy</v>
          </cell>
        </row>
        <row r="1084">
          <cell r="BT1084" t="str">
            <v>Homokszentgyörgy</v>
          </cell>
        </row>
        <row r="1085">
          <cell r="BT1085" t="str">
            <v>Homorúd</v>
          </cell>
        </row>
        <row r="1086">
          <cell r="BT1086" t="str">
            <v>Homrogd</v>
          </cell>
        </row>
        <row r="1087">
          <cell r="BT1087" t="str">
            <v>Hont</v>
          </cell>
        </row>
        <row r="1088">
          <cell r="BT1088" t="str">
            <v>Horpács</v>
          </cell>
        </row>
        <row r="1089">
          <cell r="BT1089" t="str">
            <v>Hort</v>
          </cell>
        </row>
        <row r="1090">
          <cell r="BT1090" t="str">
            <v>Hortobágy</v>
          </cell>
        </row>
        <row r="1091">
          <cell r="BT1091" t="str">
            <v>Horváthertelend</v>
          </cell>
        </row>
        <row r="1092">
          <cell r="BT1092" t="str">
            <v>Horvátlövő</v>
          </cell>
        </row>
        <row r="1093">
          <cell r="BT1093" t="str">
            <v>Horvátzsidány</v>
          </cell>
        </row>
        <row r="1094">
          <cell r="BT1094" t="str">
            <v>Hosszúhetény</v>
          </cell>
        </row>
        <row r="1095">
          <cell r="BT1095" t="str">
            <v>Hosszúpályi</v>
          </cell>
        </row>
        <row r="1096">
          <cell r="BT1096" t="str">
            <v>Hosszúpereszteg</v>
          </cell>
        </row>
        <row r="1097">
          <cell r="BT1097" t="str">
            <v>Hosszúvíz</v>
          </cell>
        </row>
        <row r="1098">
          <cell r="BT1098" t="str">
            <v>Hosszúvölgy</v>
          </cell>
        </row>
        <row r="1099">
          <cell r="BT1099" t="str">
            <v>Hosztót</v>
          </cell>
        </row>
        <row r="1100">
          <cell r="BT1100" t="str">
            <v>Hottó</v>
          </cell>
        </row>
        <row r="1101">
          <cell r="BT1101" t="str">
            <v>Hőgyész</v>
          </cell>
        </row>
        <row r="1102">
          <cell r="BT1102" t="str">
            <v>Hövej</v>
          </cell>
        </row>
        <row r="1103">
          <cell r="BT1103" t="str">
            <v>Hugyag</v>
          </cell>
        </row>
        <row r="1104">
          <cell r="BT1104" t="str">
            <v>Hunya</v>
          </cell>
        </row>
        <row r="1105">
          <cell r="BT1105" t="str">
            <v>Hunyadfalva</v>
          </cell>
        </row>
        <row r="1106">
          <cell r="BT1106" t="str">
            <v>Husztót</v>
          </cell>
        </row>
        <row r="1107">
          <cell r="BT1107" t="str">
            <v>Ibafa</v>
          </cell>
        </row>
        <row r="1108">
          <cell r="BT1108" t="str">
            <v>Iborfia</v>
          </cell>
        </row>
        <row r="1109">
          <cell r="BT1109" t="str">
            <v>Ibrány</v>
          </cell>
        </row>
        <row r="1110">
          <cell r="BT1110" t="str">
            <v>Igal</v>
          </cell>
        </row>
        <row r="1111">
          <cell r="BT1111" t="str">
            <v>Igar</v>
          </cell>
        </row>
        <row r="1112">
          <cell r="BT1112" t="str">
            <v>Igrici</v>
          </cell>
        </row>
        <row r="1113">
          <cell r="BT1113" t="str">
            <v>Iharos</v>
          </cell>
        </row>
        <row r="1114">
          <cell r="BT1114" t="str">
            <v>Iharosberény</v>
          </cell>
        </row>
        <row r="1115">
          <cell r="BT1115" t="str">
            <v>Ikervár</v>
          </cell>
        </row>
        <row r="1116">
          <cell r="BT1116" t="str">
            <v>Iklad</v>
          </cell>
        </row>
        <row r="1117">
          <cell r="BT1117" t="str">
            <v>Iklanberény</v>
          </cell>
        </row>
        <row r="1118">
          <cell r="BT1118" t="str">
            <v>Iklódbördőce</v>
          </cell>
        </row>
        <row r="1119">
          <cell r="BT1119" t="str">
            <v>Ikrény</v>
          </cell>
        </row>
        <row r="1120">
          <cell r="BT1120" t="str">
            <v>Iliny</v>
          </cell>
        </row>
        <row r="1121">
          <cell r="BT1121" t="str">
            <v>Ilk</v>
          </cell>
        </row>
        <row r="1122">
          <cell r="BT1122" t="str">
            <v>Illocska</v>
          </cell>
        </row>
        <row r="1123">
          <cell r="BT1123" t="str">
            <v>Imola</v>
          </cell>
        </row>
        <row r="1124">
          <cell r="BT1124" t="str">
            <v>Imrehegy</v>
          </cell>
        </row>
        <row r="1125">
          <cell r="BT1125" t="str">
            <v>Ináncs</v>
          </cell>
        </row>
        <row r="1126">
          <cell r="BT1126" t="str">
            <v>Inárcs</v>
          </cell>
        </row>
        <row r="1127">
          <cell r="BT1127" t="str">
            <v>Inke</v>
          </cell>
        </row>
        <row r="1128">
          <cell r="BT1128" t="str">
            <v>Ipacsfa</v>
          </cell>
        </row>
        <row r="1129">
          <cell r="BT1129" t="str">
            <v>Ipolydamásd</v>
          </cell>
        </row>
        <row r="1130">
          <cell r="BT1130" t="str">
            <v>Ipolyszög</v>
          </cell>
        </row>
        <row r="1131">
          <cell r="BT1131" t="str">
            <v>Ipolytarnóc</v>
          </cell>
        </row>
        <row r="1132">
          <cell r="BT1132" t="str">
            <v>Ipolytölgyes</v>
          </cell>
        </row>
        <row r="1133">
          <cell r="BT1133" t="str">
            <v>Ipolyvece</v>
          </cell>
        </row>
        <row r="1134">
          <cell r="BT1134" t="str">
            <v>Iregszemcse</v>
          </cell>
        </row>
        <row r="1135">
          <cell r="BT1135" t="str">
            <v>Irota</v>
          </cell>
        </row>
        <row r="1136">
          <cell r="BT1136" t="str">
            <v>Isaszeg</v>
          </cell>
        </row>
        <row r="1137">
          <cell r="BT1137" t="str">
            <v>Ispánk</v>
          </cell>
        </row>
        <row r="1138">
          <cell r="BT1138" t="str">
            <v>Istenmezeje</v>
          </cell>
        </row>
        <row r="1139">
          <cell r="BT1139" t="str">
            <v>Istvándi</v>
          </cell>
        </row>
        <row r="1140">
          <cell r="BT1140" t="str">
            <v>Iszkaszentgyörgy</v>
          </cell>
        </row>
        <row r="1141">
          <cell r="BT1141" t="str">
            <v>Iszkáz</v>
          </cell>
        </row>
        <row r="1142">
          <cell r="BT1142" t="str">
            <v>Isztimér</v>
          </cell>
        </row>
        <row r="1143">
          <cell r="BT1143" t="str">
            <v>Ivád</v>
          </cell>
        </row>
        <row r="1144">
          <cell r="BT1144" t="str">
            <v>Iván</v>
          </cell>
        </row>
        <row r="1145">
          <cell r="BT1145" t="str">
            <v>Ivánbattyán</v>
          </cell>
        </row>
        <row r="1146">
          <cell r="BT1146" t="str">
            <v>Ivánc</v>
          </cell>
        </row>
        <row r="1147">
          <cell r="BT1147" t="str">
            <v>Iváncsa</v>
          </cell>
        </row>
        <row r="1148">
          <cell r="BT1148" t="str">
            <v>Ivándárda</v>
          </cell>
        </row>
        <row r="1149">
          <cell r="BT1149" t="str">
            <v>Izmény</v>
          </cell>
        </row>
        <row r="1150">
          <cell r="BT1150" t="str">
            <v>Izsák</v>
          </cell>
        </row>
        <row r="1151">
          <cell r="BT1151" t="str">
            <v>Izsófalva</v>
          </cell>
        </row>
        <row r="1152">
          <cell r="BT1152" t="str">
            <v>Jágónak</v>
          </cell>
        </row>
        <row r="1153">
          <cell r="BT1153" t="str">
            <v>Ják</v>
          </cell>
        </row>
        <row r="1154">
          <cell r="BT1154" t="str">
            <v>Jakabszállás</v>
          </cell>
        </row>
        <row r="1155">
          <cell r="BT1155" t="str">
            <v>Jákfa</v>
          </cell>
        </row>
        <row r="1156">
          <cell r="BT1156" t="str">
            <v>Jákfalva</v>
          </cell>
        </row>
        <row r="1157">
          <cell r="BT1157" t="str">
            <v>Jákó</v>
          </cell>
        </row>
        <row r="1158">
          <cell r="BT1158" t="str">
            <v>Jánd</v>
          </cell>
        </row>
        <row r="1159">
          <cell r="BT1159" t="str">
            <v>Jánkmajtis</v>
          </cell>
        </row>
        <row r="1160">
          <cell r="BT1160" t="str">
            <v>Jánoshalma</v>
          </cell>
        </row>
        <row r="1161">
          <cell r="BT1161" t="str">
            <v>Jánosháza</v>
          </cell>
        </row>
        <row r="1162">
          <cell r="BT1162" t="str">
            <v>Jánoshida</v>
          </cell>
        </row>
        <row r="1163">
          <cell r="BT1163" t="str">
            <v>Jánossomorja</v>
          </cell>
        </row>
        <row r="1164">
          <cell r="BT1164" t="str">
            <v>Járdánháza</v>
          </cell>
        </row>
        <row r="1165">
          <cell r="BT1165" t="str">
            <v>Jármi</v>
          </cell>
        </row>
        <row r="1166">
          <cell r="BT1166" t="str">
            <v>Jásd</v>
          </cell>
        </row>
        <row r="1167">
          <cell r="BT1167" t="str">
            <v>Jászágó</v>
          </cell>
        </row>
        <row r="1168">
          <cell r="BT1168" t="str">
            <v>Jászalsószentgyörgy</v>
          </cell>
        </row>
        <row r="1169">
          <cell r="BT1169" t="str">
            <v>Jászapáti</v>
          </cell>
        </row>
        <row r="1170">
          <cell r="BT1170" t="str">
            <v>Jászárokszállás</v>
          </cell>
        </row>
        <row r="1171">
          <cell r="BT1171" t="str">
            <v>Jászberény</v>
          </cell>
        </row>
        <row r="1172">
          <cell r="BT1172" t="str">
            <v>Jászboldogháza</v>
          </cell>
        </row>
        <row r="1173">
          <cell r="BT1173" t="str">
            <v>Jászdózsa</v>
          </cell>
        </row>
        <row r="1174">
          <cell r="BT1174" t="str">
            <v>Jászfelsőszentgyörgy</v>
          </cell>
        </row>
        <row r="1175">
          <cell r="BT1175" t="str">
            <v>Jászfényszaru</v>
          </cell>
        </row>
        <row r="1176">
          <cell r="BT1176" t="str">
            <v>Jászivány</v>
          </cell>
        </row>
        <row r="1177">
          <cell r="BT1177" t="str">
            <v>Jászjákóhalma</v>
          </cell>
        </row>
        <row r="1178">
          <cell r="BT1178" t="str">
            <v>Jászkarajenő</v>
          </cell>
        </row>
        <row r="1179">
          <cell r="BT1179" t="str">
            <v>Jászkisér</v>
          </cell>
        </row>
        <row r="1180">
          <cell r="BT1180" t="str">
            <v>Jászladány</v>
          </cell>
        </row>
        <row r="1181">
          <cell r="BT1181" t="str">
            <v>Jászszentandrás</v>
          </cell>
        </row>
        <row r="1182">
          <cell r="BT1182" t="str">
            <v>Jászszentlászló</v>
          </cell>
        </row>
        <row r="1183">
          <cell r="BT1183" t="str">
            <v>Jásztelek</v>
          </cell>
        </row>
        <row r="1184">
          <cell r="BT1184" t="str">
            <v>Jéke</v>
          </cell>
        </row>
        <row r="1185">
          <cell r="BT1185" t="str">
            <v>Jenő</v>
          </cell>
        </row>
        <row r="1186">
          <cell r="BT1186" t="str">
            <v>Jobaháza</v>
          </cell>
        </row>
        <row r="1187">
          <cell r="BT1187" t="str">
            <v>Jobbágyi</v>
          </cell>
        </row>
        <row r="1188">
          <cell r="BT1188" t="str">
            <v>Jósvafő</v>
          </cell>
        </row>
        <row r="1189">
          <cell r="BT1189" t="str">
            <v>Juta</v>
          </cell>
        </row>
        <row r="1190">
          <cell r="BT1190" t="str">
            <v>Kaba</v>
          </cell>
        </row>
        <row r="1191">
          <cell r="BT1191" t="str">
            <v>Kacorlak</v>
          </cell>
        </row>
        <row r="1192">
          <cell r="BT1192" t="str">
            <v>Kács</v>
          </cell>
        </row>
        <row r="1193">
          <cell r="BT1193" t="str">
            <v>Kacsóta</v>
          </cell>
        </row>
        <row r="1194">
          <cell r="BT1194" t="str">
            <v>Kadarkút</v>
          </cell>
        </row>
        <row r="1195">
          <cell r="BT1195" t="str">
            <v>Kajárpéc</v>
          </cell>
        </row>
        <row r="1196">
          <cell r="BT1196" t="str">
            <v>Kajászó</v>
          </cell>
        </row>
        <row r="1197">
          <cell r="BT1197" t="str">
            <v>Kajdacs</v>
          </cell>
        </row>
        <row r="1198">
          <cell r="BT1198" t="str">
            <v>Kakasd</v>
          </cell>
        </row>
        <row r="1199">
          <cell r="BT1199" t="str">
            <v>Kákics</v>
          </cell>
        </row>
        <row r="1200">
          <cell r="BT1200" t="str">
            <v>Kakucs</v>
          </cell>
        </row>
        <row r="1201">
          <cell r="BT1201" t="str">
            <v>Kál</v>
          </cell>
        </row>
        <row r="1202">
          <cell r="BT1202" t="str">
            <v>Kalaznó</v>
          </cell>
        </row>
        <row r="1203">
          <cell r="BT1203" t="str">
            <v>Káld</v>
          </cell>
        </row>
        <row r="1204">
          <cell r="BT1204" t="str">
            <v>Kálló</v>
          </cell>
        </row>
        <row r="1205">
          <cell r="BT1205" t="str">
            <v>Kallósd</v>
          </cell>
        </row>
        <row r="1206">
          <cell r="BT1206" t="str">
            <v>Kállósemjén</v>
          </cell>
        </row>
        <row r="1207">
          <cell r="BT1207" t="str">
            <v>Kálmáncsa</v>
          </cell>
        </row>
        <row r="1208">
          <cell r="BT1208" t="str">
            <v>Kálmánháza</v>
          </cell>
        </row>
        <row r="1209">
          <cell r="BT1209" t="str">
            <v>Kálócfa</v>
          </cell>
        </row>
        <row r="1210">
          <cell r="BT1210" t="str">
            <v>Kalocsa</v>
          </cell>
        </row>
        <row r="1211">
          <cell r="BT1211" t="str">
            <v>Káloz</v>
          </cell>
        </row>
        <row r="1212">
          <cell r="BT1212" t="str">
            <v>Kám</v>
          </cell>
        </row>
        <row r="1213">
          <cell r="BT1213" t="str">
            <v>Kamond</v>
          </cell>
        </row>
        <row r="1214">
          <cell r="BT1214" t="str">
            <v>Kamut</v>
          </cell>
        </row>
        <row r="1215">
          <cell r="BT1215" t="str">
            <v>Kánó</v>
          </cell>
        </row>
        <row r="1216">
          <cell r="BT1216" t="str">
            <v>Kántorjánosi</v>
          </cell>
        </row>
        <row r="1217">
          <cell r="BT1217" t="str">
            <v>Kány</v>
          </cell>
        </row>
        <row r="1218">
          <cell r="BT1218" t="str">
            <v>Kánya</v>
          </cell>
        </row>
        <row r="1219">
          <cell r="BT1219" t="str">
            <v>Kányavár</v>
          </cell>
        </row>
        <row r="1220">
          <cell r="BT1220" t="str">
            <v>Kapolcs</v>
          </cell>
        </row>
        <row r="1221">
          <cell r="BT1221" t="str">
            <v>Kápolna</v>
          </cell>
        </row>
        <row r="1222">
          <cell r="BT1222" t="str">
            <v>Kápolnásnyék</v>
          </cell>
        </row>
        <row r="1223">
          <cell r="BT1223" t="str">
            <v>Kapoly</v>
          </cell>
        </row>
        <row r="1224">
          <cell r="BT1224" t="str">
            <v>Kaposfő</v>
          </cell>
        </row>
        <row r="1225">
          <cell r="BT1225" t="str">
            <v>Kaposgyarmat</v>
          </cell>
        </row>
        <row r="1226">
          <cell r="BT1226" t="str">
            <v>Kaposhomok</v>
          </cell>
        </row>
        <row r="1227">
          <cell r="BT1227" t="str">
            <v>Kaposkeresztúr</v>
          </cell>
        </row>
        <row r="1228">
          <cell r="BT1228" t="str">
            <v>Kaposmérő</v>
          </cell>
        </row>
        <row r="1229">
          <cell r="BT1229" t="str">
            <v>Kapospula</v>
          </cell>
        </row>
        <row r="1230">
          <cell r="BT1230" t="str">
            <v>Kaposszekcső</v>
          </cell>
        </row>
        <row r="1231">
          <cell r="BT1231" t="str">
            <v>Kaposszerdahely</v>
          </cell>
        </row>
        <row r="1232">
          <cell r="BT1232" t="str">
            <v>Kaposújlak</v>
          </cell>
        </row>
        <row r="1233">
          <cell r="BT1233" t="str">
            <v>Kaposvár</v>
          </cell>
        </row>
        <row r="1234">
          <cell r="BT1234" t="str">
            <v>Káptalanfa</v>
          </cell>
        </row>
        <row r="1235">
          <cell r="BT1235" t="str">
            <v>Káptalantóti</v>
          </cell>
        </row>
        <row r="1236">
          <cell r="BT1236" t="str">
            <v>Kapuvár</v>
          </cell>
        </row>
        <row r="1237">
          <cell r="BT1237" t="str">
            <v>Kára</v>
          </cell>
        </row>
        <row r="1238">
          <cell r="BT1238" t="str">
            <v>Karácsond</v>
          </cell>
        </row>
        <row r="1239">
          <cell r="BT1239" t="str">
            <v>Karád</v>
          </cell>
        </row>
        <row r="1240">
          <cell r="BT1240" t="str">
            <v>Karakó</v>
          </cell>
        </row>
        <row r="1241">
          <cell r="BT1241" t="str">
            <v>Karakószörcsök</v>
          </cell>
        </row>
        <row r="1242">
          <cell r="BT1242" t="str">
            <v>Karancsalja</v>
          </cell>
        </row>
        <row r="1243">
          <cell r="BT1243" t="str">
            <v>Karancsberény</v>
          </cell>
        </row>
        <row r="1244">
          <cell r="BT1244" t="str">
            <v>Karancskeszi</v>
          </cell>
        </row>
        <row r="1245">
          <cell r="BT1245" t="str">
            <v>Karancslapujtő</v>
          </cell>
        </row>
        <row r="1246">
          <cell r="BT1246" t="str">
            <v>Karancsság</v>
          </cell>
        </row>
        <row r="1247">
          <cell r="BT1247" t="str">
            <v>Kárász</v>
          </cell>
        </row>
        <row r="1248">
          <cell r="BT1248" t="str">
            <v>Karcag</v>
          </cell>
        </row>
        <row r="1249">
          <cell r="BT1249" t="str">
            <v>Karcsa</v>
          </cell>
        </row>
        <row r="1250">
          <cell r="BT1250" t="str">
            <v>Kardos</v>
          </cell>
        </row>
        <row r="1251">
          <cell r="BT1251" t="str">
            <v>Kardoskút</v>
          </cell>
        </row>
        <row r="1252">
          <cell r="BT1252" t="str">
            <v>Karmacs</v>
          </cell>
        </row>
        <row r="1253">
          <cell r="BT1253" t="str">
            <v>Károlyháza</v>
          </cell>
        </row>
        <row r="1254">
          <cell r="BT1254" t="str">
            <v>Karos</v>
          </cell>
        </row>
        <row r="1255">
          <cell r="BT1255" t="str">
            <v>Kartal</v>
          </cell>
        </row>
        <row r="1256">
          <cell r="BT1256" t="str">
            <v>Kásád</v>
          </cell>
        </row>
        <row r="1257">
          <cell r="BT1257" t="str">
            <v>Kaskantyú</v>
          </cell>
        </row>
        <row r="1258">
          <cell r="BT1258" t="str">
            <v>Kastélyosdombó</v>
          </cell>
        </row>
        <row r="1259">
          <cell r="BT1259" t="str">
            <v>Kaszaper</v>
          </cell>
        </row>
        <row r="1260">
          <cell r="BT1260" t="str">
            <v>Kaszó</v>
          </cell>
        </row>
        <row r="1261">
          <cell r="BT1261" t="str">
            <v>Katádfa</v>
          </cell>
        </row>
        <row r="1262">
          <cell r="BT1262" t="str">
            <v>Katafa</v>
          </cell>
        </row>
        <row r="1263">
          <cell r="BT1263" t="str">
            <v>Kátoly</v>
          </cell>
        </row>
        <row r="1264">
          <cell r="BT1264" t="str">
            <v>Katymár</v>
          </cell>
        </row>
        <row r="1265">
          <cell r="BT1265" t="str">
            <v>Káva</v>
          </cell>
        </row>
        <row r="1266">
          <cell r="BT1266" t="str">
            <v>Kávás</v>
          </cell>
        </row>
        <row r="1267">
          <cell r="BT1267" t="str">
            <v>Kazár</v>
          </cell>
        </row>
        <row r="1268">
          <cell r="BT1268" t="str">
            <v>Kazincbarcika</v>
          </cell>
        </row>
        <row r="1269">
          <cell r="BT1269" t="str">
            <v>Kázsmárk</v>
          </cell>
        </row>
        <row r="1270">
          <cell r="BT1270" t="str">
            <v>Kazsok</v>
          </cell>
        </row>
        <row r="1271">
          <cell r="BT1271" t="str">
            <v>Kecel</v>
          </cell>
        </row>
        <row r="1272">
          <cell r="BT1272" t="str">
            <v>Kecskéd</v>
          </cell>
        </row>
        <row r="1273">
          <cell r="BT1273" t="str">
            <v>Kecskemét</v>
          </cell>
        </row>
        <row r="1274">
          <cell r="BT1274" t="str">
            <v>Kehidakustány</v>
          </cell>
        </row>
        <row r="1275">
          <cell r="BT1275" t="str">
            <v>Kék</v>
          </cell>
        </row>
        <row r="1276">
          <cell r="BT1276" t="str">
            <v>Kékcse</v>
          </cell>
        </row>
        <row r="1277">
          <cell r="BT1277" t="str">
            <v>Kéked</v>
          </cell>
        </row>
        <row r="1278">
          <cell r="BT1278" t="str">
            <v>Kékesd</v>
          </cell>
        </row>
        <row r="1279">
          <cell r="BT1279" t="str">
            <v>Kékkút</v>
          </cell>
        </row>
        <row r="1280">
          <cell r="BT1280" t="str">
            <v>Kelebia</v>
          </cell>
        </row>
        <row r="1281">
          <cell r="BT1281" t="str">
            <v>Keléd</v>
          </cell>
        </row>
        <row r="1282">
          <cell r="BT1282" t="str">
            <v>Kelemér</v>
          </cell>
        </row>
        <row r="1283">
          <cell r="BT1283" t="str">
            <v>Kéleshalom</v>
          </cell>
        </row>
        <row r="1284">
          <cell r="BT1284" t="str">
            <v>Kelevíz</v>
          </cell>
        </row>
        <row r="1285">
          <cell r="BT1285" t="str">
            <v>Kemecse</v>
          </cell>
        </row>
        <row r="1286">
          <cell r="BT1286" t="str">
            <v>Kemence</v>
          </cell>
        </row>
        <row r="1287">
          <cell r="BT1287" t="str">
            <v>Kemendollár</v>
          </cell>
        </row>
        <row r="1288">
          <cell r="BT1288" t="str">
            <v>Kemeneshőgyész</v>
          </cell>
        </row>
        <row r="1289">
          <cell r="BT1289" t="str">
            <v>Kemeneskápolna</v>
          </cell>
        </row>
        <row r="1290">
          <cell r="BT1290" t="str">
            <v>Kemenesmagasi</v>
          </cell>
        </row>
        <row r="1291">
          <cell r="BT1291" t="str">
            <v>Kemenesmihályfa</v>
          </cell>
        </row>
        <row r="1292">
          <cell r="BT1292" t="str">
            <v>Kemenespálfa</v>
          </cell>
        </row>
        <row r="1293">
          <cell r="BT1293" t="str">
            <v>Kemenessömjén</v>
          </cell>
        </row>
        <row r="1294">
          <cell r="BT1294" t="str">
            <v>Kemenesszentmárton</v>
          </cell>
        </row>
        <row r="1295">
          <cell r="BT1295" t="str">
            <v>Kemenesszentpéter</v>
          </cell>
        </row>
        <row r="1296">
          <cell r="BT1296" t="str">
            <v>Keménfa</v>
          </cell>
        </row>
        <row r="1297">
          <cell r="BT1297" t="str">
            <v>Kémes</v>
          </cell>
        </row>
        <row r="1298">
          <cell r="BT1298" t="str">
            <v>Kemestaródfa</v>
          </cell>
        </row>
        <row r="1299">
          <cell r="BT1299" t="str">
            <v>Kemse</v>
          </cell>
        </row>
        <row r="1300">
          <cell r="BT1300" t="str">
            <v>Kenderes</v>
          </cell>
        </row>
        <row r="1301">
          <cell r="BT1301" t="str">
            <v>Kenéz</v>
          </cell>
        </row>
        <row r="1302">
          <cell r="BT1302" t="str">
            <v>Kenézlő</v>
          </cell>
        </row>
        <row r="1303">
          <cell r="BT1303" t="str">
            <v>Kengyel</v>
          </cell>
        </row>
        <row r="1304">
          <cell r="BT1304" t="str">
            <v>Kenyeri</v>
          </cell>
        </row>
        <row r="1305">
          <cell r="BT1305" t="str">
            <v>Kercaszomor</v>
          </cell>
        </row>
        <row r="1306">
          <cell r="BT1306" t="str">
            <v>Kercseliget</v>
          </cell>
        </row>
        <row r="1307">
          <cell r="BT1307" t="str">
            <v>Kerecsend</v>
          </cell>
        </row>
        <row r="1308">
          <cell r="BT1308" t="str">
            <v>Kerecseny</v>
          </cell>
        </row>
        <row r="1309">
          <cell r="BT1309" t="str">
            <v>Kerekegyháza</v>
          </cell>
        </row>
        <row r="1310">
          <cell r="BT1310" t="str">
            <v>Kerekharaszt</v>
          </cell>
        </row>
        <row r="1311">
          <cell r="BT1311" t="str">
            <v>Kereki</v>
          </cell>
        </row>
        <row r="1312">
          <cell r="BT1312" t="str">
            <v>Kerékteleki</v>
          </cell>
        </row>
        <row r="1313">
          <cell r="BT1313" t="str">
            <v>Kerepes</v>
          </cell>
        </row>
        <row r="1314">
          <cell r="BT1314" t="str">
            <v>Keresztéte</v>
          </cell>
        </row>
        <row r="1315">
          <cell r="BT1315" t="str">
            <v>Kerkabarabás</v>
          </cell>
        </row>
        <row r="1316">
          <cell r="BT1316" t="str">
            <v>Kerkafalva</v>
          </cell>
        </row>
        <row r="1317">
          <cell r="BT1317" t="str">
            <v>Kerkakutas</v>
          </cell>
        </row>
        <row r="1318">
          <cell r="BT1318" t="str">
            <v>Kerkáskápolna</v>
          </cell>
        </row>
        <row r="1319">
          <cell r="BT1319" t="str">
            <v>Kerkaszentkirály</v>
          </cell>
        </row>
        <row r="1320">
          <cell r="BT1320" t="str">
            <v>Kerkateskánd</v>
          </cell>
        </row>
        <row r="1321">
          <cell r="BT1321" t="str">
            <v>Kérsemjén</v>
          </cell>
        </row>
        <row r="1322">
          <cell r="BT1322" t="str">
            <v>Kerta</v>
          </cell>
        </row>
        <row r="1323">
          <cell r="BT1323" t="str">
            <v>Kertészsziget</v>
          </cell>
        </row>
        <row r="1324">
          <cell r="BT1324" t="str">
            <v>Keszeg</v>
          </cell>
        </row>
        <row r="1325">
          <cell r="BT1325" t="str">
            <v>Kesznyéten</v>
          </cell>
        </row>
        <row r="1326">
          <cell r="BT1326" t="str">
            <v>Keszőhidegkút</v>
          </cell>
        </row>
        <row r="1327">
          <cell r="BT1327" t="str">
            <v>Keszthely</v>
          </cell>
        </row>
        <row r="1328">
          <cell r="BT1328" t="str">
            <v>Kesztölc</v>
          </cell>
        </row>
        <row r="1329">
          <cell r="BT1329" t="str">
            <v>Keszü</v>
          </cell>
        </row>
        <row r="1330">
          <cell r="BT1330" t="str">
            <v>Kétbodony</v>
          </cell>
        </row>
        <row r="1331">
          <cell r="BT1331" t="str">
            <v>Kétegyháza</v>
          </cell>
        </row>
        <row r="1332">
          <cell r="BT1332" t="str">
            <v>Kéthely</v>
          </cell>
        </row>
        <row r="1333">
          <cell r="BT1333" t="str">
            <v>Kétpó</v>
          </cell>
        </row>
        <row r="1334">
          <cell r="BT1334" t="str">
            <v>Kétsoprony</v>
          </cell>
        </row>
        <row r="1335">
          <cell r="BT1335" t="str">
            <v>Kétújfalu</v>
          </cell>
        </row>
        <row r="1336">
          <cell r="BT1336" t="str">
            <v>Kétvölgy</v>
          </cell>
        </row>
        <row r="1337">
          <cell r="BT1337" t="str">
            <v>Kéty</v>
          </cell>
        </row>
        <row r="1338">
          <cell r="BT1338" t="str">
            <v>Kevermes</v>
          </cell>
        </row>
        <row r="1339">
          <cell r="BT1339" t="str">
            <v>Kilimán</v>
          </cell>
        </row>
        <row r="1340">
          <cell r="BT1340" t="str">
            <v>Kimle</v>
          </cell>
        </row>
        <row r="1341">
          <cell r="BT1341" t="str">
            <v>Kincsesbánya</v>
          </cell>
        </row>
        <row r="1342">
          <cell r="BT1342" t="str">
            <v>Királd</v>
          </cell>
        </row>
        <row r="1343">
          <cell r="BT1343" t="str">
            <v>Királyegyháza</v>
          </cell>
        </row>
        <row r="1344">
          <cell r="BT1344" t="str">
            <v>Királyhegyes</v>
          </cell>
        </row>
        <row r="1345">
          <cell r="BT1345" t="str">
            <v>Királyszentistván</v>
          </cell>
        </row>
        <row r="1346">
          <cell r="BT1346" t="str">
            <v>Kisapáti</v>
          </cell>
        </row>
        <row r="1347">
          <cell r="BT1347" t="str">
            <v>Kisapostag</v>
          </cell>
        </row>
        <row r="1348">
          <cell r="BT1348" t="str">
            <v>Kisar</v>
          </cell>
        </row>
        <row r="1349">
          <cell r="BT1349" t="str">
            <v>Kisasszond</v>
          </cell>
        </row>
        <row r="1350">
          <cell r="BT1350" t="str">
            <v>Kisasszonyfa</v>
          </cell>
        </row>
        <row r="1351">
          <cell r="BT1351" t="str">
            <v>Kisbabot</v>
          </cell>
        </row>
        <row r="1352">
          <cell r="BT1352" t="str">
            <v>Kisbágyon</v>
          </cell>
        </row>
        <row r="1353">
          <cell r="BT1353" t="str">
            <v>Kisbajcs</v>
          </cell>
        </row>
        <row r="1354">
          <cell r="BT1354" t="str">
            <v>Kisbajom</v>
          </cell>
        </row>
        <row r="1355">
          <cell r="BT1355" t="str">
            <v>Kisbárapáti</v>
          </cell>
        </row>
        <row r="1356">
          <cell r="BT1356" t="str">
            <v>Kisbárkány</v>
          </cell>
        </row>
        <row r="1357">
          <cell r="BT1357" t="str">
            <v>Kisbér</v>
          </cell>
        </row>
        <row r="1358">
          <cell r="BT1358" t="str">
            <v>Kisberény</v>
          </cell>
        </row>
        <row r="1359">
          <cell r="BT1359" t="str">
            <v>Kisberzseny</v>
          </cell>
        </row>
        <row r="1360">
          <cell r="BT1360" t="str">
            <v>Kisbeszterce</v>
          </cell>
        </row>
        <row r="1361">
          <cell r="BT1361" t="str">
            <v>Kisbodak</v>
          </cell>
        </row>
        <row r="1362">
          <cell r="BT1362" t="str">
            <v>Kisbucsa</v>
          </cell>
        </row>
        <row r="1363">
          <cell r="BT1363" t="str">
            <v>Kisbudmér</v>
          </cell>
        </row>
        <row r="1364">
          <cell r="BT1364" t="str">
            <v>Kiscsécs</v>
          </cell>
        </row>
        <row r="1365">
          <cell r="BT1365" t="str">
            <v>Kiscsehi</v>
          </cell>
        </row>
        <row r="1366">
          <cell r="BT1366" t="str">
            <v>Kiscsősz</v>
          </cell>
        </row>
        <row r="1367">
          <cell r="BT1367" t="str">
            <v>Kisdér</v>
          </cell>
        </row>
        <row r="1368">
          <cell r="BT1368" t="str">
            <v>Kisdobsza</v>
          </cell>
        </row>
        <row r="1369">
          <cell r="BT1369" t="str">
            <v>Kisdombegyház</v>
          </cell>
        </row>
        <row r="1370">
          <cell r="BT1370" t="str">
            <v>Kisdorog</v>
          </cell>
        </row>
        <row r="1371">
          <cell r="BT1371" t="str">
            <v>Kisecset</v>
          </cell>
        </row>
        <row r="1372">
          <cell r="BT1372" t="str">
            <v>Kisfalud</v>
          </cell>
        </row>
        <row r="1373">
          <cell r="BT1373" t="str">
            <v>Kisfüzes</v>
          </cell>
        </row>
        <row r="1374">
          <cell r="BT1374" t="str">
            <v>Kisgörbő</v>
          </cell>
        </row>
        <row r="1375">
          <cell r="BT1375" t="str">
            <v>Kisgyalán</v>
          </cell>
        </row>
        <row r="1376">
          <cell r="BT1376" t="str">
            <v>Kisgyőr</v>
          </cell>
        </row>
        <row r="1377">
          <cell r="BT1377" t="str">
            <v>Kishajmás</v>
          </cell>
        </row>
        <row r="1378">
          <cell r="BT1378" t="str">
            <v>Kisharsány</v>
          </cell>
        </row>
        <row r="1379">
          <cell r="BT1379" t="str">
            <v>Kishartyán</v>
          </cell>
        </row>
        <row r="1380">
          <cell r="BT1380" t="str">
            <v>Kisherend</v>
          </cell>
        </row>
        <row r="1381">
          <cell r="BT1381" t="str">
            <v>Kishódos</v>
          </cell>
        </row>
        <row r="1382">
          <cell r="BT1382" t="str">
            <v>Kishuta</v>
          </cell>
        </row>
        <row r="1383">
          <cell r="BT1383" t="str">
            <v>Kisigmánd</v>
          </cell>
        </row>
        <row r="1384">
          <cell r="BT1384" t="str">
            <v>Kisjakabfalva</v>
          </cell>
        </row>
        <row r="1385">
          <cell r="BT1385" t="str">
            <v>Kiskassa</v>
          </cell>
        </row>
        <row r="1386">
          <cell r="BT1386" t="str">
            <v>Kiskinizs</v>
          </cell>
        </row>
        <row r="1387">
          <cell r="BT1387" t="str">
            <v>Kiskorpád</v>
          </cell>
        </row>
        <row r="1388">
          <cell r="BT1388" t="str">
            <v>Kisköre</v>
          </cell>
        </row>
        <row r="1389">
          <cell r="BT1389" t="str">
            <v>Kiskőrös</v>
          </cell>
        </row>
        <row r="1390">
          <cell r="BT1390" t="str">
            <v>Kiskunfélegyháza</v>
          </cell>
        </row>
        <row r="1391">
          <cell r="BT1391" t="str">
            <v>Kiskunhalas</v>
          </cell>
        </row>
        <row r="1392">
          <cell r="BT1392" t="str">
            <v>Kiskunlacháza</v>
          </cell>
        </row>
        <row r="1393">
          <cell r="BT1393" t="str">
            <v>Kiskunmajsa</v>
          </cell>
        </row>
        <row r="1394">
          <cell r="BT1394" t="str">
            <v>Kiskutas</v>
          </cell>
        </row>
        <row r="1395">
          <cell r="BT1395" t="str">
            <v>Kisláng</v>
          </cell>
        </row>
        <row r="1396">
          <cell r="BT1396" t="str">
            <v>Kisléta</v>
          </cell>
        </row>
        <row r="1397">
          <cell r="BT1397" t="str">
            <v>Kislippó</v>
          </cell>
        </row>
        <row r="1398">
          <cell r="BT1398" t="str">
            <v>Kislőd</v>
          </cell>
        </row>
        <row r="1399">
          <cell r="BT1399" t="str">
            <v>Kismányok</v>
          </cell>
        </row>
        <row r="1400">
          <cell r="BT1400" t="str">
            <v>Kismarja</v>
          </cell>
        </row>
        <row r="1401">
          <cell r="BT1401" t="str">
            <v>Kismaros</v>
          </cell>
        </row>
        <row r="1402">
          <cell r="BT1402" t="str">
            <v>Kisnamény</v>
          </cell>
        </row>
        <row r="1403">
          <cell r="BT1403" t="str">
            <v>Kisnána</v>
          </cell>
        </row>
        <row r="1404">
          <cell r="BT1404" t="str">
            <v>Kisnémedi</v>
          </cell>
        </row>
        <row r="1405">
          <cell r="BT1405" t="str">
            <v>Kisnyárád</v>
          </cell>
        </row>
        <row r="1406">
          <cell r="BT1406" t="str">
            <v>Kisoroszi</v>
          </cell>
        </row>
        <row r="1407">
          <cell r="BT1407" t="str">
            <v>Kispalád</v>
          </cell>
        </row>
        <row r="1408">
          <cell r="BT1408" t="str">
            <v>Kispáli</v>
          </cell>
        </row>
        <row r="1409">
          <cell r="BT1409" t="str">
            <v>Kispirit</v>
          </cell>
        </row>
        <row r="1410">
          <cell r="BT1410" t="str">
            <v>Kisrákos</v>
          </cell>
        </row>
        <row r="1411">
          <cell r="BT1411" t="str">
            <v>Kisrécse</v>
          </cell>
        </row>
        <row r="1412">
          <cell r="BT1412" t="str">
            <v>Kisrozvágy</v>
          </cell>
        </row>
        <row r="1413">
          <cell r="BT1413" t="str">
            <v>Kissikátor</v>
          </cell>
        </row>
        <row r="1414">
          <cell r="BT1414" t="str">
            <v>Kissomlyó</v>
          </cell>
        </row>
        <row r="1415">
          <cell r="BT1415" t="str">
            <v>Kisszállás</v>
          </cell>
        </row>
        <row r="1416">
          <cell r="BT1416" t="str">
            <v>Kisszékely</v>
          </cell>
        </row>
        <row r="1417">
          <cell r="BT1417" t="str">
            <v>Kisszekeres</v>
          </cell>
        </row>
        <row r="1418">
          <cell r="BT1418" t="str">
            <v>Kisszentmárton</v>
          </cell>
        </row>
        <row r="1419">
          <cell r="BT1419" t="str">
            <v>Kissziget</v>
          </cell>
        </row>
        <row r="1420">
          <cell r="BT1420" t="str">
            <v>Kisszőlős</v>
          </cell>
        </row>
        <row r="1421">
          <cell r="BT1421" t="str">
            <v>Kistamási</v>
          </cell>
        </row>
        <row r="1422">
          <cell r="BT1422" t="str">
            <v>Kistapolca</v>
          </cell>
        </row>
        <row r="1423">
          <cell r="BT1423" t="str">
            <v>Kistarcsa</v>
          </cell>
        </row>
        <row r="1424">
          <cell r="BT1424" t="str">
            <v>Kistelek</v>
          </cell>
        </row>
        <row r="1425">
          <cell r="BT1425" t="str">
            <v>Kistokaj</v>
          </cell>
        </row>
        <row r="1426">
          <cell r="BT1426" t="str">
            <v>Kistolmács</v>
          </cell>
        </row>
        <row r="1427">
          <cell r="BT1427" t="str">
            <v>Kistormás</v>
          </cell>
        </row>
        <row r="1428">
          <cell r="BT1428" t="str">
            <v>Kistótfalu</v>
          </cell>
        </row>
        <row r="1429">
          <cell r="BT1429" t="str">
            <v>Kisújszállás</v>
          </cell>
        </row>
        <row r="1430">
          <cell r="BT1430" t="str">
            <v>Kisunyom</v>
          </cell>
        </row>
        <row r="1431">
          <cell r="BT1431" t="str">
            <v>Kisvárda</v>
          </cell>
        </row>
        <row r="1432">
          <cell r="BT1432" t="str">
            <v>Kisvarsány</v>
          </cell>
        </row>
        <row r="1433">
          <cell r="BT1433" t="str">
            <v>Kisvásárhely</v>
          </cell>
        </row>
        <row r="1434">
          <cell r="BT1434" t="str">
            <v>Kisvaszar</v>
          </cell>
        </row>
        <row r="1435">
          <cell r="BT1435" t="str">
            <v>Kisvejke</v>
          </cell>
        </row>
        <row r="1436">
          <cell r="BT1436" t="str">
            <v>Kiszombor</v>
          </cell>
        </row>
        <row r="1437">
          <cell r="BT1437" t="str">
            <v>Kiszsidány</v>
          </cell>
        </row>
        <row r="1438">
          <cell r="BT1438" t="str">
            <v>Klárafalva</v>
          </cell>
        </row>
        <row r="1439">
          <cell r="BT1439" t="str">
            <v>Kocs</v>
          </cell>
        </row>
        <row r="1440">
          <cell r="BT1440" t="str">
            <v>Kocsér</v>
          </cell>
        </row>
        <row r="1441">
          <cell r="BT1441" t="str">
            <v>Kocsola</v>
          </cell>
        </row>
        <row r="1442">
          <cell r="BT1442" t="str">
            <v>Kocsord</v>
          </cell>
        </row>
        <row r="1443">
          <cell r="BT1443" t="str">
            <v>Kóka</v>
          </cell>
        </row>
        <row r="1444">
          <cell r="BT1444" t="str">
            <v>Kokad</v>
          </cell>
        </row>
        <row r="1445">
          <cell r="BT1445" t="str">
            <v>Kolontár</v>
          </cell>
        </row>
        <row r="1446">
          <cell r="BT1446" t="str">
            <v>Komádi</v>
          </cell>
        </row>
        <row r="1447">
          <cell r="BT1447" t="str">
            <v>Komárom</v>
          </cell>
        </row>
        <row r="1448">
          <cell r="BT1448" t="str">
            <v>Komjáti</v>
          </cell>
        </row>
        <row r="1449">
          <cell r="BT1449" t="str">
            <v>Komló</v>
          </cell>
        </row>
        <row r="1450">
          <cell r="BT1450" t="str">
            <v>Komlódtótfalu</v>
          </cell>
        </row>
        <row r="1451">
          <cell r="BT1451" t="str">
            <v>Komlósd</v>
          </cell>
        </row>
        <row r="1452">
          <cell r="BT1452" t="str">
            <v>Komlóska</v>
          </cell>
        </row>
        <row r="1453">
          <cell r="BT1453" t="str">
            <v>Komoró</v>
          </cell>
        </row>
        <row r="1454">
          <cell r="BT1454" t="str">
            <v>Kompolt</v>
          </cell>
        </row>
        <row r="1455">
          <cell r="BT1455" t="str">
            <v>Kondó</v>
          </cell>
        </row>
        <row r="1456">
          <cell r="BT1456" t="str">
            <v>Kondorfa</v>
          </cell>
        </row>
        <row r="1457">
          <cell r="BT1457" t="str">
            <v>Kondoros</v>
          </cell>
        </row>
        <row r="1458">
          <cell r="BT1458" t="str">
            <v>Kóny</v>
          </cell>
        </row>
        <row r="1459">
          <cell r="BT1459" t="str">
            <v>Konyár</v>
          </cell>
        </row>
        <row r="1460">
          <cell r="BT1460" t="str">
            <v>Kópháza</v>
          </cell>
        </row>
        <row r="1461">
          <cell r="BT1461" t="str">
            <v>Koppányszántó</v>
          </cell>
        </row>
        <row r="1462">
          <cell r="BT1462" t="str">
            <v>Korlát</v>
          </cell>
        </row>
        <row r="1463">
          <cell r="BT1463" t="str">
            <v>Koroncó</v>
          </cell>
        </row>
        <row r="1464">
          <cell r="BT1464" t="str">
            <v>Kórós</v>
          </cell>
        </row>
        <row r="1465">
          <cell r="BT1465" t="str">
            <v>Kosd</v>
          </cell>
        </row>
        <row r="1466">
          <cell r="BT1466" t="str">
            <v>Kóspallag</v>
          </cell>
        </row>
        <row r="1467">
          <cell r="BT1467" t="str">
            <v>Kótaj</v>
          </cell>
        </row>
        <row r="1468">
          <cell r="BT1468" t="str">
            <v>Kovácshida</v>
          </cell>
        </row>
        <row r="1469">
          <cell r="BT1469" t="str">
            <v>Kovácsszénája</v>
          </cell>
        </row>
        <row r="1470">
          <cell r="BT1470" t="str">
            <v>Kovácsvágás</v>
          </cell>
        </row>
        <row r="1471">
          <cell r="BT1471" t="str">
            <v>Kozárd</v>
          </cell>
        </row>
        <row r="1472">
          <cell r="BT1472" t="str">
            <v>Kozármisleny</v>
          </cell>
        </row>
        <row r="1473">
          <cell r="BT1473" t="str">
            <v>Kozmadombja</v>
          </cell>
        </row>
        <row r="1474">
          <cell r="BT1474" t="str">
            <v>Köblény</v>
          </cell>
        </row>
        <row r="1475">
          <cell r="BT1475" t="str">
            <v>Köcsk</v>
          </cell>
        </row>
        <row r="1476">
          <cell r="BT1476" t="str">
            <v>Kökény</v>
          </cell>
        </row>
        <row r="1477">
          <cell r="BT1477" t="str">
            <v>Kőkút</v>
          </cell>
        </row>
        <row r="1478">
          <cell r="BT1478" t="str">
            <v>Kölcse</v>
          </cell>
        </row>
        <row r="1479">
          <cell r="BT1479" t="str">
            <v>Kölesd</v>
          </cell>
        </row>
        <row r="1480">
          <cell r="BT1480" t="str">
            <v>Kölked</v>
          </cell>
        </row>
        <row r="1481">
          <cell r="BT1481" t="str">
            <v>Kömlő</v>
          </cell>
        </row>
        <row r="1482">
          <cell r="BT1482" t="str">
            <v>Kömlőd</v>
          </cell>
        </row>
        <row r="1483">
          <cell r="BT1483" t="str">
            <v>Kömörő</v>
          </cell>
        </row>
        <row r="1484">
          <cell r="BT1484" t="str">
            <v>Kömpöc</v>
          </cell>
        </row>
        <row r="1485">
          <cell r="BT1485" t="str">
            <v>Körmend</v>
          </cell>
        </row>
        <row r="1486">
          <cell r="BT1486" t="str">
            <v>Környe</v>
          </cell>
        </row>
        <row r="1487">
          <cell r="BT1487" t="str">
            <v>Köröm</v>
          </cell>
        </row>
        <row r="1488">
          <cell r="BT1488" t="str">
            <v>Kőröshegy</v>
          </cell>
        </row>
        <row r="1489">
          <cell r="BT1489" t="str">
            <v>Körösladány</v>
          </cell>
        </row>
        <row r="1490">
          <cell r="BT1490" t="str">
            <v>Körösnagyharsány</v>
          </cell>
        </row>
        <row r="1491">
          <cell r="BT1491" t="str">
            <v>Köröstarcsa</v>
          </cell>
        </row>
        <row r="1492">
          <cell r="BT1492" t="str">
            <v>Kőröstetétlen</v>
          </cell>
        </row>
        <row r="1493">
          <cell r="BT1493" t="str">
            <v>Körösújfalu</v>
          </cell>
        </row>
        <row r="1494">
          <cell r="BT1494" t="str">
            <v>Körösszakál</v>
          </cell>
        </row>
        <row r="1495">
          <cell r="BT1495" t="str">
            <v>Körösszegapáti</v>
          </cell>
        </row>
        <row r="1496">
          <cell r="BT1496" t="str">
            <v>Kőszárhegy</v>
          </cell>
        </row>
        <row r="1497">
          <cell r="BT1497" t="str">
            <v>Kőszeg</v>
          </cell>
        </row>
        <row r="1498">
          <cell r="BT1498" t="str">
            <v>Kőszegdoroszló</v>
          </cell>
        </row>
        <row r="1499">
          <cell r="BT1499" t="str">
            <v>Kőszegpaty</v>
          </cell>
        </row>
        <row r="1500">
          <cell r="BT1500" t="str">
            <v>Kőszegszerdahely</v>
          </cell>
        </row>
        <row r="1501">
          <cell r="BT1501" t="str">
            <v>Kötcse</v>
          </cell>
        </row>
        <row r="1502">
          <cell r="BT1502" t="str">
            <v>Kötegyán</v>
          </cell>
        </row>
        <row r="1503">
          <cell r="BT1503" t="str">
            <v>Kőtelek</v>
          </cell>
        </row>
        <row r="1504">
          <cell r="BT1504" t="str">
            <v>Kővágóörs</v>
          </cell>
        </row>
        <row r="1505">
          <cell r="BT1505" t="str">
            <v>Kővágószőlős</v>
          </cell>
        </row>
        <row r="1506">
          <cell r="BT1506" t="str">
            <v>Kővágótöttös</v>
          </cell>
        </row>
        <row r="1507">
          <cell r="BT1507" t="str">
            <v>Kövegy</v>
          </cell>
        </row>
        <row r="1508">
          <cell r="BT1508" t="str">
            <v>Köveskál</v>
          </cell>
        </row>
        <row r="1509">
          <cell r="BT1509" t="str">
            <v>Krasznokvajda</v>
          </cell>
        </row>
        <row r="1510">
          <cell r="BT1510" t="str">
            <v>Kulcs</v>
          </cell>
        </row>
        <row r="1511">
          <cell r="BT1511" t="str">
            <v>Kunadacs</v>
          </cell>
        </row>
        <row r="1512">
          <cell r="BT1512" t="str">
            <v>Kunágota</v>
          </cell>
        </row>
        <row r="1513">
          <cell r="BT1513" t="str">
            <v>Kunbaja</v>
          </cell>
        </row>
        <row r="1514">
          <cell r="BT1514" t="str">
            <v>Kunbaracs</v>
          </cell>
        </row>
        <row r="1515">
          <cell r="BT1515" t="str">
            <v>Kuncsorba</v>
          </cell>
        </row>
        <row r="1516">
          <cell r="BT1516" t="str">
            <v>Kunfehértó</v>
          </cell>
        </row>
        <row r="1517">
          <cell r="BT1517" t="str">
            <v>Kunhegyes</v>
          </cell>
        </row>
        <row r="1518">
          <cell r="BT1518" t="str">
            <v>Kunmadaras</v>
          </cell>
        </row>
        <row r="1519">
          <cell r="BT1519" t="str">
            <v>Kunpeszér</v>
          </cell>
        </row>
        <row r="1520">
          <cell r="BT1520" t="str">
            <v>Kunszállás</v>
          </cell>
        </row>
        <row r="1521">
          <cell r="BT1521" t="str">
            <v>Kunszentmárton</v>
          </cell>
        </row>
        <row r="1522">
          <cell r="BT1522" t="str">
            <v>Kunszentmiklós</v>
          </cell>
        </row>
        <row r="1523">
          <cell r="BT1523" t="str">
            <v>Kunsziget</v>
          </cell>
        </row>
        <row r="1524">
          <cell r="BT1524" t="str">
            <v>Kup</v>
          </cell>
        </row>
        <row r="1525">
          <cell r="BT1525" t="str">
            <v>Kupa</v>
          </cell>
        </row>
        <row r="1526">
          <cell r="BT1526" t="str">
            <v>Kurd</v>
          </cell>
        </row>
        <row r="1527">
          <cell r="BT1527" t="str">
            <v>Kurityán</v>
          </cell>
        </row>
        <row r="1528">
          <cell r="BT1528" t="str">
            <v>Kustánszeg</v>
          </cell>
        </row>
        <row r="1529">
          <cell r="BT1529" t="str">
            <v>Kutas</v>
          </cell>
        </row>
        <row r="1530">
          <cell r="BT1530" t="str">
            <v>Kutasó</v>
          </cell>
        </row>
        <row r="1531">
          <cell r="BT1531" t="str">
            <v>Kübekháza</v>
          </cell>
        </row>
        <row r="1532">
          <cell r="BT1532" t="str">
            <v>Külsősárd</v>
          </cell>
        </row>
        <row r="1533">
          <cell r="BT1533" t="str">
            <v>Külsővat</v>
          </cell>
        </row>
        <row r="1534">
          <cell r="BT1534" t="str">
            <v>Küngös</v>
          </cell>
        </row>
        <row r="1535">
          <cell r="BT1535" t="str">
            <v>Lábatlan</v>
          </cell>
        </row>
        <row r="1536">
          <cell r="BT1536" t="str">
            <v>Lábod</v>
          </cell>
        </row>
        <row r="1537">
          <cell r="BT1537" t="str">
            <v>Lácacséke</v>
          </cell>
        </row>
        <row r="1538">
          <cell r="BT1538" t="str">
            <v>Lad</v>
          </cell>
        </row>
        <row r="1539">
          <cell r="BT1539" t="str">
            <v>Ladánybene</v>
          </cell>
        </row>
        <row r="1540">
          <cell r="BT1540" t="str">
            <v>Ládbesenyő</v>
          </cell>
        </row>
        <row r="1541">
          <cell r="BT1541" t="str">
            <v>Lajoskomárom</v>
          </cell>
        </row>
        <row r="1542">
          <cell r="BT1542" t="str">
            <v>Lajosmizse</v>
          </cell>
        </row>
        <row r="1543">
          <cell r="BT1543" t="str">
            <v>Lak</v>
          </cell>
        </row>
        <row r="1544">
          <cell r="BT1544" t="str">
            <v>Lakhegy</v>
          </cell>
        </row>
        <row r="1545">
          <cell r="BT1545" t="str">
            <v>Lakitelek</v>
          </cell>
        </row>
        <row r="1546">
          <cell r="BT1546" t="str">
            <v>Lakócsa</v>
          </cell>
        </row>
        <row r="1547">
          <cell r="BT1547" t="str">
            <v>Lánycsók</v>
          </cell>
        </row>
        <row r="1548">
          <cell r="BT1548" t="str">
            <v>Lápafő</v>
          </cell>
        </row>
        <row r="1549">
          <cell r="BT1549" t="str">
            <v>Lapáncsa</v>
          </cell>
        </row>
        <row r="1550">
          <cell r="BT1550" t="str">
            <v>Laskod</v>
          </cell>
        </row>
        <row r="1551">
          <cell r="BT1551" t="str">
            <v>Lasztonya</v>
          </cell>
        </row>
        <row r="1552">
          <cell r="BT1552" t="str">
            <v>Látrány</v>
          </cell>
        </row>
        <row r="1553">
          <cell r="BT1553" t="str">
            <v>Lázi</v>
          </cell>
        </row>
        <row r="1554">
          <cell r="BT1554" t="str">
            <v>Leányfalu</v>
          </cell>
        </row>
        <row r="1555">
          <cell r="BT1555" t="str">
            <v>Leányvár</v>
          </cell>
        </row>
        <row r="1556">
          <cell r="BT1556" t="str">
            <v>Lébény</v>
          </cell>
        </row>
        <row r="1557">
          <cell r="BT1557" t="str">
            <v>Legénd</v>
          </cell>
        </row>
        <row r="1558">
          <cell r="BT1558" t="str">
            <v>Legyesbénye</v>
          </cell>
        </row>
        <row r="1559">
          <cell r="BT1559" t="str">
            <v>Léh</v>
          </cell>
        </row>
        <row r="1560">
          <cell r="BT1560" t="str">
            <v>Lénárddaróc</v>
          </cell>
        </row>
        <row r="1561">
          <cell r="BT1561" t="str">
            <v>Lendvadedes</v>
          </cell>
        </row>
        <row r="1562">
          <cell r="BT1562" t="str">
            <v>Lendvajakabfa</v>
          </cell>
        </row>
        <row r="1563">
          <cell r="BT1563" t="str">
            <v>Lengyel</v>
          </cell>
        </row>
        <row r="1564">
          <cell r="BT1564" t="str">
            <v>Lengyeltóti</v>
          </cell>
        </row>
        <row r="1565">
          <cell r="BT1565" t="str">
            <v>Lenti</v>
          </cell>
        </row>
        <row r="1566">
          <cell r="BT1566" t="str">
            <v>Lepsény</v>
          </cell>
        </row>
        <row r="1567">
          <cell r="BT1567" t="str">
            <v>Lesencefalu</v>
          </cell>
        </row>
        <row r="1568">
          <cell r="BT1568" t="str">
            <v>Lesenceistvánd</v>
          </cell>
        </row>
        <row r="1569">
          <cell r="BT1569" t="str">
            <v>Lesencetomaj</v>
          </cell>
        </row>
        <row r="1570">
          <cell r="BT1570" t="str">
            <v>Létavértes</v>
          </cell>
        </row>
        <row r="1571">
          <cell r="BT1571" t="str">
            <v>Letenye</v>
          </cell>
        </row>
        <row r="1572">
          <cell r="BT1572" t="str">
            <v>Letkés</v>
          </cell>
        </row>
        <row r="1573">
          <cell r="BT1573" t="str">
            <v>Levél</v>
          </cell>
        </row>
        <row r="1574">
          <cell r="BT1574" t="str">
            <v>Levelek</v>
          </cell>
        </row>
        <row r="1575">
          <cell r="BT1575" t="str">
            <v>Libickozma</v>
          </cell>
        </row>
        <row r="1576">
          <cell r="BT1576" t="str">
            <v>Lickóvadamos</v>
          </cell>
        </row>
        <row r="1577">
          <cell r="BT1577" t="str">
            <v>Liget</v>
          </cell>
        </row>
        <row r="1578">
          <cell r="BT1578" t="str">
            <v>Ligetfalva</v>
          </cell>
        </row>
        <row r="1579">
          <cell r="BT1579" t="str">
            <v>Lipót</v>
          </cell>
        </row>
        <row r="1580">
          <cell r="BT1580" t="str">
            <v>Lippó</v>
          </cell>
        </row>
        <row r="1581">
          <cell r="BT1581" t="str">
            <v>Liptód</v>
          </cell>
        </row>
        <row r="1582">
          <cell r="BT1582" t="str">
            <v>Lispeszentadorján</v>
          </cell>
        </row>
        <row r="1583">
          <cell r="BT1583" t="str">
            <v>Liszó</v>
          </cell>
        </row>
        <row r="1584">
          <cell r="BT1584" t="str">
            <v>Litér</v>
          </cell>
        </row>
        <row r="1585">
          <cell r="BT1585" t="str">
            <v>Litka</v>
          </cell>
        </row>
        <row r="1586">
          <cell r="BT1586" t="str">
            <v>Litke</v>
          </cell>
        </row>
        <row r="1587">
          <cell r="BT1587" t="str">
            <v>Lócs</v>
          </cell>
        </row>
        <row r="1588">
          <cell r="BT1588" t="str">
            <v>Lókút</v>
          </cell>
        </row>
        <row r="1589">
          <cell r="BT1589" t="str">
            <v>Lónya</v>
          </cell>
        </row>
        <row r="1590">
          <cell r="BT1590" t="str">
            <v>Lórév</v>
          </cell>
        </row>
        <row r="1591">
          <cell r="BT1591" t="str">
            <v>Lothárd</v>
          </cell>
        </row>
        <row r="1592">
          <cell r="BT1592" t="str">
            <v>Lovas</v>
          </cell>
        </row>
        <row r="1593">
          <cell r="BT1593" t="str">
            <v>Lovasberény</v>
          </cell>
        </row>
        <row r="1594">
          <cell r="BT1594" t="str">
            <v>Lovászhetény</v>
          </cell>
        </row>
        <row r="1595">
          <cell r="BT1595" t="str">
            <v>Lovászi</v>
          </cell>
        </row>
        <row r="1596">
          <cell r="BT1596" t="str">
            <v>Lovászpatona</v>
          </cell>
        </row>
        <row r="1597">
          <cell r="BT1597" t="str">
            <v>Lőkösháza</v>
          </cell>
        </row>
        <row r="1598">
          <cell r="BT1598" t="str">
            <v>Lőrinci</v>
          </cell>
        </row>
        <row r="1599">
          <cell r="BT1599" t="str">
            <v>Lövő</v>
          </cell>
        </row>
        <row r="1600">
          <cell r="BT1600" t="str">
            <v>Lövőpetri</v>
          </cell>
        </row>
        <row r="1601">
          <cell r="BT1601" t="str">
            <v>Lucfalva</v>
          </cell>
        </row>
        <row r="1602">
          <cell r="BT1602" t="str">
            <v>Ludányhalászi</v>
          </cell>
        </row>
        <row r="1603">
          <cell r="BT1603" t="str">
            <v>Ludas</v>
          </cell>
        </row>
        <row r="1604">
          <cell r="BT1604" t="str">
            <v>Lukácsháza</v>
          </cell>
        </row>
        <row r="1605">
          <cell r="BT1605" t="str">
            <v>Lulla</v>
          </cell>
        </row>
        <row r="1606">
          <cell r="BT1606" t="str">
            <v>Lúzsok</v>
          </cell>
        </row>
        <row r="1607">
          <cell r="BT1607" t="str">
            <v>Mád</v>
          </cell>
        </row>
        <row r="1608">
          <cell r="BT1608" t="str">
            <v>Madaras</v>
          </cell>
        </row>
        <row r="1609">
          <cell r="BT1609" t="str">
            <v>Madocsa</v>
          </cell>
        </row>
        <row r="1610">
          <cell r="BT1610" t="str">
            <v>Maglóca</v>
          </cell>
        </row>
        <row r="1611">
          <cell r="BT1611" t="str">
            <v>Maglód</v>
          </cell>
        </row>
        <row r="1612">
          <cell r="BT1612" t="str">
            <v>Mágocs</v>
          </cell>
        </row>
        <row r="1613">
          <cell r="BT1613" t="str">
            <v>Magosliget</v>
          </cell>
        </row>
        <row r="1614">
          <cell r="BT1614" t="str">
            <v>Magy</v>
          </cell>
        </row>
        <row r="1615">
          <cell r="BT1615" t="str">
            <v>Magyaralmás</v>
          </cell>
        </row>
        <row r="1616">
          <cell r="BT1616" t="str">
            <v>Magyaratád</v>
          </cell>
        </row>
        <row r="1617">
          <cell r="BT1617" t="str">
            <v>Magyarbánhegyes</v>
          </cell>
        </row>
        <row r="1618">
          <cell r="BT1618" t="str">
            <v>Magyarbóly</v>
          </cell>
        </row>
        <row r="1619">
          <cell r="BT1619" t="str">
            <v>Magyarcsanád</v>
          </cell>
        </row>
        <row r="1620">
          <cell r="BT1620" t="str">
            <v>Magyardombegyház</v>
          </cell>
        </row>
        <row r="1621">
          <cell r="BT1621" t="str">
            <v>Magyaregregy</v>
          </cell>
        </row>
        <row r="1622">
          <cell r="BT1622" t="str">
            <v>Magyaregres</v>
          </cell>
        </row>
        <row r="1623">
          <cell r="BT1623" t="str">
            <v>Magyarföld</v>
          </cell>
        </row>
        <row r="1624">
          <cell r="BT1624" t="str">
            <v>Magyargéc</v>
          </cell>
        </row>
        <row r="1625">
          <cell r="BT1625" t="str">
            <v>Magyargencs</v>
          </cell>
        </row>
        <row r="1626">
          <cell r="BT1626" t="str">
            <v>Magyarhertelend</v>
          </cell>
        </row>
        <row r="1627">
          <cell r="BT1627" t="str">
            <v>Magyarhomorog</v>
          </cell>
        </row>
        <row r="1628">
          <cell r="BT1628" t="str">
            <v>Magyarkeresztúr</v>
          </cell>
        </row>
        <row r="1629">
          <cell r="BT1629" t="str">
            <v>Magyarkeszi</v>
          </cell>
        </row>
        <row r="1630">
          <cell r="BT1630" t="str">
            <v>Magyarlak</v>
          </cell>
        </row>
        <row r="1631">
          <cell r="BT1631" t="str">
            <v>Magyarlukafa</v>
          </cell>
        </row>
        <row r="1632">
          <cell r="BT1632" t="str">
            <v>Magyarmecske</v>
          </cell>
        </row>
        <row r="1633">
          <cell r="BT1633" t="str">
            <v>Magyarnádalja</v>
          </cell>
        </row>
        <row r="1634">
          <cell r="BT1634" t="str">
            <v>Magyarnándor</v>
          </cell>
        </row>
        <row r="1635">
          <cell r="BT1635" t="str">
            <v>Magyarpolány</v>
          </cell>
        </row>
        <row r="1636">
          <cell r="BT1636" t="str">
            <v>Magyarsarlós</v>
          </cell>
        </row>
        <row r="1637">
          <cell r="BT1637" t="str">
            <v>Magyarszecsőd</v>
          </cell>
        </row>
        <row r="1638">
          <cell r="BT1638" t="str">
            <v>Magyarszék</v>
          </cell>
        </row>
        <row r="1639">
          <cell r="BT1639" t="str">
            <v>Magyarszentmiklós</v>
          </cell>
        </row>
        <row r="1640">
          <cell r="BT1640" t="str">
            <v>Magyarszerdahely</v>
          </cell>
        </row>
        <row r="1641">
          <cell r="BT1641" t="str">
            <v>Magyarszombatfa</v>
          </cell>
        </row>
        <row r="1642">
          <cell r="BT1642" t="str">
            <v>Magyartelek</v>
          </cell>
        </row>
        <row r="1643">
          <cell r="BT1643" t="str">
            <v>Majosháza</v>
          </cell>
        </row>
        <row r="1644">
          <cell r="BT1644" t="str">
            <v>Majs</v>
          </cell>
        </row>
        <row r="1645">
          <cell r="BT1645" t="str">
            <v>Makád</v>
          </cell>
        </row>
        <row r="1646">
          <cell r="BT1646" t="str">
            <v>Makkoshotyka</v>
          </cell>
        </row>
        <row r="1647">
          <cell r="BT1647" t="str">
            <v>Maklár</v>
          </cell>
        </row>
        <row r="1648">
          <cell r="BT1648" t="str">
            <v>Makó</v>
          </cell>
        </row>
        <row r="1649">
          <cell r="BT1649" t="str">
            <v>Malomsok</v>
          </cell>
        </row>
        <row r="1650">
          <cell r="BT1650" t="str">
            <v>Mályi</v>
          </cell>
        </row>
        <row r="1651">
          <cell r="BT1651" t="str">
            <v>Mályinka</v>
          </cell>
        </row>
        <row r="1652">
          <cell r="BT1652" t="str">
            <v>Mánd</v>
          </cell>
        </row>
        <row r="1653">
          <cell r="BT1653" t="str">
            <v>Mándok</v>
          </cell>
        </row>
        <row r="1654">
          <cell r="BT1654" t="str">
            <v>Mánfa</v>
          </cell>
        </row>
        <row r="1655">
          <cell r="BT1655" t="str">
            <v>Mány</v>
          </cell>
        </row>
        <row r="1656">
          <cell r="BT1656" t="str">
            <v>Maráza</v>
          </cell>
        </row>
        <row r="1657">
          <cell r="BT1657" t="str">
            <v>Marcalgergelyi</v>
          </cell>
        </row>
        <row r="1658">
          <cell r="BT1658" t="str">
            <v>Marcali</v>
          </cell>
        </row>
        <row r="1659">
          <cell r="BT1659" t="str">
            <v>Marcaltő</v>
          </cell>
        </row>
        <row r="1660">
          <cell r="BT1660" t="str">
            <v>Márfa</v>
          </cell>
        </row>
        <row r="1661">
          <cell r="BT1661" t="str">
            <v>Máriahalom</v>
          </cell>
        </row>
        <row r="1662">
          <cell r="BT1662" t="str">
            <v>Máriakálnok</v>
          </cell>
        </row>
        <row r="1663">
          <cell r="BT1663" t="str">
            <v>Máriakéménd</v>
          </cell>
        </row>
        <row r="1664">
          <cell r="BT1664" t="str">
            <v>Márianosztra</v>
          </cell>
        </row>
        <row r="1665">
          <cell r="BT1665" t="str">
            <v>Máriapócs</v>
          </cell>
        </row>
        <row r="1666">
          <cell r="BT1666" t="str">
            <v>Markaz</v>
          </cell>
        </row>
        <row r="1667">
          <cell r="BT1667" t="str">
            <v>Márkháza</v>
          </cell>
        </row>
        <row r="1668">
          <cell r="BT1668" t="str">
            <v>Márkó</v>
          </cell>
        </row>
        <row r="1669">
          <cell r="BT1669" t="str">
            <v>Markóc</v>
          </cell>
        </row>
        <row r="1670">
          <cell r="BT1670" t="str">
            <v>Markotabödöge</v>
          </cell>
        </row>
        <row r="1671">
          <cell r="BT1671" t="str">
            <v>Maróc</v>
          </cell>
        </row>
        <row r="1672">
          <cell r="BT1672" t="str">
            <v>Marócsa</v>
          </cell>
        </row>
        <row r="1673">
          <cell r="BT1673" t="str">
            <v>Márok</v>
          </cell>
        </row>
        <row r="1674">
          <cell r="BT1674" t="str">
            <v>Márokföld</v>
          </cell>
        </row>
        <row r="1675">
          <cell r="BT1675" t="str">
            <v>Márokpapi</v>
          </cell>
        </row>
        <row r="1676">
          <cell r="BT1676" t="str">
            <v>Maroslele</v>
          </cell>
        </row>
        <row r="1677">
          <cell r="BT1677" t="str">
            <v>Mártély</v>
          </cell>
        </row>
        <row r="1678">
          <cell r="BT1678" t="str">
            <v>Martfű</v>
          </cell>
        </row>
        <row r="1679">
          <cell r="BT1679" t="str">
            <v>Martonfa</v>
          </cell>
        </row>
        <row r="1680">
          <cell r="BT1680" t="str">
            <v>Martonvásár</v>
          </cell>
        </row>
        <row r="1681">
          <cell r="BT1681" t="str">
            <v>Martonyi</v>
          </cell>
        </row>
        <row r="1682">
          <cell r="BT1682" t="str">
            <v>Mátészalka</v>
          </cell>
        </row>
        <row r="1683">
          <cell r="BT1683" t="str">
            <v>Mátételke</v>
          </cell>
        </row>
        <row r="1684">
          <cell r="BT1684" t="str">
            <v>Mátraballa</v>
          </cell>
        </row>
        <row r="1685">
          <cell r="BT1685" t="str">
            <v>Mátraderecske</v>
          </cell>
        </row>
        <row r="1686">
          <cell r="BT1686" t="str">
            <v>Mátramindszent</v>
          </cell>
        </row>
        <row r="1687">
          <cell r="BT1687" t="str">
            <v>Mátranovák</v>
          </cell>
        </row>
        <row r="1688">
          <cell r="BT1688" t="str">
            <v>Mátraszele</v>
          </cell>
        </row>
        <row r="1689">
          <cell r="BT1689" t="str">
            <v>Mátraszentimre</v>
          </cell>
        </row>
        <row r="1690">
          <cell r="BT1690" t="str">
            <v>Mátraszőlős</v>
          </cell>
        </row>
        <row r="1691">
          <cell r="BT1691" t="str">
            <v>Mátraterenye</v>
          </cell>
        </row>
        <row r="1692">
          <cell r="BT1692" t="str">
            <v>Mátraverebély</v>
          </cell>
        </row>
        <row r="1693">
          <cell r="BT1693" t="str">
            <v>Mátyásdomb</v>
          </cell>
        </row>
        <row r="1694">
          <cell r="BT1694" t="str">
            <v>Matty</v>
          </cell>
        </row>
        <row r="1695">
          <cell r="BT1695" t="str">
            <v>Mátyus</v>
          </cell>
        </row>
        <row r="1696">
          <cell r="BT1696" t="str">
            <v>Máza</v>
          </cell>
        </row>
        <row r="1697">
          <cell r="BT1697" t="str">
            <v>Mecseknádasd</v>
          </cell>
        </row>
        <row r="1698">
          <cell r="BT1698" t="str">
            <v>Mecsekpölöske</v>
          </cell>
        </row>
        <row r="1699">
          <cell r="BT1699" t="str">
            <v>Mecsér</v>
          </cell>
        </row>
        <row r="1700">
          <cell r="BT1700" t="str">
            <v>Medgyesbodzás</v>
          </cell>
        </row>
        <row r="1701">
          <cell r="BT1701" t="str">
            <v>Medgyesegyháza</v>
          </cell>
        </row>
        <row r="1702">
          <cell r="BT1702" t="str">
            <v>Medina</v>
          </cell>
        </row>
        <row r="1703">
          <cell r="BT1703" t="str">
            <v>Meggyeskovácsi</v>
          </cell>
        </row>
        <row r="1704">
          <cell r="BT1704" t="str">
            <v>Megyaszó</v>
          </cell>
        </row>
        <row r="1705">
          <cell r="BT1705" t="str">
            <v>Megyehíd</v>
          </cell>
        </row>
        <row r="1706">
          <cell r="BT1706" t="str">
            <v>Megyer</v>
          </cell>
        </row>
        <row r="1707">
          <cell r="BT1707" t="str">
            <v>Méhkerék</v>
          </cell>
        </row>
        <row r="1708">
          <cell r="BT1708" t="str">
            <v>Méhtelek</v>
          </cell>
        </row>
        <row r="1709">
          <cell r="BT1709" t="str">
            <v>Mekényes</v>
          </cell>
        </row>
        <row r="1710">
          <cell r="BT1710" t="str">
            <v>Mélykút</v>
          </cell>
        </row>
        <row r="1711">
          <cell r="BT1711" t="str">
            <v>Mencshely</v>
          </cell>
        </row>
        <row r="1712">
          <cell r="BT1712" t="str">
            <v>Mende</v>
          </cell>
        </row>
        <row r="1713">
          <cell r="BT1713" t="str">
            <v>Méra</v>
          </cell>
        </row>
        <row r="1714">
          <cell r="BT1714" t="str">
            <v>Merenye</v>
          </cell>
        </row>
        <row r="1715">
          <cell r="BT1715" t="str">
            <v>Mérges</v>
          </cell>
        </row>
        <row r="1716">
          <cell r="BT1716" t="str">
            <v>Mérk</v>
          </cell>
        </row>
        <row r="1717">
          <cell r="BT1717" t="str">
            <v>Mernye</v>
          </cell>
        </row>
        <row r="1718">
          <cell r="BT1718" t="str">
            <v>Mersevát</v>
          </cell>
        </row>
        <row r="1719">
          <cell r="BT1719" t="str">
            <v>Mesterháza</v>
          </cell>
        </row>
        <row r="1720">
          <cell r="BT1720" t="str">
            <v>Mesteri</v>
          </cell>
        </row>
        <row r="1721">
          <cell r="BT1721" t="str">
            <v>Mesterszállás</v>
          </cell>
        </row>
        <row r="1722">
          <cell r="BT1722" t="str">
            <v>Meszes</v>
          </cell>
        </row>
        <row r="1723">
          <cell r="BT1723" t="str">
            <v>Meszlen</v>
          </cell>
        </row>
        <row r="1724">
          <cell r="BT1724" t="str">
            <v>Mesztegnyő</v>
          </cell>
        </row>
        <row r="1725">
          <cell r="BT1725" t="str">
            <v>Mezőberény</v>
          </cell>
        </row>
        <row r="1726">
          <cell r="BT1726" t="str">
            <v>Mezőcsát</v>
          </cell>
        </row>
        <row r="1727">
          <cell r="BT1727" t="str">
            <v>Mezőcsokonya</v>
          </cell>
        </row>
        <row r="1728">
          <cell r="BT1728" t="str">
            <v>Meződ</v>
          </cell>
        </row>
        <row r="1729">
          <cell r="BT1729" t="str">
            <v>Mezőfalva</v>
          </cell>
        </row>
        <row r="1730">
          <cell r="BT1730" t="str">
            <v>Mezőgyán</v>
          </cell>
        </row>
        <row r="1731">
          <cell r="BT1731" t="str">
            <v>Mezőhegyes</v>
          </cell>
        </row>
        <row r="1732">
          <cell r="BT1732" t="str">
            <v>Mezőhék</v>
          </cell>
        </row>
        <row r="1733">
          <cell r="BT1733" t="str">
            <v>Mezőkeresztes</v>
          </cell>
        </row>
        <row r="1734">
          <cell r="BT1734" t="str">
            <v>Mezőkomárom</v>
          </cell>
        </row>
        <row r="1735">
          <cell r="BT1735" t="str">
            <v>Mezőkovácsháza</v>
          </cell>
        </row>
        <row r="1736">
          <cell r="BT1736" t="str">
            <v>Mezőkövesd</v>
          </cell>
        </row>
        <row r="1737">
          <cell r="BT1737" t="str">
            <v>Mezőladány</v>
          </cell>
        </row>
        <row r="1738">
          <cell r="BT1738" t="str">
            <v>Mezőlak</v>
          </cell>
        </row>
        <row r="1739">
          <cell r="BT1739" t="str">
            <v>Mezőnagymihály</v>
          </cell>
        </row>
        <row r="1740">
          <cell r="BT1740" t="str">
            <v>Mezőnyárád</v>
          </cell>
        </row>
        <row r="1741">
          <cell r="BT1741" t="str">
            <v>Mezőörs</v>
          </cell>
        </row>
        <row r="1742">
          <cell r="BT1742" t="str">
            <v>Mezőpeterd</v>
          </cell>
        </row>
        <row r="1743">
          <cell r="BT1743" t="str">
            <v>Mezősas</v>
          </cell>
        </row>
        <row r="1744">
          <cell r="BT1744" t="str">
            <v>Mezőszemere</v>
          </cell>
        </row>
        <row r="1745">
          <cell r="BT1745" t="str">
            <v>Mezőszentgyörgy</v>
          </cell>
        </row>
        <row r="1746">
          <cell r="BT1746" t="str">
            <v>Mezőszilas</v>
          </cell>
        </row>
        <row r="1747">
          <cell r="BT1747" t="str">
            <v>Mezőtárkány</v>
          </cell>
        </row>
        <row r="1748">
          <cell r="BT1748" t="str">
            <v>Mezőtúr</v>
          </cell>
        </row>
        <row r="1749">
          <cell r="BT1749" t="str">
            <v>Mezőzombor</v>
          </cell>
        </row>
        <row r="1750">
          <cell r="BT1750" t="str">
            <v>Miháld</v>
          </cell>
        </row>
        <row r="1751">
          <cell r="BT1751" t="str">
            <v>Mihályfa</v>
          </cell>
        </row>
        <row r="1752">
          <cell r="BT1752" t="str">
            <v>Mihálygerge</v>
          </cell>
        </row>
        <row r="1753">
          <cell r="BT1753" t="str">
            <v>Mihályháza</v>
          </cell>
        </row>
        <row r="1754">
          <cell r="BT1754" t="str">
            <v>Mihályi</v>
          </cell>
        </row>
        <row r="1755">
          <cell r="BT1755" t="str">
            <v>Mike</v>
          </cell>
        </row>
        <row r="1756">
          <cell r="BT1756" t="str">
            <v>Mikebuda</v>
          </cell>
        </row>
        <row r="1757">
          <cell r="BT1757" t="str">
            <v>Mikekarácsonyfa</v>
          </cell>
        </row>
        <row r="1758">
          <cell r="BT1758" t="str">
            <v>Mikepércs</v>
          </cell>
        </row>
        <row r="1759">
          <cell r="BT1759" t="str">
            <v>Miklósi</v>
          </cell>
        </row>
        <row r="1760">
          <cell r="BT1760" t="str">
            <v>Mikófalva</v>
          </cell>
        </row>
        <row r="1761">
          <cell r="BT1761" t="str">
            <v>Mikóháza</v>
          </cell>
        </row>
        <row r="1762">
          <cell r="BT1762" t="str">
            <v>Mikosszéplak</v>
          </cell>
        </row>
        <row r="1763">
          <cell r="BT1763" t="str">
            <v>Milejszeg</v>
          </cell>
        </row>
        <row r="1764">
          <cell r="BT1764" t="str">
            <v>Milota</v>
          </cell>
        </row>
        <row r="1765">
          <cell r="BT1765" t="str">
            <v>Mindszent</v>
          </cell>
        </row>
        <row r="1766">
          <cell r="BT1766" t="str">
            <v>Mindszentgodisa</v>
          </cell>
        </row>
        <row r="1767">
          <cell r="BT1767" t="str">
            <v>Mindszentkálla</v>
          </cell>
        </row>
        <row r="1768">
          <cell r="BT1768" t="str">
            <v>Misefa</v>
          </cell>
        </row>
        <row r="1769">
          <cell r="BT1769" t="str">
            <v>Miske</v>
          </cell>
        </row>
        <row r="1770">
          <cell r="BT1770" t="str">
            <v>Miskolc</v>
          </cell>
        </row>
        <row r="1771">
          <cell r="BT1771" t="str">
            <v>Miszla</v>
          </cell>
        </row>
        <row r="1772">
          <cell r="BT1772" t="str">
            <v>Mocsa</v>
          </cell>
        </row>
        <row r="1773">
          <cell r="BT1773" t="str">
            <v>Mogyoród</v>
          </cell>
        </row>
        <row r="1774">
          <cell r="BT1774" t="str">
            <v>Mogyorósbánya</v>
          </cell>
        </row>
        <row r="1775">
          <cell r="BT1775" t="str">
            <v>Mogyoróska</v>
          </cell>
        </row>
        <row r="1776">
          <cell r="BT1776" t="str">
            <v>Moha</v>
          </cell>
        </row>
        <row r="1777">
          <cell r="BT1777" t="str">
            <v>Mohács</v>
          </cell>
        </row>
        <row r="1778">
          <cell r="BT1778" t="str">
            <v>Mohora</v>
          </cell>
        </row>
        <row r="1779">
          <cell r="BT1779" t="str">
            <v>Molnári</v>
          </cell>
        </row>
        <row r="1780">
          <cell r="BT1780" t="str">
            <v>Molnaszecsőd</v>
          </cell>
        </row>
        <row r="1781">
          <cell r="BT1781" t="str">
            <v>Molvány</v>
          </cell>
        </row>
        <row r="1782">
          <cell r="BT1782" t="str">
            <v>Monaj</v>
          </cell>
        </row>
        <row r="1783">
          <cell r="BT1783" t="str">
            <v>Monok</v>
          </cell>
        </row>
        <row r="1784">
          <cell r="BT1784" t="str">
            <v>Monor</v>
          </cell>
        </row>
        <row r="1785">
          <cell r="BT1785" t="str">
            <v>Monorierdő</v>
          </cell>
        </row>
        <row r="1786">
          <cell r="BT1786" t="str">
            <v>Mónosbél</v>
          </cell>
        </row>
        <row r="1787">
          <cell r="BT1787" t="str">
            <v>Monostorapáti</v>
          </cell>
        </row>
        <row r="1788">
          <cell r="BT1788" t="str">
            <v>Monostorpályi</v>
          </cell>
        </row>
        <row r="1789">
          <cell r="BT1789" t="str">
            <v>Monoszló</v>
          </cell>
        </row>
        <row r="1790">
          <cell r="BT1790" t="str">
            <v>Monyoród</v>
          </cell>
        </row>
        <row r="1791">
          <cell r="BT1791" t="str">
            <v>Mór</v>
          </cell>
        </row>
        <row r="1792">
          <cell r="BT1792" t="str">
            <v>Mórágy</v>
          </cell>
        </row>
        <row r="1793">
          <cell r="BT1793" t="str">
            <v>Mórahalom</v>
          </cell>
        </row>
        <row r="1794">
          <cell r="BT1794" t="str">
            <v>Móricgát</v>
          </cell>
        </row>
        <row r="1795">
          <cell r="BT1795" t="str">
            <v>Mórichida</v>
          </cell>
        </row>
        <row r="1796">
          <cell r="BT1796" t="str">
            <v>Mosdós</v>
          </cell>
        </row>
        <row r="1797">
          <cell r="BT1797" t="str">
            <v>Mosonmagyaróvár</v>
          </cell>
        </row>
        <row r="1798">
          <cell r="BT1798" t="str">
            <v>Mosonszentmiklós</v>
          </cell>
        </row>
        <row r="1799">
          <cell r="BT1799" t="str">
            <v>Mosonszolnok</v>
          </cell>
        </row>
        <row r="1800">
          <cell r="BT1800" t="str">
            <v>Mozsgó</v>
          </cell>
        </row>
        <row r="1801">
          <cell r="BT1801" t="str">
            <v>Mőcsény</v>
          </cell>
        </row>
        <row r="1802">
          <cell r="BT1802" t="str">
            <v>Mucsfa</v>
          </cell>
        </row>
        <row r="1803">
          <cell r="BT1803" t="str">
            <v>Mucsi</v>
          </cell>
        </row>
        <row r="1804">
          <cell r="BT1804" t="str">
            <v>Múcsony</v>
          </cell>
        </row>
        <row r="1805">
          <cell r="BT1805" t="str">
            <v>Muhi</v>
          </cell>
        </row>
        <row r="1806">
          <cell r="BT1806" t="str">
            <v>Murakeresztúr</v>
          </cell>
        </row>
        <row r="1807">
          <cell r="BT1807" t="str">
            <v>Murarátka</v>
          </cell>
        </row>
        <row r="1808">
          <cell r="BT1808" t="str">
            <v>Muraszemenye</v>
          </cell>
        </row>
        <row r="1809">
          <cell r="BT1809" t="str">
            <v>Murga</v>
          </cell>
        </row>
        <row r="1810">
          <cell r="BT1810" t="str">
            <v>Murony</v>
          </cell>
        </row>
        <row r="1811">
          <cell r="BT1811" t="str">
            <v>Nábrád</v>
          </cell>
        </row>
        <row r="1812">
          <cell r="BT1812" t="str">
            <v>Nadap</v>
          </cell>
        </row>
        <row r="1813">
          <cell r="BT1813" t="str">
            <v>Nádasd</v>
          </cell>
        </row>
        <row r="1814">
          <cell r="BT1814" t="str">
            <v>Nádasdladány</v>
          </cell>
        </row>
        <row r="1815">
          <cell r="BT1815" t="str">
            <v>Nádudvar</v>
          </cell>
        </row>
        <row r="1816">
          <cell r="BT1816" t="str">
            <v>Nágocs</v>
          </cell>
        </row>
        <row r="1817">
          <cell r="BT1817" t="str">
            <v>Nagyacsád</v>
          </cell>
        </row>
        <row r="1818">
          <cell r="BT1818" t="str">
            <v>Nagyalásony</v>
          </cell>
        </row>
        <row r="1819">
          <cell r="BT1819" t="str">
            <v>Nagyar</v>
          </cell>
        </row>
        <row r="1820">
          <cell r="BT1820" t="str">
            <v>Nagyatád</v>
          </cell>
        </row>
        <row r="1821">
          <cell r="BT1821" t="str">
            <v>Nagybajcs</v>
          </cell>
        </row>
        <row r="1822">
          <cell r="BT1822" t="str">
            <v>Nagybajom</v>
          </cell>
        </row>
        <row r="1823">
          <cell r="BT1823" t="str">
            <v>Nagybakónak</v>
          </cell>
        </row>
        <row r="1824">
          <cell r="BT1824" t="str">
            <v>Nagybánhegyes</v>
          </cell>
        </row>
        <row r="1825">
          <cell r="BT1825" t="str">
            <v>Nagybaracska</v>
          </cell>
        </row>
        <row r="1826">
          <cell r="BT1826" t="str">
            <v>Nagybarca</v>
          </cell>
        </row>
        <row r="1827">
          <cell r="BT1827" t="str">
            <v>Nagybárkány</v>
          </cell>
        </row>
        <row r="1828">
          <cell r="BT1828" t="str">
            <v>Nagyberény</v>
          </cell>
        </row>
        <row r="1829">
          <cell r="BT1829" t="str">
            <v>Nagyberki</v>
          </cell>
        </row>
        <row r="1830">
          <cell r="BT1830" t="str">
            <v>Nagybörzsöny</v>
          </cell>
        </row>
        <row r="1831">
          <cell r="BT1831" t="str">
            <v>Nagybudmér</v>
          </cell>
        </row>
        <row r="1832">
          <cell r="BT1832" t="str">
            <v>Nagycenk</v>
          </cell>
        </row>
        <row r="1833">
          <cell r="BT1833" t="str">
            <v>Nagycsány</v>
          </cell>
        </row>
        <row r="1834">
          <cell r="BT1834" t="str">
            <v>Nagycsécs</v>
          </cell>
        </row>
        <row r="1835">
          <cell r="BT1835" t="str">
            <v>Nagycsepely</v>
          </cell>
        </row>
        <row r="1836">
          <cell r="BT1836" t="str">
            <v>Nagycserkesz</v>
          </cell>
        </row>
        <row r="1837">
          <cell r="BT1837" t="str">
            <v>Nagydém</v>
          </cell>
        </row>
        <row r="1838">
          <cell r="BT1838" t="str">
            <v>Nagydobos</v>
          </cell>
        </row>
        <row r="1839">
          <cell r="BT1839" t="str">
            <v>Nagydobsza</v>
          </cell>
        </row>
        <row r="1840">
          <cell r="BT1840" t="str">
            <v>Nagydorog</v>
          </cell>
        </row>
        <row r="1841">
          <cell r="BT1841" t="str">
            <v>Nagyecsed</v>
          </cell>
        </row>
        <row r="1842">
          <cell r="BT1842" t="str">
            <v>Nagyér</v>
          </cell>
        </row>
        <row r="1843">
          <cell r="BT1843" t="str">
            <v>Nagyesztergár</v>
          </cell>
        </row>
        <row r="1844">
          <cell r="BT1844" t="str">
            <v>Nagyfüged</v>
          </cell>
        </row>
        <row r="1845">
          <cell r="BT1845" t="str">
            <v>Nagygeresd</v>
          </cell>
        </row>
        <row r="1846">
          <cell r="BT1846" t="str">
            <v>Nagygörbő</v>
          </cell>
        </row>
        <row r="1847">
          <cell r="BT1847" t="str">
            <v>Nagygyimót</v>
          </cell>
        </row>
        <row r="1848">
          <cell r="BT1848" t="str">
            <v>Nagyhajmás</v>
          </cell>
        </row>
        <row r="1849">
          <cell r="BT1849" t="str">
            <v>Nagyhalász</v>
          </cell>
        </row>
        <row r="1850">
          <cell r="BT1850" t="str">
            <v>Nagyharsány</v>
          </cell>
        </row>
        <row r="1851">
          <cell r="BT1851" t="str">
            <v>Nagyhegyes</v>
          </cell>
        </row>
        <row r="1852">
          <cell r="BT1852" t="str">
            <v>Nagyhódos</v>
          </cell>
        </row>
        <row r="1853">
          <cell r="BT1853" t="str">
            <v>Nagyhuta</v>
          </cell>
        </row>
        <row r="1854">
          <cell r="BT1854" t="str">
            <v>Nagyigmánd</v>
          </cell>
        </row>
        <row r="1855">
          <cell r="BT1855" t="str">
            <v>Nagyiván</v>
          </cell>
        </row>
        <row r="1856">
          <cell r="BT1856" t="str">
            <v>Nagykálló</v>
          </cell>
        </row>
        <row r="1857">
          <cell r="BT1857" t="str">
            <v>Nagykamarás</v>
          </cell>
        </row>
        <row r="1858">
          <cell r="BT1858" t="str">
            <v>Nagykanizsa</v>
          </cell>
        </row>
        <row r="1859">
          <cell r="BT1859" t="str">
            <v>Nagykapornak</v>
          </cell>
        </row>
        <row r="1860">
          <cell r="BT1860" t="str">
            <v>Nagykarácsony</v>
          </cell>
        </row>
        <row r="1861">
          <cell r="BT1861" t="str">
            <v>Nagykáta</v>
          </cell>
        </row>
        <row r="1862">
          <cell r="BT1862" t="str">
            <v>Nagykereki</v>
          </cell>
        </row>
        <row r="1863">
          <cell r="BT1863" t="str">
            <v>Nagykeresztúr</v>
          </cell>
        </row>
        <row r="1864">
          <cell r="BT1864" t="str">
            <v>Nagykinizs</v>
          </cell>
        </row>
        <row r="1865">
          <cell r="BT1865" t="str">
            <v>Nagykónyi</v>
          </cell>
        </row>
        <row r="1866">
          <cell r="BT1866" t="str">
            <v>Nagykorpád</v>
          </cell>
        </row>
        <row r="1867">
          <cell r="BT1867" t="str">
            <v>Nagykovácsi</v>
          </cell>
        </row>
        <row r="1868">
          <cell r="BT1868" t="str">
            <v>Nagykozár</v>
          </cell>
        </row>
        <row r="1869">
          <cell r="BT1869" t="str">
            <v>Nagykökényes</v>
          </cell>
        </row>
        <row r="1870">
          <cell r="BT1870" t="str">
            <v>Nagykölked</v>
          </cell>
        </row>
        <row r="1871">
          <cell r="BT1871" t="str">
            <v>Nagykőrös</v>
          </cell>
        </row>
        <row r="1872">
          <cell r="BT1872" t="str">
            <v>Nagykörű</v>
          </cell>
        </row>
        <row r="1873">
          <cell r="BT1873" t="str">
            <v>Nagykutas</v>
          </cell>
        </row>
        <row r="1874">
          <cell r="BT1874" t="str">
            <v>Nagylak</v>
          </cell>
        </row>
        <row r="1875">
          <cell r="BT1875" t="str">
            <v>Nagylengyel</v>
          </cell>
        </row>
        <row r="1876">
          <cell r="BT1876" t="str">
            <v>Nagylóc</v>
          </cell>
        </row>
        <row r="1877">
          <cell r="BT1877" t="str">
            <v>Nagylók</v>
          </cell>
        </row>
        <row r="1878">
          <cell r="BT1878" t="str">
            <v>Nagylózs</v>
          </cell>
        </row>
        <row r="1879">
          <cell r="BT1879" t="str">
            <v>Nagymágocs</v>
          </cell>
        </row>
        <row r="1880">
          <cell r="BT1880" t="str">
            <v>Nagymányok</v>
          </cell>
        </row>
        <row r="1881">
          <cell r="BT1881" t="str">
            <v>Nagymaros</v>
          </cell>
        </row>
        <row r="1882">
          <cell r="BT1882" t="str">
            <v>Nagymizdó</v>
          </cell>
        </row>
        <row r="1883">
          <cell r="BT1883" t="str">
            <v>Nagynyárád</v>
          </cell>
        </row>
        <row r="1884">
          <cell r="BT1884" t="str">
            <v>Nagyoroszi</v>
          </cell>
        </row>
        <row r="1885">
          <cell r="BT1885" t="str">
            <v>Nagypáli</v>
          </cell>
        </row>
        <row r="1886">
          <cell r="BT1886" t="str">
            <v>Nagypall</v>
          </cell>
        </row>
        <row r="1887">
          <cell r="BT1887" t="str">
            <v>Nagypeterd</v>
          </cell>
        </row>
        <row r="1888">
          <cell r="BT1888" t="str">
            <v>Nagypirit</v>
          </cell>
        </row>
        <row r="1889">
          <cell r="BT1889" t="str">
            <v>Nagyrábé</v>
          </cell>
        </row>
        <row r="1890">
          <cell r="BT1890" t="str">
            <v>Nagyrada</v>
          </cell>
        </row>
        <row r="1891">
          <cell r="BT1891" t="str">
            <v>Nagyrákos</v>
          </cell>
        </row>
        <row r="1892">
          <cell r="BT1892" t="str">
            <v>Nagyrécse</v>
          </cell>
        </row>
        <row r="1893">
          <cell r="BT1893" t="str">
            <v>Nagyréde</v>
          </cell>
        </row>
        <row r="1894">
          <cell r="BT1894" t="str">
            <v>Nagyrév</v>
          </cell>
        </row>
        <row r="1895">
          <cell r="BT1895" t="str">
            <v>Nagyrozvágy</v>
          </cell>
        </row>
        <row r="1896">
          <cell r="BT1896" t="str">
            <v>Nagysáp</v>
          </cell>
        </row>
        <row r="1897">
          <cell r="BT1897" t="str">
            <v>Nagysimonyi</v>
          </cell>
        </row>
        <row r="1898">
          <cell r="BT1898" t="str">
            <v>Nagyszakácsi</v>
          </cell>
        </row>
        <row r="1899">
          <cell r="BT1899" t="str">
            <v>Nagyszékely</v>
          </cell>
        </row>
        <row r="1900">
          <cell r="BT1900" t="str">
            <v>Nagyszekeres</v>
          </cell>
        </row>
        <row r="1901">
          <cell r="BT1901" t="str">
            <v>Nagyszénás</v>
          </cell>
        </row>
        <row r="1902">
          <cell r="BT1902" t="str">
            <v>Nagyszentjános</v>
          </cell>
        </row>
        <row r="1903">
          <cell r="BT1903" t="str">
            <v>Nagyszokoly</v>
          </cell>
        </row>
        <row r="1904">
          <cell r="BT1904" t="str">
            <v>Nagytálya</v>
          </cell>
        </row>
        <row r="1905">
          <cell r="BT1905" t="str">
            <v>Nagytarcsa</v>
          </cell>
        </row>
        <row r="1906">
          <cell r="BT1906" t="str">
            <v>Nagytevel</v>
          </cell>
        </row>
        <row r="1907">
          <cell r="BT1907" t="str">
            <v>Nagytilaj</v>
          </cell>
        </row>
        <row r="1908">
          <cell r="BT1908" t="str">
            <v>Nagytótfalu</v>
          </cell>
        </row>
        <row r="1909">
          <cell r="BT1909" t="str">
            <v>Nagytőke</v>
          </cell>
        </row>
        <row r="1910">
          <cell r="BT1910" t="str">
            <v>Nagyút</v>
          </cell>
        </row>
        <row r="1911">
          <cell r="BT1911" t="str">
            <v>Nagyvarsány</v>
          </cell>
        </row>
        <row r="1912">
          <cell r="BT1912" t="str">
            <v>Nagyváty</v>
          </cell>
        </row>
        <row r="1913">
          <cell r="BT1913" t="str">
            <v>Nagyvázsony</v>
          </cell>
        </row>
        <row r="1914">
          <cell r="BT1914" t="str">
            <v>Nagyvejke</v>
          </cell>
        </row>
        <row r="1915">
          <cell r="BT1915" t="str">
            <v>Nagyveleg</v>
          </cell>
        </row>
        <row r="1916">
          <cell r="BT1916" t="str">
            <v>Nagyvenyim</v>
          </cell>
        </row>
        <row r="1917">
          <cell r="BT1917" t="str">
            <v>Nagyvisnyó</v>
          </cell>
        </row>
        <row r="1918">
          <cell r="BT1918" t="str">
            <v>Nak</v>
          </cell>
        </row>
        <row r="1919">
          <cell r="BT1919" t="str">
            <v>Napkor</v>
          </cell>
        </row>
        <row r="1920">
          <cell r="BT1920" t="str">
            <v>Nárai</v>
          </cell>
        </row>
        <row r="1921">
          <cell r="BT1921" t="str">
            <v>Narda</v>
          </cell>
        </row>
        <row r="1922">
          <cell r="BT1922" t="str">
            <v>Naszály</v>
          </cell>
        </row>
        <row r="1923">
          <cell r="BT1923" t="str">
            <v>Négyes</v>
          </cell>
        </row>
        <row r="1924">
          <cell r="BT1924" t="str">
            <v>Nekézseny</v>
          </cell>
        </row>
        <row r="1925">
          <cell r="BT1925" t="str">
            <v>Nemesapáti</v>
          </cell>
        </row>
        <row r="1926">
          <cell r="BT1926" t="str">
            <v>Nemesbikk</v>
          </cell>
        </row>
        <row r="1927">
          <cell r="BT1927" t="str">
            <v>Nemesborzova</v>
          </cell>
        </row>
        <row r="1928">
          <cell r="BT1928" t="str">
            <v>Nemesbőd</v>
          </cell>
        </row>
        <row r="1929">
          <cell r="BT1929" t="str">
            <v>Nemesbük</v>
          </cell>
        </row>
        <row r="1930">
          <cell r="BT1930" t="str">
            <v>Nemescsó</v>
          </cell>
        </row>
        <row r="1931">
          <cell r="BT1931" t="str">
            <v>Nemesdéd</v>
          </cell>
        </row>
        <row r="1932">
          <cell r="BT1932" t="str">
            <v>Nemesgörzsöny</v>
          </cell>
        </row>
        <row r="1933">
          <cell r="BT1933" t="str">
            <v>Nemesgulács</v>
          </cell>
        </row>
        <row r="1934">
          <cell r="BT1934" t="str">
            <v>Nemeshany</v>
          </cell>
        </row>
        <row r="1935">
          <cell r="BT1935" t="str">
            <v>Nemeshetés</v>
          </cell>
        </row>
        <row r="1936">
          <cell r="BT1936" t="str">
            <v>Nemeske</v>
          </cell>
        </row>
        <row r="1937">
          <cell r="BT1937" t="str">
            <v>Nemeskér</v>
          </cell>
        </row>
        <row r="1938">
          <cell r="BT1938" t="str">
            <v>Nemeskeresztúr</v>
          </cell>
        </row>
        <row r="1939">
          <cell r="BT1939" t="str">
            <v>Nemeskisfalud</v>
          </cell>
        </row>
        <row r="1940">
          <cell r="BT1940" t="str">
            <v>Nemeskocs</v>
          </cell>
        </row>
        <row r="1941">
          <cell r="BT1941" t="str">
            <v>Nemeskolta</v>
          </cell>
        </row>
        <row r="1942">
          <cell r="BT1942" t="str">
            <v>Nemesládony</v>
          </cell>
        </row>
        <row r="1943">
          <cell r="BT1943" t="str">
            <v>Nemesmedves</v>
          </cell>
        </row>
        <row r="1944">
          <cell r="BT1944" t="str">
            <v>Nemesnádudvar</v>
          </cell>
        </row>
        <row r="1945">
          <cell r="BT1945" t="str">
            <v>Nemesnép</v>
          </cell>
        </row>
        <row r="1946">
          <cell r="BT1946" t="str">
            <v>Nemespátró</v>
          </cell>
        </row>
        <row r="1947">
          <cell r="BT1947" t="str">
            <v>Nemesrádó</v>
          </cell>
        </row>
        <row r="1948">
          <cell r="BT1948" t="str">
            <v>Nemesrempehollós</v>
          </cell>
        </row>
        <row r="1949">
          <cell r="BT1949" t="str">
            <v>Nemessándorháza</v>
          </cell>
        </row>
        <row r="1950">
          <cell r="BT1950" t="str">
            <v>Nemesszalók</v>
          </cell>
        </row>
        <row r="1951">
          <cell r="BT1951" t="str">
            <v>Nemesszentandrás</v>
          </cell>
        </row>
        <row r="1952">
          <cell r="BT1952" t="str">
            <v>Nemesvámos</v>
          </cell>
        </row>
        <row r="1953">
          <cell r="BT1953" t="str">
            <v>Nemesvid</v>
          </cell>
        </row>
        <row r="1954">
          <cell r="BT1954" t="str">
            <v>Nemesvita</v>
          </cell>
        </row>
        <row r="1955">
          <cell r="BT1955" t="str">
            <v>Németbánya</v>
          </cell>
        </row>
        <row r="1956">
          <cell r="BT1956" t="str">
            <v>Németfalu</v>
          </cell>
        </row>
        <row r="1957">
          <cell r="BT1957" t="str">
            <v>Németkér</v>
          </cell>
        </row>
        <row r="1958">
          <cell r="BT1958" t="str">
            <v>Nemti</v>
          </cell>
        </row>
        <row r="1959">
          <cell r="BT1959" t="str">
            <v>Neszmély</v>
          </cell>
        </row>
        <row r="1960">
          <cell r="BT1960" t="str">
            <v>Nézsa</v>
          </cell>
        </row>
        <row r="1961">
          <cell r="BT1961" t="str">
            <v>Nick</v>
          </cell>
        </row>
        <row r="1962">
          <cell r="BT1962" t="str">
            <v>Nikla</v>
          </cell>
        </row>
        <row r="1963">
          <cell r="BT1963" t="str">
            <v>Nógrád</v>
          </cell>
        </row>
        <row r="1964">
          <cell r="BT1964" t="str">
            <v>Nógrádkövesd</v>
          </cell>
        </row>
        <row r="1965">
          <cell r="BT1965" t="str">
            <v>Nógrádmarcal</v>
          </cell>
        </row>
        <row r="1966">
          <cell r="BT1966" t="str">
            <v>Nógrádmegyer</v>
          </cell>
        </row>
        <row r="1967">
          <cell r="BT1967" t="str">
            <v>Nógrádsáp</v>
          </cell>
        </row>
        <row r="1968">
          <cell r="BT1968" t="str">
            <v>Nógrádsipek</v>
          </cell>
        </row>
        <row r="1969">
          <cell r="BT1969" t="str">
            <v>Nógrádszakál</v>
          </cell>
        </row>
        <row r="1970">
          <cell r="BT1970" t="str">
            <v>Nóráp</v>
          </cell>
        </row>
        <row r="1971">
          <cell r="BT1971" t="str">
            <v>Noszlop</v>
          </cell>
        </row>
        <row r="1972">
          <cell r="BT1972" t="str">
            <v>Noszvaj</v>
          </cell>
        </row>
        <row r="1973">
          <cell r="BT1973" t="str">
            <v>Nova</v>
          </cell>
        </row>
        <row r="1974">
          <cell r="BT1974" t="str">
            <v>Novaj</v>
          </cell>
        </row>
        <row r="1975">
          <cell r="BT1975" t="str">
            <v>Novajidrány</v>
          </cell>
        </row>
        <row r="1976">
          <cell r="BT1976" t="str">
            <v>Nőtincs</v>
          </cell>
        </row>
        <row r="1977">
          <cell r="BT1977" t="str">
            <v>Nyalka</v>
          </cell>
        </row>
        <row r="1978">
          <cell r="BT1978" t="str">
            <v>Nyárád</v>
          </cell>
        </row>
        <row r="1979">
          <cell r="BT1979" t="str">
            <v>Nyáregyháza</v>
          </cell>
        </row>
        <row r="1980">
          <cell r="BT1980" t="str">
            <v>Nyárlőrinc</v>
          </cell>
        </row>
        <row r="1981">
          <cell r="BT1981" t="str">
            <v>Nyársapát</v>
          </cell>
        </row>
        <row r="1982">
          <cell r="BT1982" t="str">
            <v>Nyékládháza</v>
          </cell>
        </row>
        <row r="1983">
          <cell r="BT1983" t="str">
            <v>Nyergesújfalu</v>
          </cell>
        </row>
        <row r="1984">
          <cell r="BT1984" t="str">
            <v>Nyésta</v>
          </cell>
        </row>
        <row r="1985">
          <cell r="BT1985" t="str">
            <v>Nyim</v>
          </cell>
        </row>
        <row r="1986">
          <cell r="BT1986" t="str">
            <v>Nyírábrány</v>
          </cell>
        </row>
        <row r="1987">
          <cell r="BT1987" t="str">
            <v>Nyíracsád</v>
          </cell>
        </row>
        <row r="1988">
          <cell r="BT1988" t="str">
            <v>Nyirád</v>
          </cell>
        </row>
        <row r="1989">
          <cell r="BT1989" t="str">
            <v>Nyíradony</v>
          </cell>
        </row>
        <row r="1990">
          <cell r="BT1990" t="str">
            <v>Nyírbátor</v>
          </cell>
        </row>
        <row r="1991">
          <cell r="BT1991" t="str">
            <v>Nyírbéltek</v>
          </cell>
        </row>
        <row r="1992">
          <cell r="BT1992" t="str">
            <v>Nyírbogát</v>
          </cell>
        </row>
        <row r="1993">
          <cell r="BT1993" t="str">
            <v>Nyírbogdány</v>
          </cell>
        </row>
        <row r="1994">
          <cell r="BT1994" t="str">
            <v>Nyírcsaholy</v>
          </cell>
        </row>
        <row r="1995">
          <cell r="BT1995" t="str">
            <v>Nyírcsászári</v>
          </cell>
        </row>
        <row r="1996">
          <cell r="BT1996" t="str">
            <v>Nyírderzs</v>
          </cell>
        </row>
        <row r="1997">
          <cell r="BT1997" t="str">
            <v>Nyíregyháza</v>
          </cell>
        </row>
        <row r="1998">
          <cell r="BT1998" t="str">
            <v>Nyírgelse</v>
          </cell>
        </row>
        <row r="1999">
          <cell r="BT1999" t="str">
            <v>Nyírgyulaj</v>
          </cell>
        </row>
        <row r="2000">
          <cell r="BT2000" t="str">
            <v>Nyíri</v>
          </cell>
        </row>
        <row r="2001">
          <cell r="BT2001" t="str">
            <v>Nyíribrony</v>
          </cell>
        </row>
        <row r="2002">
          <cell r="BT2002" t="str">
            <v>Nyírjákó</v>
          </cell>
        </row>
        <row r="2003">
          <cell r="BT2003" t="str">
            <v>Nyírkarász</v>
          </cell>
        </row>
        <row r="2004">
          <cell r="BT2004" t="str">
            <v>Nyírkáta</v>
          </cell>
        </row>
        <row r="2005">
          <cell r="BT2005" t="str">
            <v>Nyírkércs</v>
          </cell>
        </row>
        <row r="2006">
          <cell r="BT2006" t="str">
            <v>Nyírlövő</v>
          </cell>
        </row>
        <row r="2007">
          <cell r="BT2007" t="str">
            <v>Nyírlugos</v>
          </cell>
        </row>
        <row r="2008">
          <cell r="BT2008" t="str">
            <v>Nyírmada</v>
          </cell>
        </row>
        <row r="2009">
          <cell r="BT2009" t="str">
            <v>Nyírmártonfalva</v>
          </cell>
        </row>
        <row r="2010">
          <cell r="BT2010" t="str">
            <v>Nyírmeggyes</v>
          </cell>
        </row>
        <row r="2011">
          <cell r="BT2011" t="str">
            <v>Nyírmihálydi</v>
          </cell>
        </row>
        <row r="2012">
          <cell r="BT2012" t="str">
            <v>Nyírparasznya</v>
          </cell>
        </row>
        <row r="2013">
          <cell r="BT2013" t="str">
            <v>Nyírpazony</v>
          </cell>
        </row>
        <row r="2014">
          <cell r="BT2014" t="str">
            <v>Nyírpilis</v>
          </cell>
        </row>
        <row r="2015">
          <cell r="BT2015" t="str">
            <v>Nyírtass</v>
          </cell>
        </row>
        <row r="2016">
          <cell r="BT2016" t="str">
            <v>Nyírtelek</v>
          </cell>
        </row>
        <row r="2017">
          <cell r="BT2017" t="str">
            <v>Nyírtét</v>
          </cell>
        </row>
        <row r="2018">
          <cell r="BT2018" t="str">
            <v>Nyírtura</v>
          </cell>
        </row>
        <row r="2019">
          <cell r="BT2019" t="str">
            <v>Nyírvasvári</v>
          </cell>
        </row>
        <row r="2020">
          <cell r="BT2020" t="str">
            <v>Nyomár</v>
          </cell>
        </row>
        <row r="2021">
          <cell r="BT2021" t="str">
            <v>Nyőgér</v>
          </cell>
        </row>
        <row r="2022">
          <cell r="BT2022" t="str">
            <v>Nyugotszenterzsébet</v>
          </cell>
        </row>
        <row r="2023">
          <cell r="BT2023" t="str">
            <v>Nyúl</v>
          </cell>
        </row>
        <row r="2024">
          <cell r="BT2024" t="str">
            <v>Óbánya</v>
          </cell>
        </row>
        <row r="2025">
          <cell r="BT2025" t="str">
            <v>Óbarok</v>
          </cell>
        </row>
        <row r="2026">
          <cell r="BT2026" t="str">
            <v>Óbudavár</v>
          </cell>
        </row>
        <row r="2027">
          <cell r="BT2027" t="str">
            <v>Ócsa</v>
          </cell>
        </row>
        <row r="2028">
          <cell r="BT2028" t="str">
            <v>Ócsárd</v>
          </cell>
        </row>
        <row r="2029">
          <cell r="BT2029" t="str">
            <v>Ófalu</v>
          </cell>
        </row>
        <row r="2030">
          <cell r="BT2030" t="str">
            <v>Ófehértó</v>
          </cell>
        </row>
        <row r="2031">
          <cell r="BT2031" t="str">
            <v>Óföldeák</v>
          </cell>
        </row>
        <row r="2032">
          <cell r="BT2032" t="str">
            <v>Óhíd</v>
          </cell>
        </row>
        <row r="2033">
          <cell r="BT2033" t="str">
            <v>Okány</v>
          </cell>
        </row>
        <row r="2034">
          <cell r="BT2034" t="str">
            <v>Okorág</v>
          </cell>
        </row>
        <row r="2035">
          <cell r="BT2035" t="str">
            <v>Okorvölgy</v>
          </cell>
        </row>
        <row r="2036">
          <cell r="BT2036" t="str">
            <v>Olasz</v>
          </cell>
        </row>
        <row r="2037">
          <cell r="BT2037" t="str">
            <v>Olaszfa</v>
          </cell>
        </row>
        <row r="2038">
          <cell r="BT2038" t="str">
            <v>Olaszfalu</v>
          </cell>
        </row>
        <row r="2039">
          <cell r="BT2039" t="str">
            <v>Olaszliszka</v>
          </cell>
        </row>
        <row r="2040">
          <cell r="BT2040" t="str">
            <v>Olcsva</v>
          </cell>
        </row>
        <row r="2041">
          <cell r="BT2041" t="str">
            <v>Olcsvaapáti</v>
          </cell>
        </row>
        <row r="2042">
          <cell r="BT2042" t="str">
            <v>Old</v>
          </cell>
        </row>
        <row r="2043">
          <cell r="BT2043" t="str">
            <v>Ólmod</v>
          </cell>
        </row>
        <row r="2044">
          <cell r="BT2044" t="str">
            <v>Oltárc</v>
          </cell>
        </row>
        <row r="2045">
          <cell r="BT2045" t="str">
            <v>Onga</v>
          </cell>
        </row>
        <row r="2046">
          <cell r="BT2046" t="str">
            <v>Ónod</v>
          </cell>
        </row>
        <row r="2047">
          <cell r="BT2047" t="str">
            <v>Ópályi</v>
          </cell>
        </row>
        <row r="2048">
          <cell r="BT2048" t="str">
            <v>Ópusztaszer</v>
          </cell>
        </row>
        <row r="2049">
          <cell r="BT2049" t="str">
            <v>Orbányosfa</v>
          </cell>
        </row>
        <row r="2050">
          <cell r="BT2050" t="str">
            <v>Orci</v>
          </cell>
        </row>
        <row r="2051">
          <cell r="BT2051" t="str">
            <v>Ordacsehi</v>
          </cell>
        </row>
        <row r="2052">
          <cell r="BT2052" t="str">
            <v>Ordas</v>
          </cell>
        </row>
        <row r="2053">
          <cell r="BT2053" t="str">
            <v>Orfalu</v>
          </cell>
        </row>
        <row r="2054">
          <cell r="BT2054" t="str">
            <v>Orfű</v>
          </cell>
        </row>
        <row r="2055">
          <cell r="BT2055" t="str">
            <v>Orgovány</v>
          </cell>
        </row>
        <row r="2056">
          <cell r="BT2056" t="str">
            <v>Ormándlak</v>
          </cell>
        </row>
        <row r="2057">
          <cell r="BT2057" t="str">
            <v>Ormosbánya</v>
          </cell>
        </row>
        <row r="2058">
          <cell r="BT2058" t="str">
            <v>Orosháza</v>
          </cell>
        </row>
        <row r="2059">
          <cell r="BT2059" t="str">
            <v>Oroszi</v>
          </cell>
        </row>
        <row r="2060">
          <cell r="BT2060" t="str">
            <v>Oroszlány</v>
          </cell>
        </row>
        <row r="2061">
          <cell r="BT2061" t="str">
            <v>Oroszló</v>
          </cell>
        </row>
        <row r="2062">
          <cell r="BT2062" t="str">
            <v>Orosztony</v>
          </cell>
        </row>
        <row r="2063">
          <cell r="BT2063" t="str">
            <v>Ortaháza</v>
          </cell>
        </row>
        <row r="2064">
          <cell r="BT2064" t="str">
            <v>Osli</v>
          </cell>
        </row>
        <row r="2065">
          <cell r="BT2065" t="str">
            <v>Ostffyasszonyfa</v>
          </cell>
        </row>
        <row r="2066">
          <cell r="BT2066" t="str">
            <v>Ostoros</v>
          </cell>
        </row>
        <row r="2067">
          <cell r="BT2067" t="str">
            <v>Oszkó</v>
          </cell>
        </row>
        <row r="2068">
          <cell r="BT2068" t="str">
            <v>Oszlár</v>
          </cell>
        </row>
        <row r="2069">
          <cell r="BT2069" t="str">
            <v>Osztopán</v>
          </cell>
        </row>
        <row r="2070">
          <cell r="BT2070" t="str">
            <v>Ózd</v>
          </cell>
        </row>
        <row r="2071">
          <cell r="BT2071" t="str">
            <v>Ózdfalu</v>
          </cell>
        </row>
        <row r="2072">
          <cell r="BT2072" t="str">
            <v>Ozmánbük</v>
          </cell>
        </row>
        <row r="2073">
          <cell r="BT2073" t="str">
            <v>Ozora</v>
          </cell>
        </row>
        <row r="2074">
          <cell r="BT2074" t="str">
            <v>Öcs</v>
          </cell>
        </row>
        <row r="2075">
          <cell r="BT2075" t="str">
            <v>Őcsény</v>
          </cell>
        </row>
        <row r="2076">
          <cell r="BT2076" t="str">
            <v>Öcsöd</v>
          </cell>
        </row>
        <row r="2077">
          <cell r="BT2077" t="str">
            <v>Ököritófülpös</v>
          </cell>
        </row>
        <row r="2078">
          <cell r="BT2078" t="str">
            <v>Ölbő</v>
          </cell>
        </row>
        <row r="2079">
          <cell r="BT2079" t="str">
            <v>Ömböly</v>
          </cell>
        </row>
        <row r="2080">
          <cell r="BT2080" t="str">
            <v>Őr</v>
          </cell>
        </row>
        <row r="2081">
          <cell r="BT2081" t="str">
            <v>Őrbottyán</v>
          </cell>
        </row>
        <row r="2082">
          <cell r="BT2082" t="str">
            <v>Öregcsertő</v>
          </cell>
        </row>
        <row r="2083">
          <cell r="BT2083" t="str">
            <v>Öreglak</v>
          </cell>
        </row>
        <row r="2084">
          <cell r="BT2084" t="str">
            <v>Őrhalom</v>
          </cell>
        </row>
        <row r="2085">
          <cell r="BT2085" t="str">
            <v>Őrimagyarósd</v>
          </cell>
        </row>
        <row r="2086">
          <cell r="BT2086" t="str">
            <v>Őriszentpéter</v>
          </cell>
        </row>
        <row r="2087">
          <cell r="BT2087" t="str">
            <v>Örkény</v>
          </cell>
        </row>
        <row r="2088">
          <cell r="BT2088" t="str">
            <v>Örményes</v>
          </cell>
        </row>
        <row r="2089">
          <cell r="BT2089" t="str">
            <v>Örménykút</v>
          </cell>
        </row>
        <row r="2090">
          <cell r="BT2090" t="str">
            <v>Őrtilos</v>
          </cell>
        </row>
        <row r="2091">
          <cell r="BT2091" t="str">
            <v>Örvényes</v>
          </cell>
        </row>
        <row r="2092">
          <cell r="BT2092" t="str">
            <v>Ősagárd</v>
          </cell>
        </row>
        <row r="2093">
          <cell r="BT2093" t="str">
            <v>Ősi</v>
          </cell>
        </row>
        <row r="2094">
          <cell r="BT2094" t="str">
            <v>Öskü</v>
          </cell>
        </row>
        <row r="2095">
          <cell r="BT2095" t="str">
            <v>Öttevény</v>
          </cell>
        </row>
        <row r="2096">
          <cell r="BT2096" t="str">
            <v>Öttömös</v>
          </cell>
        </row>
        <row r="2097">
          <cell r="BT2097" t="str">
            <v>Ötvöskónyi</v>
          </cell>
        </row>
        <row r="2098">
          <cell r="BT2098" t="str">
            <v>Pácin</v>
          </cell>
        </row>
        <row r="2099">
          <cell r="BT2099" t="str">
            <v>Pacsa</v>
          </cell>
        </row>
        <row r="2100">
          <cell r="BT2100" t="str">
            <v>Pácsony</v>
          </cell>
        </row>
        <row r="2101">
          <cell r="BT2101" t="str">
            <v>Padár</v>
          </cell>
        </row>
        <row r="2102">
          <cell r="BT2102" t="str">
            <v>Páhi</v>
          </cell>
        </row>
        <row r="2103">
          <cell r="BT2103" t="str">
            <v>Páka</v>
          </cell>
        </row>
        <row r="2104">
          <cell r="BT2104" t="str">
            <v>Pakod</v>
          </cell>
        </row>
        <row r="2105">
          <cell r="BT2105" t="str">
            <v>Pákozd</v>
          </cell>
        </row>
        <row r="2106">
          <cell r="BT2106" t="str">
            <v>Paks</v>
          </cell>
        </row>
        <row r="2107">
          <cell r="BT2107" t="str">
            <v>Palé</v>
          </cell>
        </row>
        <row r="2108">
          <cell r="BT2108" t="str">
            <v>Pálfa</v>
          </cell>
        </row>
        <row r="2109">
          <cell r="BT2109" t="str">
            <v>Pálfiszeg</v>
          </cell>
        </row>
        <row r="2110">
          <cell r="BT2110" t="str">
            <v>Pálháza</v>
          </cell>
        </row>
        <row r="2111">
          <cell r="BT2111" t="str">
            <v>Páli</v>
          </cell>
        </row>
        <row r="2112">
          <cell r="BT2112" t="str">
            <v>Palkonya</v>
          </cell>
        </row>
        <row r="2113">
          <cell r="BT2113" t="str">
            <v>Pálmajor</v>
          </cell>
        </row>
        <row r="2114">
          <cell r="BT2114" t="str">
            <v>Pálmonostora</v>
          </cell>
        </row>
        <row r="2115">
          <cell r="BT2115" t="str">
            <v>Pálosvörösmart</v>
          </cell>
        </row>
        <row r="2116">
          <cell r="BT2116" t="str">
            <v>Palotabozsok</v>
          </cell>
        </row>
        <row r="2117">
          <cell r="BT2117" t="str">
            <v>Palotás</v>
          </cell>
        </row>
        <row r="2118">
          <cell r="BT2118" t="str">
            <v>Paloznak</v>
          </cell>
        </row>
        <row r="2119">
          <cell r="BT2119" t="str">
            <v>Pamlény</v>
          </cell>
        </row>
        <row r="2120">
          <cell r="BT2120" t="str">
            <v>Pamuk</v>
          </cell>
        </row>
        <row r="2121">
          <cell r="BT2121" t="str">
            <v>Pánd</v>
          </cell>
        </row>
        <row r="2122">
          <cell r="BT2122" t="str">
            <v>Pankasz</v>
          </cell>
        </row>
        <row r="2123">
          <cell r="BT2123" t="str">
            <v>Pannonhalma</v>
          </cell>
        </row>
        <row r="2124">
          <cell r="BT2124" t="str">
            <v>Pányok</v>
          </cell>
        </row>
        <row r="2125">
          <cell r="BT2125" t="str">
            <v>Panyola</v>
          </cell>
        </row>
        <row r="2126">
          <cell r="BT2126" t="str">
            <v>Pap</v>
          </cell>
        </row>
        <row r="2127">
          <cell r="BT2127" t="str">
            <v>Pápa</v>
          </cell>
        </row>
        <row r="2128">
          <cell r="BT2128" t="str">
            <v>Pápadereske</v>
          </cell>
        </row>
        <row r="2129">
          <cell r="BT2129" t="str">
            <v>Pápakovácsi</v>
          </cell>
        </row>
        <row r="2130">
          <cell r="BT2130" t="str">
            <v>Pápasalamon</v>
          </cell>
        </row>
        <row r="2131">
          <cell r="BT2131" t="str">
            <v>Pápateszér</v>
          </cell>
        </row>
        <row r="2132">
          <cell r="BT2132" t="str">
            <v>Papkeszi</v>
          </cell>
        </row>
        <row r="2133">
          <cell r="BT2133" t="str">
            <v>Pápoc</v>
          </cell>
        </row>
        <row r="2134">
          <cell r="BT2134" t="str">
            <v>Papos</v>
          </cell>
        </row>
        <row r="2135">
          <cell r="BT2135" t="str">
            <v>Páprád</v>
          </cell>
        </row>
        <row r="2136">
          <cell r="BT2136" t="str">
            <v>Parád</v>
          </cell>
        </row>
        <row r="2137">
          <cell r="BT2137" t="str">
            <v>Parádsasvár</v>
          </cell>
        </row>
        <row r="2138">
          <cell r="BT2138" t="str">
            <v>Parasznya</v>
          </cell>
        </row>
        <row r="2139">
          <cell r="BT2139" t="str">
            <v>Pári</v>
          </cell>
        </row>
        <row r="2140">
          <cell r="BT2140" t="str">
            <v>Paszab</v>
          </cell>
        </row>
        <row r="2141">
          <cell r="BT2141" t="str">
            <v>Pásztó</v>
          </cell>
        </row>
        <row r="2142">
          <cell r="BT2142" t="str">
            <v>Pásztori</v>
          </cell>
        </row>
        <row r="2143">
          <cell r="BT2143" t="str">
            <v>Pat</v>
          </cell>
        </row>
        <row r="2144">
          <cell r="BT2144" t="str">
            <v>Patak</v>
          </cell>
        </row>
        <row r="2145">
          <cell r="BT2145" t="str">
            <v>Patalom</v>
          </cell>
        </row>
        <row r="2146">
          <cell r="BT2146" t="str">
            <v>Patapoklosi</v>
          </cell>
        </row>
        <row r="2147">
          <cell r="BT2147" t="str">
            <v>Patca</v>
          </cell>
        </row>
        <row r="2148">
          <cell r="BT2148" t="str">
            <v>Pátka</v>
          </cell>
        </row>
        <row r="2149">
          <cell r="BT2149" t="str">
            <v>Patosfa</v>
          </cell>
        </row>
        <row r="2150">
          <cell r="BT2150" t="str">
            <v>Pátroha</v>
          </cell>
        </row>
        <row r="2151">
          <cell r="BT2151" t="str">
            <v>Patvarc</v>
          </cell>
        </row>
        <row r="2152">
          <cell r="BT2152" t="str">
            <v>Páty</v>
          </cell>
        </row>
        <row r="2153">
          <cell r="BT2153" t="str">
            <v>Pátyod</v>
          </cell>
        </row>
        <row r="2154">
          <cell r="BT2154" t="str">
            <v>Pázmánd</v>
          </cell>
        </row>
        <row r="2155">
          <cell r="BT2155" t="str">
            <v>Pázmándfalu</v>
          </cell>
        </row>
        <row r="2156">
          <cell r="BT2156" t="str">
            <v>Pécel</v>
          </cell>
        </row>
        <row r="2157">
          <cell r="BT2157" t="str">
            <v>Pecöl</v>
          </cell>
        </row>
        <row r="2158">
          <cell r="BT2158" t="str">
            <v>Pécs</v>
          </cell>
        </row>
        <row r="2159">
          <cell r="BT2159" t="str">
            <v>Pécsbagota</v>
          </cell>
        </row>
        <row r="2160">
          <cell r="BT2160" t="str">
            <v>Pécsdevecser</v>
          </cell>
        </row>
        <row r="2161">
          <cell r="BT2161" t="str">
            <v>Pécsely</v>
          </cell>
        </row>
        <row r="2162">
          <cell r="BT2162" t="str">
            <v>Pécsudvard</v>
          </cell>
        </row>
        <row r="2163">
          <cell r="BT2163" t="str">
            <v>Pécsvárad</v>
          </cell>
        </row>
        <row r="2164">
          <cell r="BT2164" t="str">
            <v>Pellérd</v>
          </cell>
        </row>
        <row r="2165">
          <cell r="BT2165" t="str">
            <v>Pély</v>
          </cell>
        </row>
        <row r="2166">
          <cell r="BT2166" t="str">
            <v>Penc</v>
          </cell>
        </row>
        <row r="2167">
          <cell r="BT2167" t="str">
            <v>Penészlek</v>
          </cell>
        </row>
        <row r="2168">
          <cell r="BT2168" t="str">
            <v>Pénzesgyőr</v>
          </cell>
        </row>
        <row r="2169">
          <cell r="BT2169" t="str">
            <v>Penyige</v>
          </cell>
        </row>
        <row r="2170">
          <cell r="BT2170" t="str">
            <v>Pér</v>
          </cell>
        </row>
        <row r="2171">
          <cell r="BT2171" t="str">
            <v>Perbál</v>
          </cell>
        </row>
        <row r="2172">
          <cell r="BT2172" t="str">
            <v>Pere</v>
          </cell>
        </row>
        <row r="2173">
          <cell r="BT2173" t="str">
            <v>Perecse</v>
          </cell>
        </row>
        <row r="2174">
          <cell r="BT2174" t="str">
            <v>Pereked</v>
          </cell>
        </row>
        <row r="2175">
          <cell r="BT2175" t="str">
            <v>Perenye</v>
          </cell>
        </row>
        <row r="2176">
          <cell r="BT2176" t="str">
            <v>Peresznye</v>
          </cell>
        </row>
        <row r="2177">
          <cell r="BT2177" t="str">
            <v>Pereszteg</v>
          </cell>
        </row>
        <row r="2178">
          <cell r="BT2178" t="str">
            <v>Perkáta</v>
          </cell>
        </row>
        <row r="2179">
          <cell r="BT2179" t="str">
            <v>Perkupa</v>
          </cell>
        </row>
        <row r="2180">
          <cell r="BT2180" t="str">
            <v>Perőcsény</v>
          </cell>
        </row>
        <row r="2181">
          <cell r="BT2181" t="str">
            <v>Peterd</v>
          </cell>
        </row>
        <row r="2182">
          <cell r="BT2182" t="str">
            <v>Péterhida</v>
          </cell>
        </row>
        <row r="2183">
          <cell r="BT2183" t="str">
            <v>Péteri</v>
          </cell>
        </row>
        <row r="2184">
          <cell r="BT2184" t="str">
            <v>Pétervására</v>
          </cell>
        </row>
        <row r="2185">
          <cell r="BT2185" t="str">
            <v>Pétfürdő</v>
          </cell>
        </row>
        <row r="2186">
          <cell r="BT2186" t="str">
            <v>Pethőhenye</v>
          </cell>
        </row>
        <row r="2187">
          <cell r="BT2187" t="str">
            <v>Petneháza</v>
          </cell>
        </row>
        <row r="2188">
          <cell r="BT2188" t="str">
            <v>Petőfibánya</v>
          </cell>
        </row>
        <row r="2189">
          <cell r="BT2189" t="str">
            <v>Petőfiszállás</v>
          </cell>
        </row>
        <row r="2190">
          <cell r="BT2190" t="str">
            <v>Petőháza</v>
          </cell>
        </row>
        <row r="2191">
          <cell r="BT2191" t="str">
            <v>Petőmihályfa</v>
          </cell>
        </row>
        <row r="2192">
          <cell r="BT2192" t="str">
            <v>Petrikeresztúr</v>
          </cell>
        </row>
        <row r="2193">
          <cell r="BT2193" t="str">
            <v>Petrivente</v>
          </cell>
        </row>
        <row r="2194">
          <cell r="BT2194" t="str">
            <v>Pettend</v>
          </cell>
        </row>
        <row r="2195">
          <cell r="BT2195" t="str">
            <v>Piliny</v>
          </cell>
        </row>
        <row r="2196">
          <cell r="BT2196" t="str">
            <v>Pilis</v>
          </cell>
        </row>
        <row r="2197">
          <cell r="BT2197" t="str">
            <v>Pilisborosjenő</v>
          </cell>
        </row>
        <row r="2198">
          <cell r="BT2198" t="str">
            <v>Piliscsaba</v>
          </cell>
        </row>
        <row r="2199">
          <cell r="BT2199" t="str">
            <v>Piliscsév</v>
          </cell>
        </row>
        <row r="2200">
          <cell r="BT2200" t="str">
            <v>Pilisjászfalu</v>
          </cell>
        </row>
        <row r="2201">
          <cell r="BT2201" t="str">
            <v>Pilismarót</v>
          </cell>
        </row>
        <row r="2202">
          <cell r="BT2202" t="str">
            <v>Pilisszántó</v>
          </cell>
        </row>
        <row r="2203">
          <cell r="BT2203" t="str">
            <v>Pilisszentiván</v>
          </cell>
        </row>
        <row r="2204">
          <cell r="BT2204" t="str">
            <v>Pilisszentkereszt</v>
          </cell>
        </row>
        <row r="2205">
          <cell r="BT2205" t="str">
            <v>Pilisszentlászló</v>
          </cell>
        </row>
        <row r="2206">
          <cell r="BT2206" t="str">
            <v>Pilisvörösvár</v>
          </cell>
        </row>
        <row r="2207">
          <cell r="BT2207" t="str">
            <v>Pincehely</v>
          </cell>
        </row>
        <row r="2208">
          <cell r="BT2208" t="str">
            <v>Pinkamindszent</v>
          </cell>
        </row>
        <row r="2209">
          <cell r="BT2209" t="str">
            <v>Pinnye</v>
          </cell>
        </row>
        <row r="2210">
          <cell r="BT2210" t="str">
            <v>Piricse</v>
          </cell>
        </row>
        <row r="2211">
          <cell r="BT2211" t="str">
            <v>Pirtó</v>
          </cell>
        </row>
        <row r="2212">
          <cell r="BT2212" t="str">
            <v>Piskó</v>
          </cell>
        </row>
        <row r="2213">
          <cell r="BT2213" t="str">
            <v>Pitvaros</v>
          </cell>
        </row>
        <row r="2214">
          <cell r="BT2214" t="str">
            <v>Pócsa</v>
          </cell>
        </row>
        <row r="2215">
          <cell r="BT2215" t="str">
            <v>Pocsaj</v>
          </cell>
        </row>
        <row r="2216">
          <cell r="BT2216" t="str">
            <v>Pócsmegyer</v>
          </cell>
        </row>
        <row r="2217">
          <cell r="BT2217" t="str">
            <v>Pócspetri</v>
          </cell>
        </row>
        <row r="2218">
          <cell r="BT2218" t="str">
            <v>Pogány</v>
          </cell>
        </row>
        <row r="2219">
          <cell r="BT2219" t="str">
            <v>Pogányszentpéter</v>
          </cell>
        </row>
        <row r="2220">
          <cell r="BT2220" t="str">
            <v>Pókaszepetk</v>
          </cell>
        </row>
        <row r="2221">
          <cell r="BT2221" t="str">
            <v>Polány</v>
          </cell>
        </row>
        <row r="2222">
          <cell r="BT2222" t="str">
            <v>Polgár</v>
          </cell>
        </row>
        <row r="2223">
          <cell r="BT2223" t="str">
            <v>Polgárdi</v>
          </cell>
        </row>
        <row r="2224">
          <cell r="BT2224" t="str">
            <v>Pomáz</v>
          </cell>
        </row>
        <row r="2225">
          <cell r="BT2225" t="str">
            <v>Porcsalma</v>
          </cell>
        </row>
        <row r="2226">
          <cell r="BT2226" t="str">
            <v>Pornóapáti</v>
          </cell>
        </row>
        <row r="2227">
          <cell r="BT2227" t="str">
            <v>Poroszló</v>
          </cell>
        </row>
        <row r="2228">
          <cell r="BT2228" t="str">
            <v>Porpác</v>
          </cell>
        </row>
        <row r="2229">
          <cell r="BT2229" t="str">
            <v>Porrog</v>
          </cell>
        </row>
        <row r="2230">
          <cell r="BT2230" t="str">
            <v>Porrogszentkirály</v>
          </cell>
        </row>
        <row r="2231">
          <cell r="BT2231" t="str">
            <v>Porrogszentpál</v>
          </cell>
        </row>
        <row r="2232">
          <cell r="BT2232" t="str">
            <v>Pórszombat</v>
          </cell>
        </row>
        <row r="2233">
          <cell r="BT2233" t="str">
            <v>Porva</v>
          </cell>
        </row>
        <row r="2234">
          <cell r="BT2234" t="str">
            <v>Pósfa</v>
          </cell>
        </row>
        <row r="2235">
          <cell r="BT2235" t="str">
            <v>Potony</v>
          </cell>
        </row>
        <row r="2236">
          <cell r="BT2236" t="str">
            <v>Potyond</v>
          </cell>
        </row>
        <row r="2237">
          <cell r="BT2237" t="str">
            <v>Pölöske</v>
          </cell>
        </row>
        <row r="2238">
          <cell r="BT2238" t="str">
            <v>Pölöskefő</v>
          </cell>
        </row>
        <row r="2239">
          <cell r="BT2239" t="str">
            <v>Pörböly</v>
          </cell>
        </row>
        <row r="2240">
          <cell r="BT2240" t="str">
            <v>Pördefölde</v>
          </cell>
        </row>
        <row r="2241">
          <cell r="BT2241" t="str">
            <v>Pötréte</v>
          </cell>
        </row>
        <row r="2242">
          <cell r="BT2242" t="str">
            <v>Prügy</v>
          </cell>
        </row>
        <row r="2243">
          <cell r="BT2243" t="str">
            <v>Pula</v>
          </cell>
        </row>
        <row r="2244">
          <cell r="BT2244" t="str">
            <v>Pusztaapáti</v>
          </cell>
        </row>
        <row r="2245">
          <cell r="BT2245" t="str">
            <v>Pusztaberki</v>
          </cell>
        </row>
        <row r="2246">
          <cell r="BT2246" t="str">
            <v>Pusztacsalád</v>
          </cell>
        </row>
        <row r="2247">
          <cell r="BT2247" t="str">
            <v>Pusztacsó</v>
          </cell>
        </row>
        <row r="2248">
          <cell r="BT2248" t="str">
            <v>Pusztadobos</v>
          </cell>
        </row>
        <row r="2249">
          <cell r="BT2249" t="str">
            <v>Pusztaederics</v>
          </cell>
        </row>
        <row r="2250">
          <cell r="BT2250" t="str">
            <v>Pusztafalu</v>
          </cell>
        </row>
        <row r="2251">
          <cell r="BT2251" t="str">
            <v>Pusztaföldvár</v>
          </cell>
        </row>
        <row r="2252">
          <cell r="BT2252" t="str">
            <v>Pusztahencse</v>
          </cell>
        </row>
        <row r="2253">
          <cell r="BT2253" t="str">
            <v>Pusztakovácsi</v>
          </cell>
        </row>
        <row r="2254">
          <cell r="BT2254" t="str">
            <v>Pusztamagyaród</v>
          </cell>
        </row>
        <row r="2255">
          <cell r="BT2255" t="str">
            <v>Pusztamérges</v>
          </cell>
        </row>
        <row r="2256">
          <cell r="BT2256" t="str">
            <v>Pusztamiske</v>
          </cell>
        </row>
        <row r="2257">
          <cell r="BT2257" t="str">
            <v>Pusztamonostor</v>
          </cell>
        </row>
        <row r="2258">
          <cell r="BT2258" t="str">
            <v>Pusztaottlaka</v>
          </cell>
        </row>
        <row r="2259">
          <cell r="BT2259" t="str">
            <v>Pusztaradvány</v>
          </cell>
        </row>
        <row r="2260">
          <cell r="BT2260" t="str">
            <v>Pusztaszabolcs</v>
          </cell>
        </row>
        <row r="2261">
          <cell r="BT2261" t="str">
            <v>Pusztaszemes</v>
          </cell>
        </row>
        <row r="2262">
          <cell r="BT2262" t="str">
            <v>Pusztaszentlászló</v>
          </cell>
        </row>
        <row r="2263">
          <cell r="BT2263" t="str">
            <v>Pusztaszer</v>
          </cell>
        </row>
        <row r="2264">
          <cell r="BT2264" t="str">
            <v>Pusztavacs</v>
          </cell>
        </row>
        <row r="2265">
          <cell r="BT2265" t="str">
            <v>Pusztavám</v>
          </cell>
        </row>
        <row r="2266">
          <cell r="BT2266" t="str">
            <v>Pusztazámor</v>
          </cell>
        </row>
        <row r="2267">
          <cell r="BT2267" t="str">
            <v>Putnok</v>
          </cell>
        </row>
        <row r="2268">
          <cell r="BT2268" t="str">
            <v>Püski</v>
          </cell>
        </row>
        <row r="2269">
          <cell r="BT2269" t="str">
            <v>Püspökhatvan</v>
          </cell>
        </row>
        <row r="2270">
          <cell r="BT2270" t="str">
            <v>Püspökladány</v>
          </cell>
        </row>
        <row r="2271">
          <cell r="BT2271" t="str">
            <v>Püspökmolnári</v>
          </cell>
        </row>
        <row r="2272">
          <cell r="BT2272" t="str">
            <v>Püspökszilágy</v>
          </cell>
        </row>
        <row r="2273">
          <cell r="BT2273" t="str">
            <v>Rábacsanak</v>
          </cell>
        </row>
        <row r="2274">
          <cell r="BT2274" t="str">
            <v>Rábacsécsény</v>
          </cell>
        </row>
        <row r="2275">
          <cell r="BT2275" t="str">
            <v>Rábagyarmat</v>
          </cell>
        </row>
        <row r="2276">
          <cell r="BT2276" t="str">
            <v>Rábahídvég</v>
          </cell>
        </row>
        <row r="2277">
          <cell r="BT2277" t="str">
            <v>Rábakecöl</v>
          </cell>
        </row>
        <row r="2278">
          <cell r="BT2278" t="str">
            <v>Rábapatona</v>
          </cell>
        </row>
        <row r="2279">
          <cell r="BT2279" t="str">
            <v>Rábapaty</v>
          </cell>
        </row>
        <row r="2280">
          <cell r="BT2280" t="str">
            <v>Rábapordány</v>
          </cell>
        </row>
        <row r="2281">
          <cell r="BT2281" t="str">
            <v>Rábasebes</v>
          </cell>
        </row>
        <row r="2282">
          <cell r="BT2282" t="str">
            <v>Rábaszentandrás</v>
          </cell>
        </row>
        <row r="2283">
          <cell r="BT2283" t="str">
            <v>Rábaszentmihály</v>
          </cell>
        </row>
        <row r="2284">
          <cell r="BT2284" t="str">
            <v>Rábaszentmiklós</v>
          </cell>
        </row>
        <row r="2285">
          <cell r="BT2285" t="str">
            <v>Rábatamási</v>
          </cell>
        </row>
        <row r="2286">
          <cell r="BT2286" t="str">
            <v>Rábatöttös</v>
          </cell>
        </row>
        <row r="2287">
          <cell r="BT2287" t="str">
            <v>Rábcakapi</v>
          </cell>
        </row>
        <row r="2288">
          <cell r="BT2288" t="str">
            <v>Rácalmás</v>
          </cell>
        </row>
        <row r="2289">
          <cell r="BT2289" t="str">
            <v>Ráckeresztúr</v>
          </cell>
        </row>
        <row r="2290">
          <cell r="BT2290" t="str">
            <v>Ráckeve</v>
          </cell>
        </row>
        <row r="2291">
          <cell r="BT2291" t="str">
            <v>Rád</v>
          </cell>
        </row>
        <row r="2292">
          <cell r="BT2292" t="str">
            <v>Rádfalva</v>
          </cell>
        </row>
        <row r="2293">
          <cell r="BT2293" t="str">
            <v>Rádóckölked</v>
          </cell>
        </row>
        <row r="2294">
          <cell r="BT2294" t="str">
            <v>Radostyán</v>
          </cell>
        </row>
        <row r="2295">
          <cell r="BT2295" t="str">
            <v>Ragály</v>
          </cell>
        </row>
        <row r="2296">
          <cell r="BT2296" t="str">
            <v>Rajka</v>
          </cell>
        </row>
        <row r="2297">
          <cell r="BT2297" t="str">
            <v>Rakaca</v>
          </cell>
        </row>
        <row r="2298">
          <cell r="BT2298" t="str">
            <v>Rakacaszend</v>
          </cell>
        </row>
        <row r="2299">
          <cell r="BT2299" t="str">
            <v>Rakamaz</v>
          </cell>
        </row>
        <row r="2300">
          <cell r="BT2300" t="str">
            <v>Rákóczibánya</v>
          </cell>
        </row>
        <row r="2301">
          <cell r="BT2301" t="str">
            <v>Rákóczifalva</v>
          </cell>
        </row>
        <row r="2302">
          <cell r="BT2302" t="str">
            <v>Rákócziújfalu</v>
          </cell>
        </row>
        <row r="2303">
          <cell r="BT2303" t="str">
            <v>Ráksi</v>
          </cell>
        </row>
        <row r="2304">
          <cell r="BT2304" t="str">
            <v>Ramocsa</v>
          </cell>
        </row>
        <row r="2305">
          <cell r="BT2305" t="str">
            <v>Ramocsaháza</v>
          </cell>
        </row>
        <row r="2306">
          <cell r="BT2306" t="str">
            <v>Rápolt</v>
          </cell>
        </row>
        <row r="2307">
          <cell r="BT2307" t="str">
            <v>Raposka</v>
          </cell>
        </row>
        <row r="2308">
          <cell r="BT2308" t="str">
            <v>Rásonysápberencs</v>
          </cell>
        </row>
        <row r="2309">
          <cell r="BT2309" t="str">
            <v>Rátka</v>
          </cell>
        </row>
        <row r="2310">
          <cell r="BT2310" t="str">
            <v>Rátót</v>
          </cell>
        </row>
        <row r="2311">
          <cell r="BT2311" t="str">
            <v>Ravazd</v>
          </cell>
        </row>
        <row r="2312">
          <cell r="BT2312" t="str">
            <v>Recsk</v>
          </cell>
        </row>
        <row r="2313">
          <cell r="BT2313" t="str">
            <v>Réde</v>
          </cell>
        </row>
        <row r="2314">
          <cell r="BT2314" t="str">
            <v>Rédics</v>
          </cell>
        </row>
        <row r="2315">
          <cell r="BT2315" t="str">
            <v>Regéc</v>
          </cell>
        </row>
        <row r="2316">
          <cell r="BT2316" t="str">
            <v>Regenye</v>
          </cell>
        </row>
        <row r="2317">
          <cell r="BT2317" t="str">
            <v>Regöly</v>
          </cell>
        </row>
        <row r="2318">
          <cell r="BT2318" t="str">
            <v>Rém</v>
          </cell>
        </row>
        <row r="2319">
          <cell r="BT2319" t="str">
            <v>Remeteszőlős</v>
          </cell>
        </row>
        <row r="2320">
          <cell r="BT2320" t="str">
            <v>Répáshuta</v>
          </cell>
        </row>
        <row r="2321">
          <cell r="BT2321" t="str">
            <v>Répcelak</v>
          </cell>
        </row>
        <row r="2322">
          <cell r="BT2322" t="str">
            <v>Répceszemere</v>
          </cell>
        </row>
        <row r="2323">
          <cell r="BT2323" t="str">
            <v>Répceszentgyörgy</v>
          </cell>
        </row>
        <row r="2324">
          <cell r="BT2324" t="str">
            <v>Répcevis</v>
          </cell>
        </row>
        <row r="2325">
          <cell r="BT2325" t="str">
            <v>Resznek</v>
          </cell>
        </row>
        <row r="2326">
          <cell r="BT2326" t="str">
            <v>Rétalap</v>
          </cell>
        </row>
        <row r="2327">
          <cell r="BT2327" t="str">
            <v>Rétközberencs</v>
          </cell>
        </row>
        <row r="2328">
          <cell r="BT2328" t="str">
            <v>Rétság</v>
          </cell>
        </row>
        <row r="2329">
          <cell r="BT2329" t="str">
            <v>Révfülöp</v>
          </cell>
        </row>
        <row r="2330">
          <cell r="BT2330" t="str">
            <v>Révleányvár</v>
          </cell>
        </row>
        <row r="2331">
          <cell r="BT2331" t="str">
            <v>Rezi</v>
          </cell>
        </row>
        <row r="2332">
          <cell r="BT2332" t="str">
            <v>Ricse</v>
          </cell>
        </row>
        <row r="2333">
          <cell r="BT2333" t="str">
            <v>Rigács</v>
          </cell>
        </row>
        <row r="2334">
          <cell r="BT2334" t="str">
            <v>Rigyác</v>
          </cell>
        </row>
        <row r="2335">
          <cell r="BT2335" t="str">
            <v>Rimóc</v>
          </cell>
        </row>
        <row r="2336">
          <cell r="BT2336" t="str">
            <v>Rinyabesenyő</v>
          </cell>
        </row>
        <row r="2337">
          <cell r="BT2337" t="str">
            <v>Rinyakovácsi</v>
          </cell>
        </row>
        <row r="2338">
          <cell r="BT2338" t="str">
            <v>Rinyaszentkirály</v>
          </cell>
        </row>
        <row r="2339">
          <cell r="BT2339" t="str">
            <v>Rinyaújlak</v>
          </cell>
        </row>
        <row r="2340">
          <cell r="BT2340" t="str">
            <v>Rinyaújnép</v>
          </cell>
        </row>
        <row r="2341">
          <cell r="BT2341" t="str">
            <v>Rohod</v>
          </cell>
        </row>
        <row r="2342">
          <cell r="BT2342" t="str">
            <v>Románd</v>
          </cell>
        </row>
        <row r="2343">
          <cell r="BT2343" t="str">
            <v>Romhány</v>
          </cell>
        </row>
        <row r="2344">
          <cell r="BT2344" t="str">
            <v>Romonya</v>
          </cell>
        </row>
        <row r="2345">
          <cell r="BT2345" t="str">
            <v>Rózsafa</v>
          </cell>
        </row>
        <row r="2346">
          <cell r="BT2346" t="str">
            <v>Rozsály</v>
          </cell>
        </row>
        <row r="2347">
          <cell r="BT2347" t="str">
            <v>Rózsaszentmárton</v>
          </cell>
        </row>
        <row r="2348">
          <cell r="BT2348" t="str">
            <v>Röjtökmuzsaj</v>
          </cell>
        </row>
        <row r="2349">
          <cell r="BT2349" t="str">
            <v>Rönök</v>
          </cell>
        </row>
        <row r="2350">
          <cell r="BT2350" t="str">
            <v>Röszke</v>
          </cell>
        </row>
        <row r="2351">
          <cell r="BT2351" t="str">
            <v>Rudabánya</v>
          </cell>
        </row>
        <row r="2352">
          <cell r="BT2352" t="str">
            <v>Rudolftelep</v>
          </cell>
        </row>
        <row r="2353">
          <cell r="BT2353" t="str">
            <v>Rum</v>
          </cell>
        </row>
        <row r="2354">
          <cell r="BT2354" t="str">
            <v>Ruzsa</v>
          </cell>
        </row>
        <row r="2355">
          <cell r="BT2355" t="str">
            <v>Ságújfalu</v>
          </cell>
        </row>
        <row r="2356">
          <cell r="BT2356" t="str">
            <v>Ságvár</v>
          </cell>
        </row>
        <row r="2357">
          <cell r="BT2357" t="str">
            <v>Sajóbábony</v>
          </cell>
        </row>
        <row r="2358">
          <cell r="BT2358" t="str">
            <v>Sajóecseg</v>
          </cell>
        </row>
        <row r="2359">
          <cell r="BT2359" t="str">
            <v>Sajógalgóc</v>
          </cell>
        </row>
        <row r="2360">
          <cell r="BT2360" t="str">
            <v>Sajóhídvég</v>
          </cell>
        </row>
        <row r="2361">
          <cell r="BT2361" t="str">
            <v>Sajóivánka</v>
          </cell>
        </row>
        <row r="2362">
          <cell r="BT2362" t="str">
            <v>Sajókápolna</v>
          </cell>
        </row>
        <row r="2363">
          <cell r="BT2363" t="str">
            <v>Sajókaza</v>
          </cell>
        </row>
        <row r="2364">
          <cell r="BT2364" t="str">
            <v>Sajókeresztúr</v>
          </cell>
        </row>
        <row r="2365">
          <cell r="BT2365" t="str">
            <v>Sajólád</v>
          </cell>
        </row>
        <row r="2366">
          <cell r="BT2366" t="str">
            <v>Sajólászlófalva</v>
          </cell>
        </row>
        <row r="2367">
          <cell r="BT2367" t="str">
            <v>Sajómercse</v>
          </cell>
        </row>
        <row r="2368">
          <cell r="BT2368" t="str">
            <v>Sajónémeti</v>
          </cell>
        </row>
        <row r="2369">
          <cell r="BT2369" t="str">
            <v>Sajóörös</v>
          </cell>
        </row>
        <row r="2370">
          <cell r="BT2370" t="str">
            <v>Sajópálfala</v>
          </cell>
        </row>
        <row r="2371">
          <cell r="BT2371" t="str">
            <v>Sajópetri</v>
          </cell>
        </row>
        <row r="2372">
          <cell r="BT2372" t="str">
            <v>Sajópüspöki</v>
          </cell>
        </row>
        <row r="2373">
          <cell r="BT2373" t="str">
            <v>Sajósenye</v>
          </cell>
        </row>
        <row r="2374">
          <cell r="BT2374" t="str">
            <v>Sajószentpéter</v>
          </cell>
        </row>
        <row r="2375">
          <cell r="BT2375" t="str">
            <v>Sajószöged</v>
          </cell>
        </row>
        <row r="2376">
          <cell r="BT2376" t="str">
            <v>Sajóvámos</v>
          </cell>
        </row>
        <row r="2377">
          <cell r="BT2377" t="str">
            <v>Sajóvelezd</v>
          </cell>
        </row>
        <row r="2378">
          <cell r="BT2378" t="str">
            <v>Sajtoskál</v>
          </cell>
        </row>
        <row r="2379">
          <cell r="BT2379" t="str">
            <v>Salföld</v>
          </cell>
        </row>
        <row r="2380">
          <cell r="BT2380" t="str">
            <v>Salgótarján</v>
          </cell>
        </row>
        <row r="2381">
          <cell r="BT2381" t="str">
            <v>Salköveskút</v>
          </cell>
        </row>
        <row r="2382">
          <cell r="BT2382" t="str">
            <v>Salomvár</v>
          </cell>
        </row>
        <row r="2383">
          <cell r="BT2383" t="str">
            <v>Sály</v>
          </cell>
        </row>
        <row r="2384">
          <cell r="BT2384" t="str">
            <v>Sámod</v>
          </cell>
        </row>
        <row r="2385">
          <cell r="BT2385" t="str">
            <v>Sámsonháza</v>
          </cell>
        </row>
        <row r="2386">
          <cell r="BT2386" t="str">
            <v>Sand</v>
          </cell>
        </row>
        <row r="2387">
          <cell r="BT2387" t="str">
            <v>Sándorfalva</v>
          </cell>
        </row>
        <row r="2388">
          <cell r="BT2388" t="str">
            <v>Sántos</v>
          </cell>
        </row>
        <row r="2389">
          <cell r="BT2389" t="str">
            <v>Sáp</v>
          </cell>
        </row>
        <row r="2390">
          <cell r="BT2390" t="str">
            <v>Sáránd</v>
          </cell>
        </row>
        <row r="2391">
          <cell r="BT2391" t="str">
            <v>Sárazsadány</v>
          </cell>
        </row>
        <row r="2392">
          <cell r="BT2392" t="str">
            <v>Sárbogárd</v>
          </cell>
        </row>
        <row r="2393">
          <cell r="BT2393" t="str">
            <v>Sáregres</v>
          </cell>
        </row>
        <row r="2394">
          <cell r="BT2394" t="str">
            <v>Sárfimizdó</v>
          </cell>
        </row>
        <row r="2395">
          <cell r="BT2395" t="str">
            <v>Sárhida</v>
          </cell>
        </row>
        <row r="2396">
          <cell r="BT2396" t="str">
            <v>Sárisáp</v>
          </cell>
        </row>
        <row r="2397">
          <cell r="BT2397" t="str">
            <v>Sarkad</v>
          </cell>
        </row>
        <row r="2398">
          <cell r="BT2398" t="str">
            <v>Sarkadkeresztúr</v>
          </cell>
        </row>
        <row r="2399">
          <cell r="BT2399" t="str">
            <v>Sárkeresztes</v>
          </cell>
        </row>
        <row r="2400">
          <cell r="BT2400" t="str">
            <v>Sárkeresztúr</v>
          </cell>
        </row>
        <row r="2401">
          <cell r="BT2401" t="str">
            <v>Sárkeszi</v>
          </cell>
        </row>
        <row r="2402">
          <cell r="BT2402" t="str">
            <v>Sármellék</v>
          </cell>
        </row>
        <row r="2403">
          <cell r="BT2403" t="str">
            <v>Sárok</v>
          </cell>
        </row>
        <row r="2404">
          <cell r="BT2404" t="str">
            <v>Sárosd</v>
          </cell>
        </row>
        <row r="2405">
          <cell r="BT2405" t="str">
            <v>Sárospatak</v>
          </cell>
        </row>
        <row r="2406">
          <cell r="BT2406" t="str">
            <v>Sárpilis</v>
          </cell>
        </row>
        <row r="2407">
          <cell r="BT2407" t="str">
            <v>Sárrétudvari</v>
          </cell>
        </row>
        <row r="2408">
          <cell r="BT2408" t="str">
            <v>Sarród</v>
          </cell>
        </row>
        <row r="2409">
          <cell r="BT2409" t="str">
            <v>Sárszentágota</v>
          </cell>
        </row>
        <row r="2410">
          <cell r="BT2410" t="str">
            <v>Sárszentlőrinc</v>
          </cell>
        </row>
        <row r="2411">
          <cell r="BT2411" t="str">
            <v>Sárszentmihály</v>
          </cell>
        </row>
        <row r="2412">
          <cell r="BT2412" t="str">
            <v>Sarud</v>
          </cell>
        </row>
        <row r="2413">
          <cell r="BT2413" t="str">
            <v>Sárvár</v>
          </cell>
        </row>
        <row r="2414">
          <cell r="BT2414" t="str">
            <v>Sásd</v>
          </cell>
        </row>
        <row r="2415">
          <cell r="BT2415" t="str">
            <v>Sáska</v>
          </cell>
        </row>
        <row r="2416">
          <cell r="BT2416" t="str">
            <v>Sáta</v>
          </cell>
        </row>
        <row r="2417">
          <cell r="BT2417" t="str">
            <v>Sátoraljaújhely</v>
          </cell>
        </row>
        <row r="2418">
          <cell r="BT2418" t="str">
            <v>Sátorhely</v>
          </cell>
        </row>
        <row r="2419">
          <cell r="BT2419" t="str">
            <v>Sávoly</v>
          </cell>
        </row>
        <row r="2420">
          <cell r="BT2420" t="str">
            <v>Sé</v>
          </cell>
        </row>
        <row r="2421">
          <cell r="BT2421" t="str">
            <v>Segesd</v>
          </cell>
        </row>
        <row r="2422">
          <cell r="BT2422" t="str">
            <v>Sellye</v>
          </cell>
        </row>
        <row r="2423">
          <cell r="BT2423" t="str">
            <v>Selyeb</v>
          </cell>
        </row>
        <row r="2424">
          <cell r="BT2424" t="str">
            <v>Semjén</v>
          </cell>
        </row>
        <row r="2425">
          <cell r="BT2425" t="str">
            <v>Semjénháza</v>
          </cell>
        </row>
        <row r="2426">
          <cell r="BT2426" t="str">
            <v>Sénye</v>
          </cell>
        </row>
        <row r="2427">
          <cell r="BT2427" t="str">
            <v>Sényő</v>
          </cell>
        </row>
        <row r="2428">
          <cell r="BT2428" t="str">
            <v>Seregélyes</v>
          </cell>
        </row>
        <row r="2429">
          <cell r="BT2429" t="str">
            <v>Serényfalva</v>
          </cell>
        </row>
        <row r="2430">
          <cell r="BT2430" t="str">
            <v>Sérsekszőlős</v>
          </cell>
        </row>
        <row r="2431">
          <cell r="BT2431" t="str">
            <v>Sikátor</v>
          </cell>
        </row>
        <row r="2432">
          <cell r="BT2432" t="str">
            <v>Siklós</v>
          </cell>
        </row>
        <row r="2433">
          <cell r="BT2433" t="str">
            <v>Siklósbodony</v>
          </cell>
        </row>
        <row r="2434">
          <cell r="BT2434" t="str">
            <v>Siklósnagyfalu</v>
          </cell>
        </row>
        <row r="2435">
          <cell r="BT2435" t="str">
            <v>Sima</v>
          </cell>
        </row>
        <row r="2436">
          <cell r="BT2436" t="str">
            <v>Simaság</v>
          </cell>
        </row>
        <row r="2437">
          <cell r="BT2437" t="str">
            <v>Simonfa</v>
          </cell>
        </row>
        <row r="2438">
          <cell r="BT2438" t="str">
            <v>Simontornya</v>
          </cell>
        </row>
        <row r="2439">
          <cell r="BT2439" t="str">
            <v>Sióagárd</v>
          </cell>
        </row>
        <row r="2440">
          <cell r="BT2440" t="str">
            <v>Siófok</v>
          </cell>
        </row>
        <row r="2441">
          <cell r="BT2441" t="str">
            <v>Siójut</v>
          </cell>
        </row>
        <row r="2442">
          <cell r="BT2442" t="str">
            <v>Sirok</v>
          </cell>
        </row>
        <row r="2443">
          <cell r="BT2443" t="str">
            <v>Sitke</v>
          </cell>
        </row>
        <row r="2444">
          <cell r="BT2444" t="str">
            <v>Sobor</v>
          </cell>
        </row>
        <row r="2445">
          <cell r="BT2445" t="str">
            <v>Sokorópátka</v>
          </cell>
        </row>
        <row r="2446">
          <cell r="BT2446" t="str">
            <v>Solt</v>
          </cell>
        </row>
        <row r="2447">
          <cell r="BT2447" t="str">
            <v>Soltszentimre</v>
          </cell>
        </row>
        <row r="2448">
          <cell r="BT2448" t="str">
            <v>Soltvadkert</v>
          </cell>
        </row>
        <row r="2449">
          <cell r="BT2449" t="str">
            <v>Sóly</v>
          </cell>
        </row>
        <row r="2450">
          <cell r="BT2450" t="str">
            <v>Solymár</v>
          </cell>
        </row>
        <row r="2451">
          <cell r="BT2451" t="str">
            <v>Som</v>
          </cell>
        </row>
        <row r="2452">
          <cell r="BT2452" t="str">
            <v>Somberek</v>
          </cell>
        </row>
        <row r="2453">
          <cell r="BT2453" t="str">
            <v>Somlójenő</v>
          </cell>
        </row>
        <row r="2454">
          <cell r="BT2454" t="str">
            <v>Somlószőlős</v>
          </cell>
        </row>
        <row r="2455">
          <cell r="BT2455" t="str">
            <v>Somlóvásárhely</v>
          </cell>
        </row>
        <row r="2456">
          <cell r="BT2456" t="str">
            <v>Somlóvecse</v>
          </cell>
        </row>
        <row r="2457">
          <cell r="BT2457" t="str">
            <v>Somodor</v>
          </cell>
        </row>
        <row r="2458">
          <cell r="BT2458" t="str">
            <v>Somogyacsa</v>
          </cell>
        </row>
        <row r="2459">
          <cell r="BT2459" t="str">
            <v>Somogyapáti</v>
          </cell>
        </row>
        <row r="2460">
          <cell r="BT2460" t="str">
            <v>Somogyaracs</v>
          </cell>
        </row>
        <row r="2461">
          <cell r="BT2461" t="str">
            <v>Somogyaszaló</v>
          </cell>
        </row>
        <row r="2462">
          <cell r="BT2462" t="str">
            <v>Somogybabod</v>
          </cell>
        </row>
        <row r="2463">
          <cell r="BT2463" t="str">
            <v>Somogybükkösd</v>
          </cell>
        </row>
        <row r="2464">
          <cell r="BT2464" t="str">
            <v>Somogycsicsó</v>
          </cell>
        </row>
        <row r="2465">
          <cell r="BT2465" t="str">
            <v>Somogydöröcske</v>
          </cell>
        </row>
        <row r="2466">
          <cell r="BT2466" t="str">
            <v>Somogyegres</v>
          </cell>
        </row>
        <row r="2467">
          <cell r="BT2467" t="str">
            <v>Somogyfajsz</v>
          </cell>
        </row>
        <row r="2468">
          <cell r="BT2468" t="str">
            <v>Somogygeszti</v>
          </cell>
        </row>
        <row r="2469">
          <cell r="BT2469" t="str">
            <v>Somogyhárságy</v>
          </cell>
        </row>
        <row r="2470">
          <cell r="BT2470" t="str">
            <v>Somogyhatvan</v>
          </cell>
        </row>
        <row r="2471">
          <cell r="BT2471" t="str">
            <v>Somogyjád</v>
          </cell>
        </row>
        <row r="2472">
          <cell r="BT2472" t="str">
            <v>Somogymeggyes</v>
          </cell>
        </row>
        <row r="2473">
          <cell r="BT2473" t="str">
            <v>Somogysámson</v>
          </cell>
        </row>
        <row r="2474">
          <cell r="BT2474" t="str">
            <v>Somogysárd</v>
          </cell>
        </row>
        <row r="2475">
          <cell r="BT2475" t="str">
            <v>Somogysimonyi</v>
          </cell>
        </row>
        <row r="2476">
          <cell r="BT2476" t="str">
            <v>Somogyszentpál</v>
          </cell>
        </row>
        <row r="2477">
          <cell r="BT2477" t="str">
            <v>Somogyszil</v>
          </cell>
        </row>
        <row r="2478">
          <cell r="BT2478" t="str">
            <v>Somogyszob</v>
          </cell>
        </row>
        <row r="2479">
          <cell r="BT2479" t="str">
            <v>Somogytúr</v>
          </cell>
        </row>
        <row r="2480">
          <cell r="BT2480" t="str">
            <v>Somogyudvarhely</v>
          </cell>
        </row>
        <row r="2481">
          <cell r="BT2481" t="str">
            <v>Somogyvámos</v>
          </cell>
        </row>
        <row r="2482">
          <cell r="BT2482" t="str">
            <v>Somogyvár</v>
          </cell>
        </row>
        <row r="2483">
          <cell r="BT2483" t="str">
            <v>Somogyviszló</v>
          </cell>
        </row>
        <row r="2484">
          <cell r="BT2484" t="str">
            <v>Somogyzsitfa</v>
          </cell>
        </row>
        <row r="2485">
          <cell r="BT2485" t="str">
            <v>Somoskőújfalu</v>
          </cell>
        </row>
        <row r="2486">
          <cell r="BT2486" t="str">
            <v>Sonkád</v>
          </cell>
        </row>
        <row r="2487">
          <cell r="BT2487" t="str">
            <v>Soponya</v>
          </cell>
        </row>
        <row r="2488">
          <cell r="BT2488" t="str">
            <v>Sopron</v>
          </cell>
        </row>
        <row r="2489">
          <cell r="BT2489" t="str">
            <v>Sopronhorpács</v>
          </cell>
        </row>
        <row r="2490">
          <cell r="BT2490" t="str">
            <v>Sopronkövesd</v>
          </cell>
        </row>
        <row r="2491">
          <cell r="BT2491" t="str">
            <v>Sopronnémeti</v>
          </cell>
        </row>
        <row r="2492">
          <cell r="BT2492" t="str">
            <v>Sorkifalud</v>
          </cell>
        </row>
        <row r="2493">
          <cell r="BT2493" t="str">
            <v>Sorkikápolna</v>
          </cell>
        </row>
        <row r="2494">
          <cell r="BT2494" t="str">
            <v>Sormás</v>
          </cell>
        </row>
        <row r="2495">
          <cell r="BT2495" t="str">
            <v>Sorokpolány</v>
          </cell>
        </row>
        <row r="2496">
          <cell r="BT2496" t="str">
            <v>Sóshartyán</v>
          </cell>
        </row>
        <row r="2497">
          <cell r="BT2497" t="str">
            <v>Sóskút</v>
          </cell>
        </row>
        <row r="2498">
          <cell r="BT2498" t="str">
            <v>Sóstófalva</v>
          </cell>
        </row>
        <row r="2499">
          <cell r="BT2499" t="str">
            <v>Sósvertike</v>
          </cell>
        </row>
        <row r="2500">
          <cell r="BT2500" t="str">
            <v>Sótony</v>
          </cell>
        </row>
        <row r="2501">
          <cell r="BT2501" t="str">
            <v>Söjtör</v>
          </cell>
        </row>
        <row r="2502">
          <cell r="BT2502" t="str">
            <v>Söpte</v>
          </cell>
        </row>
        <row r="2503">
          <cell r="BT2503" t="str">
            <v>Söréd</v>
          </cell>
        </row>
        <row r="2504">
          <cell r="BT2504" t="str">
            <v>Sukoró</v>
          </cell>
        </row>
        <row r="2505">
          <cell r="BT2505" t="str">
            <v>Sumony</v>
          </cell>
        </row>
        <row r="2506">
          <cell r="BT2506" t="str">
            <v>Súr</v>
          </cell>
        </row>
        <row r="2507">
          <cell r="BT2507" t="str">
            <v>Surd</v>
          </cell>
        </row>
        <row r="2508">
          <cell r="BT2508" t="str">
            <v>Sükösd</v>
          </cell>
        </row>
        <row r="2509">
          <cell r="BT2509" t="str">
            <v>Sülysáp</v>
          </cell>
        </row>
        <row r="2510">
          <cell r="BT2510" t="str">
            <v>Sümeg</v>
          </cell>
        </row>
        <row r="2511">
          <cell r="BT2511" t="str">
            <v>Sümegcsehi</v>
          </cell>
        </row>
        <row r="2512">
          <cell r="BT2512" t="str">
            <v>Sümegprága</v>
          </cell>
        </row>
        <row r="2513">
          <cell r="BT2513" t="str">
            <v>Süttő</v>
          </cell>
        </row>
        <row r="2514">
          <cell r="BT2514" t="str">
            <v>Szabadbattyán</v>
          </cell>
        </row>
        <row r="2515">
          <cell r="BT2515" t="str">
            <v>Szabadegyháza</v>
          </cell>
        </row>
        <row r="2516">
          <cell r="BT2516" t="str">
            <v>Szabadhídvég</v>
          </cell>
        </row>
        <row r="2517">
          <cell r="BT2517" t="str">
            <v>Szabadi</v>
          </cell>
        </row>
        <row r="2518">
          <cell r="BT2518" t="str">
            <v>Szabadkígyós</v>
          </cell>
        </row>
        <row r="2519">
          <cell r="BT2519" t="str">
            <v>Szabadszállás</v>
          </cell>
        </row>
        <row r="2520">
          <cell r="BT2520" t="str">
            <v>Szabadszentkirály</v>
          </cell>
        </row>
        <row r="2521">
          <cell r="BT2521" t="str">
            <v>Szabás</v>
          </cell>
        </row>
        <row r="2522">
          <cell r="BT2522" t="str">
            <v>Szabolcs</v>
          </cell>
        </row>
        <row r="2523">
          <cell r="BT2523" t="str">
            <v>Szabolcsbáka</v>
          </cell>
        </row>
        <row r="2524">
          <cell r="BT2524" t="str">
            <v>Szabolcsveresmart</v>
          </cell>
        </row>
        <row r="2525">
          <cell r="BT2525" t="str">
            <v>Szada</v>
          </cell>
        </row>
        <row r="2526">
          <cell r="BT2526" t="str">
            <v>Szágy</v>
          </cell>
        </row>
        <row r="2527">
          <cell r="BT2527" t="str">
            <v>Szajk</v>
          </cell>
        </row>
        <row r="2528">
          <cell r="BT2528" t="str">
            <v>Szajla</v>
          </cell>
        </row>
        <row r="2529">
          <cell r="BT2529" t="str">
            <v>Szajol</v>
          </cell>
        </row>
        <row r="2530">
          <cell r="BT2530" t="str">
            <v>Szakácsi</v>
          </cell>
        </row>
        <row r="2531">
          <cell r="BT2531" t="str">
            <v>Szakadát</v>
          </cell>
        </row>
        <row r="2532">
          <cell r="BT2532" t="str">
            <v>Szakáld</v>
          </cell>
        </row>
        <row r="2533">
          <cell r="BT2533" t="str">
            <v>Szakály</v>
          </cell>
        </row>
        <row r="2534">
          <cell r="BT2534" t="str">
            <v>Szakcs</v>
          </cell>
        </row>
        <row r="2535">
          <cell r="BT2535" t="str">
            <v>Szakmár</v>
          </cell>
        </row>
        <row r="2536">
          <cell r="BT2536" t="str">
            <v>Szaknyér</v>
          </cell>
        </row>
        <row r="2537">
          <cell r="BT2537" t="str">
            <v>Szakoly</v>
          </cell>
        </row>
        <row r="2538">
          <cell r="BT2538" t="str">
            <v>Szakony</v>
          </cell>
        </row>
        <row r="2539">
          <cell r="BT2539" t="str">
            <v>Szakonyfalu</v>
          </cell>
        </row>
        <row r="2540">
          <cell r="BT2540" t="str">
            <v>Szákszend</v>
          </cell>
        </row>
        <row r="2541">
          <cell r="BT2541" t="str">
            <v>Szalafő</v>
          </cell>
        </row>
        <row r="2542">
          <cell r="BT2542" t="str">
            <v>Szalánta</v>
          </cell>
        </row>
        <row r="2543">
          <cell r="BT2543" t="str">
            <v>Szalapa</v>
          </cell>
        </row>
        <row r="2544">
          <cell r="BT2544" t="str">
            <v>Szalaszend</v>
          </cell>
        </row>
        <row r="2545">
          <cell r="BT2545" t="str">
            <v>Szalatnak</v>
          </cell>
        </row>
        <row r="2546">
          <cell r="BT2546" t="str">
            <v>Szálka</v>
          </cell>
        </row>
        <row r="2547">
          <cell r="BT2547" t="str">
            <v>Szalkszentmárton</v>
          </cell>
        </row>
        <row r="2548">
          <cell r="BT2548" t="str">
            <v>Szalmatercs</v>
          </cell>
        </row>
        <row r="2549">
          <cell r="BT2549" t="str">
            <v>Szalonna</v>
          </cell>
        </row>
        <row r="2550">
          <cell r="BT2550" t="str">
            <v>Szamosangyalos</v>
          </cell>
        </row>
        <row r="2551">
          <cell r="BT2551" t="str">
            <v>Szamosbecs</v>
          </cell>
        </row>
        <row r="2552">
          <cell r="BT2552" t="str">
            <v>Szamoskér</v>
          </cell>
        </row>
        <row r="2553">
          <cell r="BT2553" t="str">
            <v>Szamossályi</v>
          </cell>
        </row>
        <row r="2554">
          <cell r="BT2554" t="str">
            <v>Szamosszeg</v>
          </cell>
        </row>
        <row r="2555">
          <cell r="BT2555" t="str">
            <v>Szamostatárfalva</v>
          </cell>
        </row>
        <row r="2556">
          <cell r="BT2556" t="str">
            <v>Szamosújlak</v>
          </cell>
        </row>
        <row r="2557">
          <cell r="BT2557" t="str">
            <v>Szanda</v>
          </cell>
        </row>
        <row r="2558">
          <cell r="BT2558" t="str">
            <v>Szank</v>
          </cell>
        </row>
        <row r="2559">
          <cell r="BT2559" t="str">
            <v>Szántód</v>
          </cell>
        </row>
        <row r="2560">
          <cell r="BT2560" t="str">
            <v>Szany</v>
          </cell>
        </row>
        <row r="2561">
          <cell r="BT2561" t="str">
            <v>Szápár</v>
          </cell>
        </row>
        <row r="2562">
          <cell r="BT2562" t="str">
            <v>Szaporca</v>
          </cell>
        </row>
        <row r="2563">
          <cell r="BT2563" t="str">
            <v>Szár</v>
          </cell>
        </row>
        <row r="2564">
          <cell r="BT2564" t="str">
            <v>Szárász</v>
          </cell>
        </row>
        <row r="2565">
          <cell r="BT2565" t="str">
            <v>Szárazd</v>
          </cell>
        </row>
        <row r="2566">
          <cell r="BT2566" t="str">
            <v>Szárföld</v>
          </cell>
        </row>
        <row r="2567">
          <cell r="BT2567" t="str">
            <v>Szárliget</v>
          </cell>
        </row>
        <row r="2568">
          <cell r="BT2568" t="str">
            <v>Szarvas</v>
          </cell>
        </row>
        <row r="2569">
          <cell r="BT2569" t="str">
            <v>Szarvasgede</v>
          </cell>
        </row>
        <row r="2570">
          <cell r="BT2570" t="str">
            <v>Szarvaskend</v>
          </cell>
        </row>
        <row r="2571">
          <cell r="BT2571" t="str">
            <v>Szarvaskő</v>
          </cell>
        </row>
        <row r="2572">
          <cell r="BT2572" t="str">
            <v>Szászberek</v>
          </cell>
        </row>
        <row r="2573">
          <cell r="BT2573" t="str">
            <v>Szászfa</v>
          </cell>
        </row>
        <row r="2574">
          <cell r="BT2574" t="str">
            <v>Szászvár</v>
          </cell>
        </row>
        <row r="2575">
          <cell r="BT2575" t="str">
            <v>Szatmárcseke</v>
          </cell>
        </row>
        <row r="2576">
          <cell r="BT2576" t="str">
            <v>Szátok</v>
          </cell>
        </row>
        <row r="2577">
          <cell r="BT2577" t="str">
            <v>Szatta</v>
          </cell>
        </row>
        <row r="2578">
          <cell r="BT2578" t="str">
            <v>Szatymaz</v>
          </cell>
        </row>
        <row r="2579">
          <cell r="BT2579" t="str">
            <v>Szava</v>
          </cell>
        </row>
        <row r="2580">
          <cell r="BT2580" t="str">
            <v>Százhalombatta</v>
          </cell>
        </row>
        <row r="2581">
          <cell r="BT2581" t="str">
            <v>Szebény</v>
          </cell>
        </row>
        <row r="2582">
          <cell r="BT2582" t="str">
            <v>Szécsénke</v>
          </cell>
        </row>
        <row r="2583">
          <cell r="BT2583" t="str">
            <v>Szécsény</v>
          </cell>
        </row>
        <row r="2584">
          <cell r="BT2584" t="str">
            <v>Szécsényfelfalu</v>
          </cell>
        </row>
        <row r="2585">
          <cell r="BT2585" t="str">
            <v>Szécsisziget</v>
          </cell>
        </row>
        <row r="2586">
          <cell r="BT2586" t="str">
            <v>Szederkény</v>
          </cell>
        </row>
        <row r="2587">
          <cell r="BT2587" t="str">
            <v>Szedres</v>
          </cell>
        </row>
        <row r="2588">
          <cell r="BT2588" t="str">
            <v>Szeged</v>
          </cell>
        </row>
        <row r="2589">
          <cell r="BT2589" t="str">
            <v>Szegerdő</v>
          </cell>
        </row>
        <row r="2590">
          <cell r="BT2590" t="str">
            <v>Szeghalom</v>
          </cell>
        </row>
        <row r="2591">
          <cell r="BT2591" t="str">
            <v>Szegi</v>
          </cell>
        </row>
        <row r="2592">
          <cell r="BT2592" t="str">
            <v>Szegilong</v>
          </cell>
        </row>
        <row r="2593">
          <cell r="BT2593" t="str">
            <v>Szegvár</v>
          </cell>
        </row>
        <row r="2594">
          <cell r="BT2594" t="str">
            <v>Székely</v>
          </cell>
        </row>
        <row r="2595">
          <cell r="BT2595" t="str">
            <v>Székelyszabar</v>
          </cell>
        </row>
        <row r="2596">
          <cell r="BT2596" t="str">
            <v>Székesfehérvár</v>
          </cell>
        </row>
        <row r="2597">
          <cell r="BT2597" t="str">
            <v>Székkutas</v>
          </cell>
        </row>
        <row r="2598">
          <cell r="BT2598" t="str">
            <v>Szekszárd</v>
          </cell>
        </row>
        <row r="2599">
          <cell r="BT2599" t="str">
            <v>Szeleste</v>
          </cell>
        </row>
        <row r="2600">
          <cell r="BT2600" t="str">
            <v>Szelevény</v>
          </cell>
        </row>
        <row r="2601">
          <cell r="BT2601" t="str">
            <v>Szellő</v>
          </cell>
        </row>
        <row r="2602">
          <cell r="BT2602" t="str">
            <v>Szemely</v>
          </cell>
        </row>
        <row r="2603">
          <cell r="BT2603" t="str">
            <v>Szemenye</v>
          </cell>
        </row>
        <row r="2604">
          <cell r="BT2604" t="str">
            <v>Szemere</v>
          </cell>
        </row>
        <row r="2605">
          <cell r="BT2605" t="str">
            <v>Szendehely</v>
          </cell>
        </row>
        <row r="2606">
          <cell r="BT2606" t="str">
            <v>Szendrő</v>
          </cell>
        </row>
        <row r="2607">
          <cell r="BT2607" t="str">
            <v>Szendrőlád</v>
          </cell>
        </row>
        <row r="2608">
          <cell r="BT2608" t="str">
            <v>Szenna</v>
          </cell>
        </row>
        <row r="2609">
          <cell r="BT2609" t="str">
            <v>Szenta</v>
          </cell>
        </row>
        <row r="2610">
          <cell r="BT2610" t="str">
            <v>Szentantalfa</v>
          </cell>
        </row>
        <row r="2611">
          <cell r="BT2611" t="str">
            <v>Szentbalázs</v>
          </cell>
        </row>
        <row r="2612">
          <cell r="BT2612" t="str">
            <v>Szentbékkálla</v>
          </cell>
        </row>
        <row r="2613">
          <cell r="BT2613" t="str">
            <v>Szentborbás</v>
          </cell>
        </row>
        <row r="2614">
          <cell r="BT2614" t="str">
            <v>Szentdénes</v>
          </cell>
        </row>
        <row r="2615">
          <cell r="BT2615" t="str">
            <v>Szentdomonkos</v>
          </cell>
        </row>
        <row r="2616">
          <cell r="BT2616" t="str">
            <v>Szente</v>
          </cell>
        </row>
        <row r="2617">
          <cell r="BT2617" t="str">
            <v>Szentegát</v>
          </cell>
        </row>
        <row r="2618">
          <cell r="BT2618" t="str">
            <v>Szentendre</v>
          </cell>
        </row>
        <row r="2619">
          <cell r="BT2619" t="str">
            <v>Szentes</v>
          </cell>
        </row>
        <row r="2620">
          <cell r="BT2620" t="str">
            <v>Szentgál</v>
          </cell>
        </row>
        <row r="2621">
          <cell r="BT2621" t="str">
            <v>Szentgáloskér</v>
          </cell>
        </row>
        <row r="2622">
          <cell r="BT2622" t="str">
            <v>Szentgotthárd</v>
          </cell>
        </row>
        <row r="2623">
          <cell r="BT2623" t="str">
            <v>Szentgyörgyvár</v>
          </cell>
        </row>
        <row r="2624">
          <cell r="BT2624" t="str">
            <v>Szentgyörgyvölgy</v>
          </cell>
        </row>
        <row r="2625">
          <cell r="BT2625" t="str">
            <v>Szentimrefalva</v>
          </cell>
        </row>
        <row r="2626">
          <cell r="BT2626" t="str">
            <v>Szentistván</v>
          </cell>
        </row>
        <row r="2627">
          <cell r="BT2627" t="str">
            <v>Szentistvánbaksa</v>
          </cell>
        </row>
        <row r="2628">
          <cell r="BT2628" t="str">
            <v>Szentjakabfa</v>
          </cell>
        </row>
        <row r="2629">
          <cell r="BT2629" t="str">
            <v>Szentkatalin</v>
          </cell>
        </row>
        <row r="2630">
          <cell r="BT2630" t="str">
            <v>Szentkirály</v>
          </cell>
        </row>
        <row r="2631">
          <cell r="BT2631" t="str">
            <v>Szentkirályszabadja</v>
          </cell>
        </row>
        <row r="2632">
          <cell r="BT2632" t="str">
            <v>Szentkozmadombja</v>
          </cell>
        </row>
        <row r="2633">
          <cell r="BT2633" t="str">
            <v>Szentlászló</v>
          </cell>
        </row>
        <row r="2634">
          <cell r="BT2634" t="str">
            <v>Szentliszló</v>
          </cell>
        </row>
        <row r="2635">
          <cell r="BT2635" t="str">
            <v>Szentlőrinc</v>
          </cell>
        </row>
        <row r="2636">
          <cell r="BT2636" t="str">
            <v>Szentlőrinckáta</v>
          </cell>
        </row>
        <row r="2637">
          <cell r="BT2637" t="str">
            <v>Szentmargitfalva</v>
          </cell>
        </row>
        <row r="2638">
          <cell r="BT2638" t="str">
            <v>Szentmártonkáta</v>
          </cell>
        </row>
        <row r="2639">
          <cell r="BT2639" t="str">
            <v>Szentpéterfa</v>
          </cell>
        </row>
        <row r="2640">
          <cell r="BT2640" t="str">
            <v>Szentpéterfölde</v>
          </cell>
        </row>
        <row r="2641">
          <cell r="BT2641" t="str">
            <v>Szentpéterszeg</v>
          </cell>
        </row>
        <row r="2642">
          <cell r="BT2642" t="str">
            <v>Szentpéterúr</v>
          </cell>
        </row>
        <row r="2643">
          <cell r="BT2643" t="str">
            <v>Szenyér</v>
          </cell>
        </row>
        <row r="2644">
          <cell r="BT2644" t="str">
            <v>Szepetnek</v>
          </cell>
        </row>
        <row r="2645">
          <cell r="BT2645" t="str">
            <v>Szerecseny</v>
          </cell>
        </row>
        <row r="2646">
          <cell r="BT2646" t="str">
            <v>Szeremle</v>
          </cell>
        </row>
        <row r="2647">
          <cell r="BT2647" t="str">
            <v>Szerencs</v>
          </cell>
        </row>
        <row r="2648">
          <cell r="BT2648" t="str">
            <v>Szerep</v>
          </cell>
        </row>
        <row r="2649">
          <cell r="BT2649" t="str">
            <v>Szergény</v>
          </cell>
        </row>
        <row r="2650">
          <cell r="BT2650" t="str">
            <v>Szigetbecse</v>
          </cell>
        </row>
        <row r="2651">
          <cell r="BT2651" t="str">
            <v>Szigetcsép</v>
          </cell>
        </row>
        <row r="2652">
          <cell r="BT2652" t="str">
            <v>Szigethalom</v>
          </cell>
        </row>
        <row r="2653">
          <cell r="BT2653" t="str">
            <v>Szigetmonostor</v>
          </cell>
        </row>
        <row r="2654">
          <cell r="BT2654" t="str">
            <v>Szigetszentmárton</v>
          </cell>
        </row>
        <row r="2655">
          <cell r="BT2655" t="str">
            <v>Szigetszentmiklós</v>
          </cell>
        </row>
        <row r="2656">
          <cell r="BT2656" t="str">
            <v>Szigetújfalu</v>
          </cell>
        </row>
        <row r="2657">
          <cell r="BT2657" t="str">
            <v>Szigetvár</v>
          </cell>
        </row>
        <row r="2658">
          <cell r="BT2658" t="str">
            <v>Szigliget</v>
          </cell>
        </row>
        <row r="2659">
          <cell r="BT2659" t="str">
            <v>Szihalom</v>
          </cell>
        </row>
        <row r="2660">
          <cell r="BT2660" t="str">
            <v>Szijártóháza</v>
          </cell>
        </row>
        <row r="2661">
          <cell r="BT2661" t="str">
            <v>Szikszó</v>
          </cell>
        </row>
        <row r="2662">
          <cell r="BT2662" t="str">
            <v>Szil</v>
          </cell>
        </row>
        <row r="2663">
          <cell r="BT2663" t="str">
            <v>Szilágy</v>
          </cell>
        </row>
        <row r="2664">
          <cell r="BT2664" t="str">
            <v>Szilaspogony</v>
          </cell>
        </row>
        <row r="2665">
          <cell r="BT2665" t="str">
            <v>Szilsárkány</v>
          </cell>
        </row>
        <row r="2666">
          <cell r="BT2666" t="str">
            <v>Szilvágy</v>
          </cell>
        </row>
        <row r="2667">
          <cell r="BT2667" t="str">
            <v>Szilvás</v>
          </cell>
        </row>
        <row r="2668">
          <cell r="BT2668" t="str">
            <v>Szilvásvárad</v>
          </cell>
        </row>
        <row r="2669">
          <cell r="BT2669" t="str">
            <v>Szilvásszentmárton</v>
          </cell>
        </row>
        <row r="2670">
          <cell r="BT2670" t="str">
            <v>Szin</v>
          </cell>
        </row>
        <row r="2671">
          <cell r="BT2671" t="str">
            <v>Szinpetri</v>
          </cell>
        </row>
        <row r="2672">
          <cell r="BT2672" t="str">
            <v>Szirák</v>
          </cell>
        </row>
        <row r="2673">
          <cell r="BT2673" t="str">
            <v>Szirmabesenyő</v>
          </cell>
        </row>
        <row r="2674">
          <cell r="BT2674" t="str">
            <v>Szob</v>
          </cell>
        </row>
        <row r="2675">
          <cell r="BT2675" t="str">
            <v>Szokolya</v>
          </cell>
        </row>
        <row r="2676">
          <cell r="BT2676" t="str">
            <v>Szólád</v>
          </cell>
        </row>
        <row r="2677">
          <cell r="BT2677" t="str">
            <v>Szolnok</v>
          </cell>
        </row>
        <row r="2678">
          <cell r="BT2678" t="str">
            <v>Szombathely</v>
          </cell>
        </row>
        <row r="2679">
          <cell r="BT2679" t="str">
            <v>Szomód</v>
          </cell>
        </row>
        <row r="2680">
          <cell r="BT2680" t="str">
            <v>Szomolya</v>
          </cell>
        </row>
        <row r="2681">
          <cell r="BT2681" t="str">
            <v>Szomor</v>
          </cell>
        </row>
        <row r="2682">
          <cell r="BT2682" t="str">
            <v>Szorgalmatos</v>
          </cell>
        </row>
        <row r="2683">
          <cell r="BT2683" t="str">
            <v>Szorosad</v>
          </cell>
        </row>
        <row r="2684">
          <cell r="BT2684" t="str">
            <v>Szőc</v>
          </cell>
        </row>
        <row r="2685">
          <cell r="BT2685" t="str">
            <v>Szőce</v>
          </cell>
        </row>
        <row r="2686">
          <cell r="BT2686" t="str">
            <v>Sződ</v>
          </cell>
        </row>
        <row r="2687">
          <cell r="BT2687" t="str">
            <v>Sződliget</v>
          </cell>
        </row>
        <row r="2688">
          <cell r="BT2688" t="str">
            <v>Szögliget</v>
          </cell>
        </row>
        <row r="2689">
          <cell r="BT2689" t="str">
            <v>Szőke</v>
          </cell>
        </row>
        <row r="2690">
          <cell r="BT2690" t="str">
            <v>Szőkéd</v>
          </cell>
        </row>
        <row r="2691">
          <cell r="BT2691" t="str">
            <v>Szőkedencs</v>
          </cell>
        </row>
        <row r="2692">
          <cell r="BT2692" t="str">
            <v>Szőlősardó</v>
          </cell>
        </row>
        <row r="2693">
          <cell r="BT2693" t="str">
            <v>Szőlősgyörök</v>
          </cell>
        </row>
        <row r="2694">
          <cell r="BT2694" t="str">
            <v>Szörény</v>
          </cell>
        </row>
        <row r="2695">
          <cell r="BT2695" t="str">
            <v>Szúcs</v>
          </cell>
        </row>
        <row r="2696">
          <cell r="BT2696" t="str">
            <v>Szuha</v>
          </cell>
        </row>
        <row r="2697">
          <cell r="BT2697" t="str">
            <v>Szuhafő</v>
          </cell>
        </row>
        <row r="2698">
          <cell r="BT2698" t="str">
            <v>Szuhakálló</v>
          </cell>
        </row>
        <row r="2699">
          <cell r="BT2699" t="str">
            <v>Szuhogy</v>
          </cell>
        </row>
        <row r="2700">
          <cell r="BT2700" t="str">
            <v>Szulimán</v>
          </cell>
        </row>
        <row r="2701">
          <cell r="BT2701" t="str">
            <v>Szulok</v>
          </cell>
        </row>
        <row r="2702">
          <cell r="BT2702" t="str">
            <v>Szurdokpüspöki</v>
          </cell>
        </row>
        <row r="2703">
          <cell r="BT2703" t="str">
            <v>Szűcsi</v>
          </cell>
        </row>
        <row r="2704">
          <cell r="BT2704" t="str">
            <v>Szügy</v>
          </cell>
        </row>
        <row r="2705">
          <cell r="BT2705" t="str">
            <v>Szűr</v>
          </cell>
        </row>
        <row r="2706">
          <cell r="BT2706" t="str">
            <v>Tab</v>
          </cell>
        </row>
        <row r="2707">
          <cell r="BT2707" t="str">
            <v>Tabajd</v>
          </cell>
        </row>
        <row r="2708">
          <cell r="BT2708" t="str">
            <v>Tabdi</v>
          </cell>
        </row>
        <row r="2709">
          <cell r="BT2709" t="str">
            <v>Táborfalva</v>
          </cell>
        </row>
        <row r="2710">
          <cell r="BT2710" t="str">
            <v>Tác</v>
          </cell>
        </row>
        <row r="2711">
          <cell r="BT2711" t="str">
            <v>Tagyon</v>
          </cell>
        </row>
        <row r="2712">
          <cell r="BT2712" t="str">
            <v>Tahitótfalu</v>
          </cell>
        </row>
        <row r="2713">
          <cell r="BT2713" t="str">
            <v>Takácsi</v>
          </cell>
        </row>
        <row r="2714">
          <cell r="BT2714" t="str">
            <v>Tákos</v>
          </cell>
        </row>
        <row r="2715">
          <cell r="BT2715" t="str">
            <v>Taksony</v>
          </cell>
        </row>
        <row r="2716">
          <cell r="BT2716" t="str">
            <v>Taktabáj</v>
          </cell>
        </row>
        <row r="2717">
          <cell r="BT2717" t="str">
            <v>Taktaharkány</v>
          </cell>
        </row>
        <row r="2718">
          <cell r="BT2718" t="str">
            <v>Taktakenéz</v>
          </cell>
        </row>
        <row r="2719">
          <cell r="BT2719" t="str">
            <v>Taktaszada</v>
          </cell>
        </row>
        <row r="2720">
          <cell r="BT2720" t="str">
            <v>Taliándörögd</v>
          </cell>
        </row>
        <row r="2721">
          <cell r="BT2721" t="str">
            <v>Tállya</v>
          </cell>
        </row>
        <row r="2722">
          <cell r="BT2722" t="str">
            <v>Tamási</v>
          </cell>
        </row>
        <row r="2723">
          <cell r="BT2723" t="str">
            <v>Tanakajd</v>
          </cell>
        </row>
        <row r="2724">
          <cell r="BT2724" t="str">
            <v>Táp</v>
          </cell>
        </row>
        <row r="2725">
          <cell r="BT2725" t="str">
            <v>Tápióbicske</v>
          </cell>
        </row>
        <row r="2726">
          <cell r="BT2726" t="str">
            <v>Tápiógyörgye</v>
          </cell>
        </row>
        <row r="2727">
          <cell r="BT2727" t="str">
            <v>Tápióság</v>
          </cell>
        </row>
        <row r="2728">
          <cell r="BT2728" t="str">
            <v>Tápiószecső</v>
          </cell>
        </row>
        <row r="2729">
          <cell r="BT2729" t="str">
            <v>Tápiószele</v>
          </cell>
        </row>
        <row r="2730">
          <cell r="BT2730" t="str">
            <v>Tápiószentmárton</v>
          </cell>
        </row>
        <row r="2731">
          <cell r="BT2731" t="str">
            <v>Tápiószőlős</v>
          </cell>
        </row>
        <row r="2732">
          <cell r="BT2732" t="str">
            <v>Táplánszentkereszt</v>
          </cell>
        </row>
        <row r="2733">
          <cell r="BT2733" t="str">
            <v>Tapolca</v>
          </cell>
        </row>
        <row r="2734">
          <cell r="BT2734" t="str">
            <v>Tapsony</v>
          </cell>
        </row>
        <row r="2735">
          <cell r="BT2735" t="str">
            <v>Tápszentmiklós</v>
          </cell>
        </row>
        <row r="2736">
          <cell r="BT2736" t="str">
            <v>Tar</v>
          </cell>
        </row>
        <row r="2737">
          <cell r="BT2737" t="str">
            <v>Tarany</v>
          </cell>
        </row>
        <row r="2738">
          <cell r="BT2738" t="str">
            <v>Tarcal</v>
          </cell>
        </row>
        <row r="2739">
          <cell r="BT2739" t="str">
            <v>Tard</v>
          </cell>
        </row>
        <row r="2740">
          <cell r="BT2740" t="str">
            <v>Tardona</v>
          </cell>
        </row>
        <row r="2741">
          <cell r="BT2741" t="str">
            <v>Tardos</v>
          </cell>
        </row>
        <row r="2742">
          <cell r="BT2742" t="str">
            <v>Tarhos</v>
          </cell>
        </row>
        <row r="2743">
          <cell r="BT2743" t="str">
            <v>Tarján</v>
          </cell>
        </row>
        <row r="2744">
          <cell r="BT2744" t="str">
            <v>Tarjánpuszta</v>
          </cell>
        </row>
        <row r="2745">
          <cell r="BT2745" t="str">
            <v>Tárkány</v>
          </cell>
        </row>
        <row r="2746">
          <cell r="BT2746" t="str">
            <v>Tarnabod</v>
          </cell>
        </row>
        <row r="2747">
          <cell r="BT2747" t="str">
            <v>Tarnalelesz</v>
          </cell>
        </row>
        <row r="2748">
          <cell r="BT2748" t="str">
            <v>Tarnaméra</v>
          </cell>
        </row>
        <row r="2749">
          <cell r="BT2749" t="str">
            <v>Tarnaörs</v>
          </cell>
        </row>
        <row r="2750">
          <cell r="BT2750" t="str">
            <v>Tarnaszentmária</v>
          </cell>
        </row>
        <row r="2751">
          <cell r="BT2751" t="str">
            <v>Tarnaszentmiklós</v>
          </cell>
        </row>
        <row r="2752">
          <cell r="BT2752" t="str">
            <v>Tarnazsadány</v>
          </cell>
        </row>
        <row r="2753">
          <cell r="BT2753" t="str">
            <v>Tárnok</v>
          </cell>
        </row>
        <row r="2754">
          <cell r="BT2754" t="str">
            <v>Tárnokréti</v>
          </cell>
        </row>
        <row r="2755">
          <cell r="BT2755" t="str">
            <v>Tarpa</v>
          </cell>
        </row>
        <row r="2756">
          <cell r="BT2756" t="str">
            <v>Tarrós</v>
          </cell>
        </row>
        <row r="2757">
          <cell r="BT2757" t="str">
            <v>Táska</v>
          </cell>
        </row>
        <row r="2758">
          <cell r="BT2758" t="str">
            <v>Tass</v>
          </cell>
        </row>
        <row r="2759">
          <cell r="BT2759" t="str">
            <v>Taszár</v>
          </cell>
        </row>
        <row r="2760">
          <cell r="BT2760" t="str">
            <v>Tát</v>
          </cell>
        </row>
        <row r="2761">
          <cell r="BT2761" t="str">
            <v>Tata</v>
          </cell>
        </row>
        <row r="2762">
          <cell r="BT2762" t="str">
            <v>Tatabánya</v>
          </cell>
        </row>
        <row r="2763">
          <cell r="BT2763" t="str">
            <v>Tataháza</v>
          </cell>
        </row>
        <row r="2764">
          <cell r="BT2764" t="str">
            <v>Tatárszentgyörgy</v>
          </cell>
        </row>
        <row r="2765">
          <cell r="BT2765" t="str">
            <v>Tázlár</v>
          </cell>
        </row>
        <row r="2766">
          <cell r="BT2766" t="str">
            <v>Téglás</v>
          </cell>
        </row>
        <row r="2767">
          <cell r="BT2767" t="str">
            <v>Tékes</v>
          </cell>
        </row>
        <row r="2768">
          <cell r="BT2768" t="str">
            <v>Teklafalu</v>
          </cell>
        </row>
        <row r="2769">
          <cell r="BT2769" t="str">
            <v>Telekes</v>
          </cell>
        </row>
        <row r="2770">
          <cell r="BT2770" t="str">
            <v>Telekgerendás</v>
          </cell>
        </row>
        <row r="2771">
          <cell r="BT2771" t="str">
            <v>Teleki</v>
          </cell>
        </row>
        <row r="2772">
          <cell r="BT2772" t="str">
            <v>Telki</v>
          </cell>
        </row>
        <row r="2773">
          <cell r="BT2773" t="str">
            <v>Telkibánya</v>
          </cell>
        </row>
        <row r="2774">
          <cell r="BT2774" t="str">
            <v>Tengelic</v>
          </cell>
        </row>
        <row r="2775">
          <cell r="BT2775" t="str">
            <v>Tengeri</v>
          </cell>
        </row>
        <row r="2776">
          <cell r="BT2776" t="str">
            <v>Tengőd</v>
          </cell>
        </row>
        <row r="2777">
          <cell r="BT2777" t="str">
            <v>Tenk</v>
          </cell>
        </row>
        <row r="2778">
          <cell r="BT2778" t="str">
            <v>Tényő</v>
          </cell>
        </row>
        <row r="2779">
          <cell r="BT2779" t="str">
            <v>Tépe</v>
          </cell>
        </row>
        <row r="2780">
          <cell r="BT2780" t="str">
            <v>Terem</v>
          </cell>
        </row>
        <row r="2781">
          <cell r="BT2781" t="str">
            <v>Terény</v>
          </cell>
        </row>
        <row r="2782">
          <cell r="BT2782" t="str">
            <v>Tereske</v>
          </cell>
        </row>
        <row r="2783">
          <cell r="BT2783" t="str">
            <v>Teresztenye</v>
          </cell>
        </row>
        <row r="2784">
          <cell r="BT2784" t="str">
            <v>Terpes</v>
          </cell>
        </row>
        <row r="2785">
          <cell r="BT2785" t="str">
            <v>Tés</v>
          </cell>
        </row>
        <row r="2786">
          <cell r="BT2786" t="str">
            <v>Tésa</v>
          </cell>
        </row>
        <row r="2787">
          <cell r="BT2787" t="str">
            <v>Tésenfa</v>
          </cell>
        </row>
        <row r="2788">
          <cell r="BT2788" t="str">
            <v>Téseny</v>
          </cell>
        </row>
        <row r="2789">
          <cell r="BT2789" t="str">
            <v>Teskánd</v>
          </cell>
        </row>
        <row r="2790">
          <cell r="BT2790" t="str">
            <v>Tét</v>
          </cell>
        </row>
        <row r="2791">
          <cell r="BT2791" t="str">
            <v>Tetétlen</v>
          </cell>
        </row>
        <row r="2792">
          <cell r="BT2792" t="str">
            <v>Tevel</v>
          </cell>
        </row>
        <row r="2793">
          <cell r="BT2793" t="str">
            <v>Tibolddaróc</v>
          </cell>
        </row>
        <row r="2794">
          <cell r="BT2794" t="str">
            <v>Tiborszállás</v>
          </cell>
        </row>
        <row r="2795">
          <cell r="BT2795" t="str">
            <v>Tihany</v>
          </cell>
        </row>
        <row r="2796">
          <cell r="BT2796" t="str">
            <v>Tikos</v>
          </cell>
        </row>
        <row r="2797">
          <cell r="BT2797" t="str">
            <v>Tilaj</v>
          </cell>
        </row>
        <row r="2798">
          <cell r="BT2798" t="str">
            <v>Timár</v>
          </cell>
        </row>
        <row r="2799">
          <cell r="BT2799" t="str">
            <v>Tinnye</v>
          </cell>
        </row>
        <row r="2800">
          <cell r="BT2800" t="str">
            <v>Tiszaadony</v>
          </cell>
        </row>
        <row r="2801">
          <cell r="BT2801" t="str">
            <v>Tiszaalpár</v>
          </cell>
        </row>
        <row r="2802">
          <cell r="BT2802" t="str">
            <v>Tiszabábolna</v>
          </cell>
        </row>
        <row r="2803">
          <cell r="BT2803" t="str">
            <v>Tiszabecs</v>
          </cell>
        </row>
        <row r="2804">
          <cell r="BT2804" t="str">
            <v>Tiszabercel</v>
          </cell>
        </row>
        <row r="2805">
          <cell r="BT2805" t="str">
            <v>Tiszabezdéd</v>
          </cell>
        </row>
        <row r="2806">
          <cell r="BT2806" t="str">
            <v>Tiszabő</v>
          </cell>
        </row>
        <row r="2807">
          <cell r="BT2807" t="str">
            <v>Tiszabura</v>
          </cell>
        </row>
        <row r="2808">
          <cell r="BT2808" t="str">
            <v>Tiszacsécse</v>
          </cell>
        </row>
        <row r="2809">
          <cell r="BT2809" t="str">
            <v>Tiszacsege</v>
          </cell>
        </row>
        <row r="2810">
          <cell r="BT2810" t="str">
            <v>Tiszacsermely</v>
          </cell>
        </row>
        <row r="2811">
          <cell r="BT2811" t="str">
            <v>Tiszadada</v>
          </cell>
        </row>
        <row r="2812">
          <cell r="BT2812" t="str">
            <v>Tiszaderzs</v>
          </cell>
        </row>
        <row r="2813">
          <cell r="BT2813" t="str">
            <v>Tiszadob</v>
          </cell>
        </row>
        <row r="2814">
          <cell r="BT2814" t="str">
            <v>Tiszadorogma</v>
          </cell>
        </row>
        <row r="2815">
          <cell r="BT2815" t="str">
            <v>Tiszaeszlár</v>
          </cell>
        </row>
        <row r="2816">
          <cell r="BT2816" t="str">
            <v>Tiszaföldvár</v>
          </cell>
        </row>
        <row r="2817">
          <cell r="BT2817" t="str">
            <v>Tiszafüred</v>
          </cell>
        </row>
        <row r="2818">
          <cell r="BT2818" t="str">
            <v>Tiszagyenda</v>
          </cell>
        </row>
        <row r="2819">
          <cell r="BT2819" t="str">
            <v>Tiszagyulaháza</v>
          </cell>
        </row>
        <row r="2820">
          <cell r="BT2820" t="str">
            <v>Tiszaigar</v>
          </cell>
        </row>
        <row r="2821">
          <cell r="BT2821" t="str">
            <v>Tiszainoka</v>
          </cell>
        </row>
        <row r="2822">
          <cell r="BT2822" t="str">
            <v>Tiszajenő</v>
          </cell>
        </row>
        <row r="2823">
          <cell r="BT2823" t="str">
            <v>Tiszakanyár</v>
          </cell>
        </row>
        <row r="2824">
          <cell r="BT2824" t="str">
            <v>Tiszakarád</v>
          </cell>
        </row>
        <row r="2825">
          <cell r="BT2825" t="str">
            <v>Tiszakécske</v>
          </cell>
        </row>
        <row r="2826">
          <cell r="BT2826" t="str">
            <v>Tiszakerecseny</v>
          </cell>
        </row>
        <row r="2827">
          <cell r="BT2827" t="str">
            <v>Tiszakeszi</v>
          </cell>
        </row>
        <row r="2828">
          <cell r="BT2828" t="str">
            <v>Tiszakóród</v>
          </cell>
        </row>
        <row r="2829">
          <cell r="BT2829" t="str">
            <v>Tiszakürt</v>
          </cell>
        </row>
        <row r="2830">
          <cell r="BT2830" t="str">
            <v>Tiszaladány</v>
          </cell>
        </row>
        <row r="2831">
          <cell r="BT2831" t="str">
            <v>Tiszalök</v>
          </cell>
        </row>
        <row r="2832">
          <cell r="BT2832" t="str">
            <v>Tiszalúc</v>
          </cell>
        </row>
        <row r="2833">
          <cell r="BT2833" t="str">
            <v>Tiszamogyorós</v>
          </cell>
        </row>
        <row r="2834">
          <cell r="BT2834" t="str">
            <v>Tiszanagyfalu</v>
          </cell>
        </row>
        <row r="2835">
          <cell r="BT2835" t="str">
            <v>Tiszanána</v>
          </cell>
        </row>
        <row r="2836">
          <cell r="BT2836" t="str">
            <v>Tiszaörs</v>
          </cell>
        </row>
        <row r="2837">
          <cell r="BT2837" t="str">
            <v>Tiszapalkonya</v>
          </cell>
        </row>
        <row r="2838">
          <cell r="BT2838" t="str">
            <v>Tiszapüspöki</v>
          </cell>
        </row>
        <row r="2839">
          <cell r="BT2839" t="str">
            <v>Tiszarád</v>
          </cell>
        </row>
        <row r="2840">
          <cell r="BT2840" t="str">
            <v>Tiszaroff</v>
          </cell>
        </row>
        <row r="2841">
          <cell r="BT2841" t="str">
            <v>Tiszasas</v>
          </cell>
        </row>
        <row r="2842">
          <cell r="BT2842" t="str">
            <v>Tiszasüly</v>
          </cell>
        </row>
        <row r="2843">
          <cell r="BT2843" t="str">
            <v>Tiszaszalka</v>
          </cell>
        </row>
        <row r="2844">
          <cell r="BT2844" t="str">
            <v>Tiszaszentimre</v>
          </cell>
        </row>
        <row r="2845">
          <cell r="BT2845" t="str">
            <v>Tiszaszentmárton</v>
          </cell>
        </row>
        <row r="2846">
          <cell r="BT2846" t="str">
            <v>Tiszasziget</v>
          </cell>
        </row>
        <row r="2847">
          <cell r="BT2847" t="str">
            <v>Tiszaszőlős</v>
          </cell>
        </row>
        <row r="2848">
          <cell r="BT2848" t="str">
            <v>Tiszatardos</v>
          </cell>
        </row>
        <row r="2849">
          <cell r="BT2849" t="str">
            <v>Tiszatarján</v>
          </cell>
        </row>
        <row r="2850">
          <cell r="BT2850" t="str">
            <v>Tiszatelek</v>
          </cell>
        </row>
        <row r="2851">
          <cell r="BT2851" t="str">
            <v>Tiszatenyő</v>
          </cell>
        </row>
        <row r="2852">
          <cell r="BT2852" t="str">
            <v>Tiszaug</v>
          </cell>
        </row>
        <row r="2853">
          <cell r="BT2853" t="str">
            <v>Tiszaújváros</v>
          </cell>
        </row>
        <row r="2854">
          <cell r="BT2854" t="str">
            <v>Tiszavalk</v>
          </cell>
        </row>
        <row r="2855">
          <cell r="BT2855" t="str">
            <v>Tiszavárkony</v>
          </cell>
        </row>
        <row r="2856">
          <cell r="BT2856" t="str">
            <v>Tiszavasvári</v>
          </cell>
        </row>
        <row r="2857">
          <cell r="BT2857" t="str">
            <v>Tiszavid</v>
          </cell>
        </row>
        <row r="2858">
          <cell r="BT2858" t="str">
            <v>Tisztaberek</v>
          </cell>
        </row>
        <row r="2859">
          <cell r="BT2859" t="str">
            <v>Tivadar</v>
          </cell>
        </row>
        <row r="2860">
          <cell r="BT2860" t="str">
            <v>Tóalmás</v>
          </cell>
        </row>
        <row r="2861">
          <cell r="BT2861" t="str">
            <v>Tófalu</v>
          </cell>
        </row>
        <row r="2862">
          <cell r="BT2862" t="str">
            <v>Tófej</v>
          </cell>
        </row>
        <row r="2863">
          <cell r="BT2863" t="str">
            <v>Tófű</v>
          </cell>
        </row>
        <row r="2864">
          <cell r="BT2864" t="str">
            <v>Tokaj</v>
          </cell>
        </row>
        <row r="2865">
          <cell r="BT2865" t="str">
            <v>Tokod</v>
          </cell>
        </row>
        <row r="2866">
          <cell r="BT2866" t="str">
            <v>Tokodaltáró</v>
          </cell>
        </row>
        <row r="2867">
          <cell r="BT2867" t="str">
            <v>Tokorcs</v>
          </cell>
        </row>
        <row r="2868">
          <cell r="BT2868" t="str">
            <v>Tolcsva</v>
          </cell>
        </row>
        <row r="2869">
          <cell r="BT2869" t="str">
            <v>Told</v>
          </cell>
        </row>
        <row r="2870">
          <cell r="BT2870" t="str">
            <v>Tolmács</v>
          </cell>
        </row>
        <row r="2871">
          <cell r="BT2871" t="str">
            <v>Tolna</v>
          </cell>
        </row>
        <row r="2872">
          <cell r="BT2872" t="str">
            <v>Tolnanémedi</v>
          </cell>
        </row>
        <row r="2873">
          <cell r="BT2873" t="str">
            <v>Tomajmonostora</v>
          </cell>
        </row>
        <row r="2874">
          <cell r="BT2874" t="str">
            <v>Tomor</v>
          </cell>
        </row>
        <row r="2875">
          <cell r="BT2875" t="str">
            <v>Tompa</v>
          </cell>
        </row>
        <row r="2876">
          <cell r="BT2876" t="str">
            <v>Tompaládony</v>
          </cell>
        </row>
        <row r="2877">
          <cell r="BT2877" t="str">
            <v>Tordas</v>
          </cell>
        </row>
        <row r="2878">
          <cell r="BT2878" t="str">
            <v>Tormafölde</v>
          </cell>
        </row>
        <row r="2879">
          <cell r="BT2879" t="str">
            <v>Tormás</v>
          </cell>
        </row>
        <row r="2880">
          <cell r="BT2880" t="str">
            <v>Tormásliget</v>
          </cell>
        </row>
        <row r="2881">
          <cell r="BT2881" t="str">
            <v>Tornabarakony</v>
          </cell>
        </row>
        <row r="2882">
          <cell r="BT2882" t="str">
            <v>Tornakápolna</v>
          </cell>
        </row>
        <row r="2883">
          <cell r="BT2883" t="str">
            <v>Tornanádaska</v>
          </cell>
        </row>
        <row r="2884">
          <cell r="BT2884" t="str">
            <v>Tornaszentandrás</v>
          </cell>
        </row>
        <row r="2885">
          <cell r="BT2885" t="str">
            <v>Tornaszentjakab</v>
          </cell>
        </row>
        <row r="2886">
          <cell r="BT2886" t="str">
            <v>Tornyiszentmiklós</v>
          </cell>
        </row>
        <row r="2887">
          <cell r="BT2887" t="str">
            <v>Tornyosnémeti</v>
          </cell>
        </row>
        <row r="2888">
          <cell r="BT2888" t="str">
            <v>Tornyospálca</v>
          </cell>
        </row>
        <row r="2889">
          <cell r="BT2889" t="str">
            <v>Torony</v>
          </cell>
        </row>
        <row r="2890">
          <cell r="BT2890" t="str">
            <v>Torvaj</v>
          </cell>
        </row>
        <row r="2891">
          <cell r="BT2891" t="str">
            <v>Tószeg</v>
          </cell>
        </row>
        <row r="2892">
          <cell r="BT2892" t="str">
            <v>Tótkomlós</v>
          </cell>
        </row>
        <row r="2893">
          <cell r="BT2893" t="str">
            <v>Tótszentgyörgy</v>
          </cell>
        </row>
        <row r="2894">
          <cell r="BT2894" t="str">
            <v>Tótszentmárton</v>
          </cell>
        </row>
        <row r="2895">
          <cell r="BT2895" t="str">
            <v>Tótszerdahely</v>
          </cell>
        </row>
        <row r="2896">
          <cell r="BT2896" t="str">
            <v>Tótújfalu</v>
          </cell>
        </row>
        <row r="2897">
          <cell r="BT2897" t="str">
            <v>Tótvázsony</v>
          </cell>
        </row>
        <row r="2898">
          <cell r="BT2898" t="str">
            <v>Tök</v>
          </cell>
        </row>
        <row r="2899">
          <cell r="BT2899" t="str">
            <v>Tököl</v>
          </cell>
        </row>
        <row r="2900">
          <cell r="BT2900" t="str">
            <v>Töltéstava</v>
          </cell>
        </row>
        <row r="2901">
          <cell r="BT2901" t="str">
            <v>Tömörd</v>
          </cell>
        </row>
        <row r="2902">
          <cell r="BT2902" t="str">
            <v>Tömörkény</v>
          </cell>
        </row>
        <row r="2903">
          <cell r="BT2903" t="str">
            <v>Törökbálint</v>
          </cell>
        </row>
        <row r="2904">
          <cell r="BT2904" t="str">
            <v>Törökkoppány</v>
          </cell>
        </row>
        <row r="2905">
          <cell r="BT2905" t="str">
            <v>Törökszentmiklós</v>
          </cell>
        </row>
        <row r="2906">
          <cell r="BT2906" t="str">
            <v>Törtel</v>
          </cell>
        </row>
        <row r="2907">
          <cell r="BT2907" t="str">
            <v>Töttös</v>
          </cell>
        </row>
        <row r="2908">
          <cell r="BT2908" t="str">
            <v>Trizs</v>
          </cell>
        </row>
        <row r="2909">
          <cell r="BT2909" t="str">
            <v>Tunyogmatolcs</v>
          </cell>
        </row>
        <row r="2910">
          <cell r="BT2910" t="str">
            <v>Tura</v>
          </cell>
        </row>
        <row r="2911">
          <cell r="BT2911" t="str">
            <v>Túristvándi</v>
          </cell>
        </row>
        <row r="2912">
          <cell r="BT2912" t="str">
            <v>Túrkeve</v>
          </cell>
        </row>
        <row r="2913">
          <cell r="BT2913" t="str">
            <v>Túrony</v>
          </cell>
        </row>
        <row r="2914">
          <cell r="BT2914" t="str">
            <v>Túrricse</v>
          </cell>
        </row>
        <row r="2915">
          <cell r="BT2915" t="str">
            <v>Tuzsér</v>
          </cell>
        </row>
        <row r="2916">
          <cell r="BT2916" t="str">
            <v>Türje</v>
          </cell>
        </row>
        <row r="2917">
          <cell r="BT2917" t="str">
            <v>Tüskevár</v>
          </cell>
        </row>
        <row r="2918">
          <cell r="BT2918" t="str">
            <v>Tyukod</v>
          </cell>
        </row>
        <row r="2919">
          <cell r="BT2919" t="str">
            <v>Udvar</v>
          </cell>
        </row>
        <row r="2920">
          <cell r="BT2920" t="str">
            <v>Udvari</v>
          </cell>
        </row>
        <row r="2921">
          <cell r="BT2921" t="str">
            <v>Ugod</v>
          </cell>
        </row>
        <row r="2922">
          <cell r="BT2922" t="str">
            <v>Újbarok</v>
          </cell>
        </row>
        <row r="2923">
          <cell r="BT2923" t="str">
            <v>Újcsanálos</v>
          </cell>
        </row>
        <row r="2924">
          <cell r="BT2924" t="str">
            <v>Újdombrád</v>
          </cell>
        </row>
        <row r="2925">
          <cell r="BT2925" t="str">
            <v>Újfehértó</v>
          </cell>
        </row>
        <row r="2926">
          <cell r="BT2926" t="str">
            <v>Újhartyán</v>
          </cell>
        </row>
        <row r="2927">
          <cell r="BT2927" t="str">
            <v>Újiráz</v>
          </cell>
        </row>
        <row r="2928">
          <cell r="BT2928" t="str">
            <v>Újireg</v>
          </cell>
        </row>
        <row r="2929">
          <cell r="BT2929" t="str">
            <v>Újkenéz</v>
          </cell>
        </row>
        <row r="2930">
          <cell r="BT2930" t="str">
            <v>Újkér</v>
          </cell>
        </row>
        <row r="2931">
          <cell r="BT2931" t="str">
            <v>Újkígyós</v>
          </cell>
        </row>
        <row r="2932">
          <cell r="BT2932" t="str">
            <v>Újlengyel</v>
          </cell>
        </row>
        <row r="2933">
          <cell r="BT2933" t="str">
            <v>Újléta</v>
          </cell>
        </row>
        <row r="2934">
          <cell r="BT2934" t="str">
            <v>Újlőrincfalva</v>
          </cell>
        </row>
        <row r="2935">
          <cell r="BT2935" t="str">
            <v>Újpetre</v>
          </cell>
        </row>
        <row r="2936">
          <cell r="BT2936" t="str">
            <v>Újrónafő</v>
          </cell>
        </row>
        <row r="2937">
          <cell r="BT2937" t="str">
            <v>Újsolt</v>
          </cell>
        </row>
        <row r="2938">
          <cell r="BT2938" t="str">
            <v>Újszalonta</v>
          </cell>
        </row>
        <row r="2939">
          <cell r="BT2939" t="str">
            <v>Újszász</v>
          </cell>
        </row>
        <row r="2940">
          <cell r="BT2940" t="str">
            <v>Újszentiván</v>
          </cell>
        </row>
        <row r="2941">
          <cell r="BT2941" t="str">
            <v>Újszentmargita</v>
          </cell>
        </row>
        <row r="2942">
          <cell r="BT2942" t="str">
            <v>Újszilvás</v>
          </cell>
        </row>
        <row r="2943">
          <cell r="BT2943" t="str">
            <v>Újtelek</v>
          </cell>
        </row>
        <row r="2944">
          <cell r="BT2944" t="str">
            <v>Újtikos</v>
          </cell>
        </row>
        <row r="2945">
          <cell r="BT2945" t="str">
            <v>Újudvar</v>
          </cell>
        </row>
        <row r="2946">
          <cell r="BT2946" t="str">
            <v>Újvárfalva</v>
          </cell>
        </row>
        <row r="2947">
          <cell r="BT2947" t="str">
            <v>Ukk</v>
          </cell>
        </row>
        <row r="2948">
          <cell r="BT2948" t="str">
            <v>Und</v>
          </cell>
        </row>
        <row r="2949">
          <cell r="BT2949" t="str">
            <v>Úny</v>
          </cell>
        </row>
        <row r="2950">
          <cell r="BT2950" t="str">
            <v>Uppony</v>
          </cell>
        </row>
        <row r="2951">
          <cell r="BT2951" t="str">
            <v>Ura</v>
          </cell>
        </row>
        <row r="2952">
          <cell r="BT2952" t="str">
            <v>Uraiújfalu</v>
          </cell>
        </row>
        <row r="2953">
          <cell r="BT2953" t="str">
            <v>Úrhida</v>
          </cell>
        </row>
        <row r="2954">
          <cell r="BT2954" t="str">
            <v>Úri</v>
          </cell>
        </row>
        <row r="2955">
          <cell r="BT2955" t="str">
            <v>Úrkút</v>
          </cell>
        </row>
        <row r="2956">
          <cell r="BT2956" t="str">
            <v>Uszka</v>
          </cell>
        </row>
        <row r="2957">
          <cell r="BT2957" t="str">
            <v>Uszód</v>
          </cell>
        </row>
        <row r="2958">
          <cell r="BT2958" t="str">
            <v>Uzsa</v>
          </cell>
        </row>
        <row r="2959">
          <cell r="BT2959" t="str">
            <v>Üllés</v>
          </cell>
        </row>
        <row r="2960">
          <cell r="BT2960" t="str">
            <v>Üllő</v>
          </cell>
        </row>
        <row r="2961">
          <cell r="BT2961" t="str">
            <v>Üröm</v>
          </cell>
        </row>
        <row r="2962">
          <cell r="BT2962" t="str">
            <v>Vác</v>
          </cell>
        </row>
        <row r="2963">
          <cell r="BT2963" t="str">
            <v>Vácduka</v>
          </cell>
        </row>
        <row r="2964">
          <cell r="BT2964" t="str">
            <v>Vácegres</v>
          </cell>
        </row>
        <row r="2965">
          <cell r="BT2965" t="str">
            <v>Váchartyán</v>
          </cell>
        </row>
        <row r="2966">
          <cell r="BT2966" t="str">
            <v>Váckisújfalu</v>
          </cell>
        </row>
        <row r="2967">
          <cell r="BT2967" t="str">
            <v>Vácrátót</v>
          </cell>
        </row>
        <row r="2968">
          <cell r="BT2968" t="str">
            <v>Vácszentlászló</v>
          </cell>
        </row>
        <row r="2969">
          <cell r="BT2969" t="str">
            <v>Vadna</v>
          </cell>
        </row>
        <row r="2970">
          <cell r="BT2970" t="str">
            <v>Vadosfa</v>
          </cell>
        </row>
        <row r="2971">
          <cell r="BT2971" t="str">
            <v>Vág</v>
          </cell>
        </row>
        <row r="2972">
          <cell r="BT2972" t="str">
            <v>Vágáshuta</v>
          </cell>
        </row>
        <row r="2973">
          <cell r="BT2973" t="str">
            <v>Vaja</v>
          </cell>
        </row>
        <row r="2974">
          <cell r="BT2974" t="str">
            <v>Vajdácska</v>
          </cell>
        </row>
        <row r="2975">
          <cell r="BT2975" t="str">
            <v>Vajszló</v>
          </cell>
        </row>
        <row r="2976">
          <cell r="BT2976" t="str">
            <v>Vajta</v>
          </cell>
        </row>
        <row r="2977">
          <cell r="BT2977" t="str">
            <v>Vál</v>
          </cell>
        </row>
        <row r="2978">
          <cell r="BT2978" t="str">
            <v>Valkó</v>
          </cell>
        </row>
        <row r="2979">
          <cell r="BT2979" t="str">
            <v>Valkonya</v>
          </cell>
        </row>
        <row r="2980">
          <cell r="BT2980" t="str">
            <v>Vállaj</v>
          </cell>
        </row>
        <row r="2981">
          <cell r="BT2981" t="str">
            <v>Vállus</v>
          </cell>
        </row>
        <row r="2982">
          <cell r="BT2982" t="str">
            <v>Vámosatya</v>
          </cell>
        </row>
        <row r="2983">
          <cell r="BT2983" t="str">
            <v>Vámoscsalád</v>
          </cell>
        </row>
        <row r="2984">
          <cell r="BT2984" t="str">
            <v>Vámosgyörk</v>
          </cell>
        </row>
        <row r="2985">
          <cell r="BT2985" t="str">
            <v>Vámosmikola</v>
          </cell>
        </row>
        <row r="2986">
          <cell r="BT2986" t="str">
            <v>Vámosoroszi</v>
          </cell>
        </row>
        <row r="2987">
          <cell r="BT2987" t="str">
            <v>Vámospércs</v>
          </cell>
        </row>
        <row r="2988">
          <cell r="BT2988" t="str">
            <v>Vámosújfalu</v>
          </cell>
        </row>
        <row r="2989">
          <cell r="BT2989" t="str">
            <v>Vámosszabadi</v>
          </cell>
        </row>
        <row r="2990">
          <cell r="BT2990" t="str">
            <v>Váncsod</v>
          </cell>
        </row>
        <row r="2991">
          <cell r="BT2991" t="str">
            <v>Vanyarc</v>
          </cell>
        </row>
        <row r="2992">
          <cell r="BT2992" t="str">
            <v>Vanyola</v>
          </cell>
        </row>
        <row r="2993">
          <cell r="BT2993" t="str">
            <v>Várad</v>
          </cell>
        </row>
        <row r="2994">
          <cell r="BT2994" t="str">
            <v>Váralja</v>
          </cell>
        </row>
        <row r="2995">
          <cell r="BT2995" t="str">
            <v>Varászló</v>
          </cell>
        </row>
        <row r="2996">
          <cell r="BT2996" t="str">
            <v>Váraszó</v>
          </cell>
        </row>
        <row r="2997">
          <cell r="BT2997" t="str">
            <v>Várbalog</v>
          </cell>
        </row>
        <row r="2998">
          <cell r="BT2998" t="str">
            <v>Varbó</v>
          </cell>
        </row>
        <row r="2999">
          <cell r="BT2999" t="str">
            <v>Varbóc</v>
          </cell>
        </row>
        <row r="3000">
          <cell r="BT3000" t="str">
            <v>Várda</v>
          </cell>
        </row>
        <row r="3001">
          <cell r="BT3001" t="str">
            <v>Várdomb</v>
          </cell>
        </row>
        <row r="3002">
          <cell r="BT3002" t="str">
            <v>Várfölde</v>
          </cell>
        </row>
        <row r="3003">
          <cell r="BT3003" t="str">
            <v>Varga</v>
          </cell>
        </row>
        <row r="3004">
          <cell r="BT3004" t="str">
            <v>Várgesztes</v>
          </cell>
        </row>
        <row r="3005">
          <cell r="BT3005" t="str">
            <v>Várkesző</v>
          </cell>
        </row>
        <row r="3006">
          <cell r="BT3006" t="str">
            <v>Várong</v>
          </cell>
        </row>
        <row r="3007">
          <cell r="BT3007" t="str">
            <v>Városföld</v>
          </cell>
        </row>
        <row r="3008">
          <cell r="BT3008" t="str">
            <v>Városlőd</v>
          </cell>
        </row>
        <row r="3009">
          <cell r="BT3009" t="str">
            <v>Várpalota</v>
          </cell>
        </row>
        <row r="3010">
          <cell r="BT3010" t="str">
            <v>Varsád</v>
          </cell>
        </row>
        <row r="3011">
          <cell r="BT3011" t="str">
            <v>Varsány</v>
          </cell>
        </row>
        <row r="3012">
          <cell r="BT3012" t="str">
            <v>Várvölgy</v>
          </cell>
        </row>
        <row r="3013">
          <cell r="BT3013" t="str">
            <v>Vasad</v>
          </cell>
        </row>
        <row r="3014">
          <cell r="BT3014" t="str">
            <v>Vasalja</v>
          </cell>
        </row>
        <row r="3015">
          <cell r="BT3015" t="str">
            <v>Vásárosbéc</v>
          </cell>
        </row>
        <row r="3016">
          <cell r="BT3016" t="str">
            <v>Vásárosdombó</v>
          </cell>
        </row>
        <row r="3017">
          <cell r="BT3017" t="str">
            <v>Vásárosfalu</v>
          </cell>
        </row>
        <row r="3018">
          <cell r="BT3018" t="str">
            <v>Vásárosmiske</v>
          </cell>
        </row>
        <row r="3019">
          <cell r="BT3019" t="str">
            <v>Vásárosnamény</v>
          </cell>
        </row>
        <row r="3020">
          <cell r="BT3020" t="str">
            <v>Vasasszonyfa</v>
          </cell>
        </row>
        <row r="3021">
          <cell r="BT3021" t="str">
            <v>Vasboldogasszony</v>
          </cell>
        </row>
        <row r="3022">
          <cell r="BT3022" t="str">
            <v>Vasegerszeg</v>
          </cell>
        </row>
        <row r="3023">
          <cell r="BT3023" t="str">
            <v>Vashosszúfalu</v>
          </cell>
        </row>
        <row r="3024">
          <cell r="BT3024" t="str">
            <v>Vaskeresztes</v>
          </cell>
        </row>
        <row r="3025">
          <cell r="BT3025" t="str">
            <v>Vaskút</v>
          </cell>
        </row>
        <row r="3026">
          <cell r="BT3026" t="str">
            <v>Vasmegyer</v>
          </cell>
        </row>
        <row r="3027">
          <cell r="BT3027" t="str">
            <v>Vaspör</v>
          </cell>
        </row>
        <row r="3028">
          <cell r="BT3028" t="str">
            <v>Vassurány</v>
          </cell>
        </row>
        <row r="3029">
          <cell r="BT3029" t="str">
            <v>Vasszécseny</v>
          </cell>
        </row>
        <row r="3030">
          <cell r="BT3030" t="str">
            <v>Vasszentmihály</v>
          </cell>
        </row>
        <row r="3031">
          <cell r="BT3031" t="str">
            <v>Vasszilvágy</v>
          </cell>
        </row>
        <row r="3032">
          <cell r="BT3032" t="str">
            <v>Vasvár</v>
          </cell>
        </row>
        <row r="3033">
          <cell r="BT3033" t="str">
            <v>Vaszar</v>
          </cell>
        </row>
        <row r="3034">
          <cell r="BT3034" t="str">
            <v>Vászoly</v>
          </cell>
        </row>
        <row r="3035">
          <cell r="BT3035" t="str">
            <v>Vát</v>
          </cell>
        </row>
        <row r="3036">
          <cell r="BT3036" t="str">
            <v>Vatta</v>
          </cell>
        </row>
        <row r="3037">
          <cell r="BT3037" t="str">
            <v>Vázsnok</v>
          </cell>
        </row>
        <row r="3038">
          <cell r="BT3038" t="str">
            <v>Vécs</v>
          </cell>
        </row>
        <row r="3039">
          <cell r="BT3039" t="str">
            <v>Vecsés</v>
          </cell>
        </row>
        <row r="3040">
          <cell r="BT3040" t="str">
            <v>Végegyháza</v>
          </cell>
        </row>
        <row r="3041">
          <cell r="BT3041" t="str">
            <v>Vejti</v>
          </cell>
        </row>
        <row r="3042">
          <cell r="BT3042" t="str">
            <v>Vékény</v>
          </cell>
        </row>
        <row r="3043">
          <cell r="BT3043" t="str">
            <v>Vekerd</v>
          </cell>
        </row>
        <row r="3044">
          <cell r="BT3044" t="str">
            <v>Velem</v>
          </cell>
        </row>
        <row r="3045">
          <cell r="BT3045" t="str">
            <v>Velemér</v>
          </cell>
        </row>
        <row r="3046">
          <cell r="BT3046" t="str">
            <v>Velence</v>
          </cell>
        </row>
        <row r="3047">
          <cell r="BT3047" t="str">
            <v>Velény</v>
          </cell>
        </row>
        <row r="3048">
          <cell r="BT3048" t="str">
            <v>Véménd</v>
          </cell>
        </row>
        <row r="3049">
          <cell r="BT3049" t="str">
            <v>Vének</v>
          </cell>
        </row>
        <row r="3050">
          <cell r="BT3050" t="str">
            <v>Vép</v>
          </cell>
        </row>
        <row r="3051">
          <cell r="BT3051" t="str">
            <v>Vereb</v>
          </cell>
        </row>
        <row r="3052">
          <cell r="BT3052" t="str">
            <v>Veresegyház</v>
          </cell>
        </row>
        <row r="3053">
          <cell r="BT3053" t="str">
            <v>Verőce</v>
          </cell>
        </row>
        <row r="3054">
          <cell r="BT3054" t="str">
            <v>Verpelét</v>
          </cell>
        </row>
        <row r="3055">
          <cell r="BT3055" t="str">
            <v>Verseg</v>
          </cell>
        </row>
        <row r="3056">
          <cell r="BT3056" t="str">
            <v>Versend</v>
          </cell>
        </row>
        <row r="3057">
          <cell r="BT3057" t="str">
            <v>Vértesacsa</v>
          </cell>
        </row>
        <row r="3058">
          <cell r="BT3058" t="str">
            <v>Vértesboglár</v>
          </cell>
        </row>
        <row r="3059">
          <cell r="BT3059" t="str">
            <v>Vérteskethely</v>
          </cell>
        </row>
        <row r="3060">
          <cell r="BT3060" t="str">
            <v>Vértessomló</v>
          </cell>
        </row>
        <row r="3061">
          <cell r="BT3061" t="str">
            <v>Vértestolna</v>
          </cell>
        </row>
        <row r="3062">
          <cell r="BT3062" t="str">
            <v>Vértesszőlős</v>
          </cell>
        </row>
        <row r="3063">
          <cell r="BT3063" t="str">
            <v>Vése</v>
          </cell>
        </row>
        <row r="3064">
          <cell r="BT3064" t="str">
            <v>Veszkény</v>
          </cell>
        </row>
        <row r="3065">
          <cell r="BT3065" t="str">
            <v>Veszprém</v>
          </cell>
        </row>
        <row r="3066">
          <cell r="BT3066" t="str">
            <v>Veszprémfajsz</v>
          </cell>
        </row>
        <row r="3067">
          <cell r="BT3067" t="str">
            <v>Veszprémgalsa</v>
          </cell>
        </row>
        <row r="3068">
          <cell r="BT3068" t="str">
            <v>Veszprémvarsány</v>
          </cell>
        </row>
        <row r="3069">
          <cell r="BT3069" t="str">
            <v>Vésztő</v>
          </cell>
        </row>
        <row r="3070">
          <cell r="BT3070" t="str">
            <v>Vezseny</v>
          </cell>
        </row>
        <row r="3071">
          <cell r="BT3071" t="str">
            <v>Vid</v>
          </cell>
        </row>
        <row r="3072">
          <cell r="BT3072" t="str">
            <v>Vigántpetend</v>
          </cell>
        </row>
        <row r="3073">
          <cell r="BT3073" t="str">
            <v>Villány</v>
          </cell>
        </row>
        <row r="3074">
          <cell r="BT3074" t="str">
            <v>Villánykövesd</v>
          </cell>
        </row>
        <row r="3075">
          <cell r="BT3075" t="str">
            <v>Vilmány</v>
          </cell>
        </row>
        <row r="3076">
          <cell r="BT3076" t="str">
            <v>Vilonya</v>
          </cell>
        </row>
        <row r="3077">
          <cell r="BT3077" t="str">
            <v>Vilyvitány</v>
          </cell>
        </row>
        <row r="3078">
          <cell r="BT3078" t="str">
            <v>Vinár</v>
          </cell>
        </row>
        <row r="3079">
          <cell r="BT3079" t="str">
            <v>Vindornyafok</v>
          </cell>
        </row>
        <row r="3080">
          <cell r="BT3080" t="str">
            <v>Vindornyalak</v>
          </cell>
        </row>
        <row r="3081">
          <cell r="BT3081" t="str">
            <v>Vindornyaszőlős</v>
          </cell>
        </row>
        <row r="3082">
          <cell r="BT3082" t="str">
            <v>Visegrád</v>
          </cell>
        </row>
        <row r="3083">
          <cell r="BT3083" t="str">
            <v>Visnye</v>
          </cell>
        </row>
        <row r="3084">
          <cell r="BT3084" t="str">
            <v>Visonta</v>
          </cell>
        </row>
        <row r="3085">
          <cell r="BT3085" t="str">
            <v>Viss</v>
          </cell>
        </row>
        <row r="3086">
          <cell r="BT3086" t="str">
            <v>Visz</v>
          </cell>
        </row>
        <row r="3087">
          <cell r="BT3087" t="str">
            <v>Viszák</v>
          </cell>
        </row>
        <row r="3088">
          <cell r="BT3088" t="str">
            <v>Viszló</v>
          </cell>
        </row>
        <row r="3089">
          <cell r="BT3089" t="str">
            <v>Visznek</v>
          </cell>
        </row>
        <row r="3090">
          <cell r="BT3090" t="str">
            <v>Vitnyéd</v>
          </cell>
        </row>
        <row r="3091">
          <cell r="BT3091" t="str">
            <v>Vízvár</v>
          </cell>
        </row>
        <row r="3092">
          <cell r="BT3092" t="str">
            <v>Vizslás</v>
          </cell>
        </row>
        <row r="3093">
          <cell r="BT3093" t="str">
            <v>Vizsoly</v>
          </cell>
        </row>
        <row r="3094">
          <cell r="BT3094" t="str">
            <v>Vokány</v>
          </cell>
        </row>
        <row r="3095">
          <cell r="BT3095" t="str">
            <v>Vonyarcvashegy</v>
          </cell>
        </row>
        <row r="3096">
          <cell r="BT3096" t="str">
            <v>Vöckönd</v>
          </cell>
        </row>
        <row r="3097">
          <cell r="BT3097" t="str">
            <v>Völcsej</v>
          </cell>
        </row>
        <row r="3098">
          <cell r="BT3098" t="str">
            <v>Vönöck</v>
          </cell>
        </row>
        <row r="3099">
          <cell r="BT3099" t="str">
            <v>Vöröstó</v>
          </cell>
        </row>
        <row r="3100">
          <cell r="BT3100" t="str">
            <v>Vörs</v>
          </cell>
        </row>
        <row r="3101">
          <cell r="BT3101" t="str">
            <v>Zabar</v>
          </cell>
        </row>
        <row r="3102">
          <cell r="BT3102" t="str">
            <v>Zádor</v>
          </cell>
        </row>
        <row r="3103">
          <cell r="BT3103" t="str">
            <v>Zádorfalva</v>
          </cell>
        </row>
        <row r="3104">
          <cell r="BT3104" t="str">
            <v>Zagyvarékas</v>
          </cell>
        </row>
        <row r="3105">
          <cell r="BT3105" t="str">
            <v>Zagyvaszántó</v>
          </cell>
        </row>
        <row r="3106">
          <cell r="BT3106" t="str">
            <v>Záhony</v>
          </cell>
        </row>
        <row r="3107">
          <cell r="BT3107" t="str">
            <v>Zajk</v>
          </cell>
        </row>
        <row r="3108">
          <cell r="BT3108" t="str">
            <v>Zajta</v>
          </cell>
        </row>
        <row r="3109">
          <cell r="BT3109" t="str">
            <v>Zákány</v>
          </cell>
        </row>
        <row r="3110">
          <cell r="BT3110" t="str">
            <v>Zákányfalu</v>
          </cell>
        </row>
        <row r="3111">
          <cell r="BT3111" t="str">
            <v>Zákányszék</v>
          </cell>
        </row>
        <row r="3112">
          <cell r="BT3112" t="str">
            <v>Zala</v>
          </cell>
        </row>
        <row r="3113">
          <cell r="BT3113" t="str">
            <v>Zalaapáti</v>
          </cell>
        </row>
        <row r="3114">
          <cell r="BT3114" t="str">
            <v>Zalabaksa</v>
          </cell>
        </row>
        <row r="3115">
          <cell r="BT3115" t="str">
            <v>Zalabér</v>
          </cell>
        </row>
        <row r="3116">
          <cell r="BT3116" t="str">
            <v>Zalaboldogfa</v>
          </cell>
        </row>
        <row r="3117">
          <cell r="BT3117" t="str">
            <v>Zalacsány</v>
          </cell>
        </row>
        <row r="3118">
          <cell r="BT3118" t="str">
            <v>Zalacséb</v>
          </cell>
        </row>
        <row r="3119">
          <cell r="BT3119" t="str">
            <v>Zalaegerszeg</v>
          </cell>
        </row>
        <row r="3120">
          <cell r="BT3120" t="str">
            <v>Zalaerdőd</v>
          </cell>
        </row>
        <row r="3121">
          <cell r="BT3121" t="str">
            <v>Zalagyömörő</v>
          </cell>
        </row>
        <row r="3122">
          <cell r="BT3122" t="str">
            <v>Zalahaláp</v>
          </cell>
        </row>
        <row r="3123">
          <cell r="BT3123" t="str">
            <v>Zalaháshágy</v>
          </cell>
        </row>
        <row r="3124">
          <cell r="BT3124" t="str">
            <v>Zalaigrice</v>
          </cell>
        </row>
        <row r="3125">
          <cell r="BT3125" t="str">
            <v>Zalaistvánd</v>
          </cell>
        </row>
        <row r="3126">
          <cell r="BT3126" t="str">
            <v>Zalakaros</v>
          </cell>
        </row>
        <row r="3127">
          <cell r="BT3127" t="str">
            <v>Zalakomár</v>
          </cell>
        </row>
        <row r="3128">
          <cell r="BT3128" t="str">
            <v>Zalaköveskút</v>
          </cell>
        </row>
        <row r="3129">
          <cell r="BT3129" t="str">
            <v>Zalalövő</v>
          </cell>
        </row>
        <row r="3130">
          <cell r="BT3130" t="str">
            <v>Zalameggyes</v>
          </cell>
        </row>
        <row r="3131">
          <cell r="BT3131" t="str">
            <v>Zalamerenye</v>
          </cell>
        </row>
        <row r="3132">
          <cell r="BT3132" t="str">
            <v>Zalasárszeg</v>
          </cell>
        </row>
        <row r="3133">
          <cell r="BT3133" t="str">
            <v>Zalaszabar</v>
          </cell>
        </row>
        <row r="3134">
          <cell r="BT3134" t="str">
            <v>Zalaszántó</v>
          </cell>
        </row>
        <row r="3135">
          <cell r="BT3135" t="str">
            <v>Zalaszegvár</v>
          </cell>
        </row>
        <row r="3136">
          <cell r="BT3136" t="str">
            <v>Zalaszentbalázs</v>
          </cell>
        </row>
        <row r="3137">
          <cell r="BT3137" t="str">
            <v>Zalaszentgrót</v>
          </cell>
        </row>
        <row r="3138">
          <cell r="BT3138" t="str">
            <v>Zalaszentgyörgy</v>
          </cell>
        </row>
        <row r="3139">
          <cell r="BT3139" t="str">
            <v>Zalaszentiván</v>
          </cell>
        </row>
        <row r="3140">
          <cell r="BT3140" t="str">
            <v>Zalaszentjakab</v>
          </cell>
        </row>
        <row r="3141">
          <cell r="BT3141" t="str">
            <v>Zalaszentlászló</v>
          </cell>
        </row>
        <row r="3142">
          <cell r="BT3142" t="str">
            <v>Zalaszentlőrinc</v>
          </cell>
        </row>
        <row r="3143">
          <cell r="BT3143" t="str">
            <v>Zalaszentmárton</v>
          </cell>
        </row>
        <row r="3144">
          <cell r="BT3144" t="str">
            <v>Zalaszentmihály</v>
          </cell>
        </row>
        <row r="3145">
          <cell r="BT3145" t="str">
            <v>Zalaszombatfa</v>
          </cell>
        </row>
        <row r="3146">
          <cell r="BT3146" t="str">
            <v>Zaláta</v>
          </cell>
        </row>
        <row r="3147">
          <cell r="BT3147" t="str">
            <v>Zalatárnok</v>
          </cell>
        </row>
        <row r="3148">
          <cell r="BT3148" t="str">
            <v>Zalaújlak</v>
          </cell>
        </row>
        <row r="3149">
          <cell r="BT3149" t="str">
            <v>Zalavár</v>
          </cell>
        </row>
        <row r="3150">
          <cell r="BT3150" t="str">
            <v>Zalavég</v>
          </cell>
        </row>
        <row r="3151">
          <cell r="BT3151" t="str">
            <v>Zalkod</v>
          </cell>
        </row>
        <row r="3152">
          <cell r="BT3152" t="str">
            <v>Zamárdi</v>
          </cell>
        </row>
        <row r="3153">
          <cell r="BT3153" t="str">
            <v>Zámoly</v>
          </cell>
        </row>
        <row r="3154">
          <cell r="BT3154" t="str">
            <v>Zánka</v>
          </cell>
        </row>
        <row r="3155">
          <cell r="BT3155" t="str">
            <v>Zaránk</v>
          </cell>
        </row>
        <row r="3156">
          <cell r="BT3156" t="str">
            <v>Závod</v>
          </cell>
        </row>
        <row r="3157">
          <cell r="BT3157" t="str">
            <v>Zebecke</v>
          </cell>
        </row>
        <row r="3158">
          <cell r="BT3158" t="str">
            <v>Zebegény</v>
          </cell>
        </row>
        <row r="3159">
          <cell r="BT3159" t="str">
            <v>Zemplénagárd</v>
          </cell>
        </row>
        <row r="3160">
          <cell r="BT3160" t="str">
            <v>Zengővárkony</v>
          </cell>
        </row>
        <row r="3161">
          <cell r="BT3161" t="str">
            <v>Zichyújfalu</v>
          </cell>
        </row>
        <row r="3162">
          <cell r="BT3162" t="str">
            <v>Zics</v>
          </cell>
        </row>
        <row r="3163">
          <cell r="BT3163" t="str">
            <v>Ziliz</v>
          </cell>
        </row>
        <row r="3164">
          <cell r="BT3164" t="str">
            <v>Zimány</v>
          </cell>
        </row>
        <row r="3165">
          <cell r="BT3165" t="str">
            <v>Zirc</v>
          </cell>
        </row>
        <row r="3166">
          <cell r="BT3166" t="str">
            <v>Zók</v>
          </cell>
        </row>
        <row r="3167">
          <cell r="BT3167" t="str">
            <v>Zomba</v>
          </cell>
        </row>
        <row r="3168">
          <cell r="BT3168" t="str">
            <v>Zsadány</v>
          </cell>
        </row>
        <row r="3169">
          <cell r="BT3169" t="str">
            <v>Zsáka</v>
          </cell>
        </row>
        <row r="3170">
          <cell r="BT3170" t="str">
            <v>Zsámbék</v>
          </cell>
        </row>
        <row r="3171">
          <cell r="BT3171" t="str">
            <v>Zsámbok</v>
          </cell>
        </row>
        <row r="3172">
          <cell r="BT3172" t="str">
            <v>Zsana</v>
          </cell>
        </row>
        <row r="3173">
          <cell r="BT3173" t="str">
            <v>Zsarolyán</v>
          </cell>
        </row>
        <row r="3174">
          <cell r="BT3174" t="str">
            <v>Zsebeháza</v>
          </cell>
        </row>
        <row r="3175">
          <cell r="BT3175" t="str">
            <v>Zsédeny</v>
          </cell>
        </row>
        <row r="3176">
          <cell r="BT3176" t="str">
            <v>Zselickisfalud</v>
          </cell>
        </row>
        <row r="3177">
          <cell r="BT3177" t="str">
            <v>Zselickislak</v>
          </cell>
        </row>
        <row r="3178">
          <cell r="BT3178" t="str">
            <v>Zselicszentpál</v>
          </cell>
        </row>
        <row r="3179">
          <cell r="BT3179" t="str">
            <v>Zsennye</v>
          </cell>
        </row>
        <row r="3180">
          <cell r="BT3180" t="str">
            <v>Zsira</v>
          </cell>
        </row>
        <row r="3181">
          <cell r="BT3181" t="str">
            <v>Zsombó</v>
          </cell>
        </row>
        <row r="3182">
          <cell r="BT3182" t="str">
            <v>Zsujta</v>
          </cell>
        </row>
        <row r="3183">
          <cell r="BT3183" t="str">
            <v>Zsurk</v>
          </cell>
        </row>
        <row r="3184">
          <cell r="BT3184" t="str">
            <v>Zubogy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31"/>
  <sheetViews>
    <sheetView workbookViewId="0">
      <selection activeCell="B31" sqref="B31"/>
    </sheetView>
  </sheetViews>
  <sheetFormatPr defaultRowHeight="15" x14ac:dyDescent="0.25"/>
  <cols>
    <col min="1" max="1" width="14.5703125" customWidth="1"/>
    <col min="2" max="2" width="82" customWidth="1"/>
    <col min="3" max="3" width="47.7109375" customWidth="1"/>
  </cols>
  <sheetData>
    <row r="1" spans="1:2" ht="51" customHeight="1" x14ac:dyDescent="0.25">
      <c r="A1" s="1181" t="s">
        <v>826</v>
      </c>
      <c r="B1" s="1181"/>
    </row>
    <row r="2" spans="1:2" ht="15.75" x14ac:dyDescent="0.25">
      <c r="A2" s="1182" t="s">
        <v>682</v>
      </c>
      <c r="B2" s="1182"/>
    </row>
    <row r="3" spans="1:2" x14ac:dyDescent="0.25">
      <c r="A3" s="298"/>
      <c r="B3" s="461"/>
    </row>
    <row r="4" spans="1:2" x14ac:dyDescent="0.25">
      <c r="A4" s="462" t="s">
        <v>566</v>
      </c>
      <c r="B4" s="463" t="s">
        <v>827</v>
      </c>
    </row>
    <row r="5" spans="1:2" x14ac:dyDescent="0.25">
      <c r="A5" s="462" t="s">
        <v>567</v>
      </c>
      <c r="B5" s="463" t="s">
        <v>828</v>
      </c>
    </row>
    <row r="6" spans="1:2" x14ac:dyDescent="0.25">
      <c r="A6" s="462" t="s">
        <v>568</v>
      </c>
      <c r="B6" s="463" t="s">
        <v>829</v>
      </c>
    </row>
    <row r="7" spans="1:2" x14ac:dyDescent="0.25">
      <c r="A7" s="462" t="s">
        <v>578</v>
      </c>
      <c r="B7" s="463" t="s">
        <v>830</v>
      </c>
    </row>
    <row r="8" spans="1:2" x14ac:dyDescent="0.25">
      <c r="A8" s="462" t="s">
        <v>579</v>
      </c>
      <c r="B8" s="463" t="s">
        <v>831</v>
      </c>
    </row>
    <row r="9" spans="1:2" x14ac:dyDescent="0.25">
      <c r="A9" s="462" t="s">
        <v>580</v>
      </c>
      <c r="B9" s="463" t="s">
        <v>832</v>
      </c>
    </row>
    <row r="10" spans="1:2" x14ac:dyDescent="0.25">
      <c r="A10" s="462" t="s">
        <v>569</v>
      </c>
      <c r="B10" s="463" t="s">
        <v>833</v>
      </c>
    </row>
    <row r="11" spans="1:2" x14ac:dyDescent="0.25">
      <c r="A11" s="462" t="s">
        <v>570</v>
      </c>
      <c r="B11" s="463" t="s">
        <v>834</v>
      </c>
    </row>
    <row r="12" spans="1:2" ht="25.5" x14ac:dyDescent="0.25">
      <c r="A12" s="462" t="s">
        <v>618</v>
      </c>
      <c r="B12" s="463" t="s">
        <v>835</v>
      </c>
    </row>
    <row r="13" spans="1:2" ht="25.5" x14ac:dyDescent="0.25">
      <c r="A13" s="462" t="s">
        <v>619</v>
      </c>
      <c r="B13" s="463" t="s">
        <v>836</v>
      </c>
    </row>
    <row r="14" spans="1:2" ht="25.5" x14ac:dyDescent="0.25">
      <c r="A14" s="462" t="s">
        <v>620</v>
      </c>
      <c r="B14" s="463" t="s">
        <v>837</v>
      </c>
    </row>
    <row r="15" spans="1:2" x14ac:dyDescent="0.25">
      <c r="A15" s="462" t="s">
        <v>621</v>
      </c>
      <c r="B15" s="463" t="s">
        <v>838</v>
      </c>
    </row>
    <row r="16" spans="1:2" x14ac:dyDescent="0.25">
      <c r="A16" s="462" t="s">
        <v>622</v>
      </c>
      <c r="B16" s="463" t="s">
        <v>839</v>
      </c>
    </row>
    <row r="17" spans="1:2" x14ac:dyDescent="0.25">
      <c r="A17" s="462" t="s">
        <v>623</v>
      </c>
      <c r="B17" s="463" t="s">
        <v>840</v>
      </c>
    </row>
    <row r="18" spans="1:2" x14ac:dyDescent="0.25">
      <c r="A18" s="462" t="s">
        <v>624</v>
      </c>
      <c r="B18" s="463" t="s">
        <v>841</v>
      </c>
    </row>
    <row r="19" spans="1:2" x14ac:dyDescent="0.25">
      <c r="A19" s="462" t="s">
        <v>571</v>
      </c>
      <c r="B19" s="463" t="s">
        <v>572</v>
      </c>
    </row>
    <row r="20" spans="1:2" x14ac:dyDescent="0.25">
      <c r="A20" s="462" t="s">
        <v>625</v>
      </c>
      <c r="B20" s="463" t="s">
        <v>842</v>
      </c>
    </row>
    <row r="21" spans="1:2" x14ac:dyDescent="0.25">
      <c r="A21" s="462" t="s">
        <v>626</v>
      </c>
      <c r="B21" s="463" t="s">
        <v>843</v>
      </c>
    </row>
    <row r="22" spans="1:2" x14ac:dyDescent="0.25">
      <c r="A22" s="462" t="s">
        <v>573</v>
      </c>
      <c r="B22" s="463" t="s">
        <v>574</v>
      </c>
    </row>
    <row r="23" spans="1:2" ht="17.25" customHeight="1" x14ac:dyDescent="0.25">
      <c r="A23" s="462" t="s">
        <v>575</v>
      </c>
      <c r="B23" s="463" t="s">
        <v>576</v>
      </c>
    </row>
    <row r="24" spans="1:2" x14ac:dyDescent="0.25">
      <c r="A24" s="462" t="s">
        <v>577</v>
      </c>
      <c r="B24" s="463" t="s">
        <v>872</v>
      </c>
    </row>
    <row r="25" spans="1:2" x14ac:dyDescent="0.25">
      <c r="A25" s="462" t="s">
        <v>844</v>
      </c>
      <c r="B25" s="463" t="s">
        <v>462</v>
      </c>
    </row>
    <row r="26" spans="1:2" x14ac:dyDescent="0.25">
      <c r="A26" s="462" t="s">
        <v>845</v>
      </c>
      <c r="B26" s="463" t="s">
        <v>581</v>
      </c>
    </row>
    <row r="27" spans="1:2" x14ac:dyDescent="0.25">
      <c r="A27" s="462" t="s">
        <v>907</v>
      </c>
      <c r="B27" s="55" t="s">
        <v>738</v>
      </c>
    </row>
    <row r="28" spans="1:2" x14ac:dyDescent="0.25">
      <c r="A28" s="462" t="s">
        <v>908</v>
      </c>
      <c r="B28" s="55" t="s">
        <v>735</v>
      </c>
    </row>
    <row r="29" spans="1:2" x14ac:dyDescent="0.25">
      <c r="A29" s="462" t="s">
        <v>909</v>
      </c>
      <c r="B29" s="55" t="s">
        <v>736</v>
      </c>
    </row>
    <row r="30" spans="1:2" x14ac:dyDescent="0.25">
      <c r="A30" s="462" t="s">
        <v>910</v>
      </c>
      <c r="B30" s="55" t="s">
        <v>737</v>
      </c>
    </row>
    <row r="31" spans="1:2" x14ac:dyDescent="0.25">
      <c r="B31" s="55"/>
    </row>
  </sheetData>
  <mergeCells count="2">
    <mergeCell ref="A1:B1"/>
    <mergeCell ref="A2:B2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30"/>
  <sheetViews>
    <sheetView zoomScaleNormal="100" workbookViewId="0">
      <selection activeCell="D33" sqref="D33"/>
    </sheetView>
  </sheetViews>
  <sheetFormatPr defaultColWidth="9.140625" defaultRowHeight="15" x14ac:dyDescent="0.25"/>
  <cols>
    <col min="1" max="1" width="6.28515625" style="299" customWidth="1"/>
    <col min="2" max="2" width="7.140625" style="107" customWidth="1"/>
    <col min="3" max="3" width="22" style="107" customWidth="1"/>
    <col min="4" max="4" width="9.5703125" style="50" customWidth="1"/>
    <col min="5" max="5" width="7.85546875" style="50" customWidth="1"/>
    <col min="6" max="6" width="8.85546875" style="50" bestFit="1" customWidth="1"/>
    <col min="7" max="7" width="8.5703125" style="50" customWidth="1"/>
    <col min="8" max="8" width="7.140625" style="50" customWidth="1"/>
    <col min="9" max="9" width="6.5703125" style="50" customWidth="1"/>
    <col min="10" max="17" width="9.5703125" style="50" customWidth="1"/>
    <col min="18" max="18" width="7.7109375" style="50" customWidth="1"/>
    <col min="19" max="19" width="10.28515625" style="50" bestFit="1" customWidth="1"/>
    <col min="20" max="24" width="7.7109375" style="50" customWidth="1"/>
    <col min="25" max="25" width="9.42578125" style="50" customWidth="1"/>
    <col min="26" max="27" width="7.7109375" style="50" customWidth="1"/>
    <col min="28" max="29" width="9.140625" style="301"/>
    <col min="30" max="30" width="9.140625" style="1"/>
    <col min="31" max="16384" width="9.140625" style="17"/>
  </cols>
  <sheetData>
    <row r="1" spans="1:29" s="27" customFormat="1" ht="12.75" customHeight="1" x14ac:dyDescent="0.25">
      <c r="A1" s="1210" t="s">
        <v>0</v>
      </c>
      <c r="B1" s="1212" t="s">
        <v>182</v>
      </c>
      <c r="C1" s="1213"/>
      <c r="D1" s="1216" t="s">
        <v>180</v>
      </c>
      <c r="E1" s="1217"/>
      <c r="F1" s="1217"/>
      <c r="G1" s="1216" t="s">
        <v>263</v>
      </c>
      <c r="H1" s="1217"/>
      <c r="I1" s="1218"/>
      <c r="J1" s="1216" t="s">
        <v>491</v>
      </c>
      <c r="K1" s="1217"/>
      <c r="L1" s="1218"/>
      <c r="M1" s="1216" t="s">
        <v>492</v>
      </c>
      <c r="N1" s="1217"/>
      <c r="O1" s="1218"/>
      <c r="P1" s="1219" t="s">
        <v>493</v>
      </c>
      <c r="Q1" s="1217"/>
      <c r="R1" s="1220"/>
      <c r="S1" s="1216" t="s">
        <v>264</v>
      </c>
      <c r="T1" s="1217"/>
      <c r="U1" s="1218"/>
      <c r="V1" s="1216" t="s">
        <v>494</v>
      </c>
      <c r="W1" s="1217"/>
      <c r="X1" s="1218"/>
      <c r="Y1" s="1219" t="s">
        <v>265</v>
      </c>
      <c r="Z1" s="1217"/>
      <c r="AA1" s="1218"/>
      <c r="AB1" s="293"/>
      <c r="AC1" s="293"/>
    </row>
    <row r="2" spans="1:29" s="16" customFormat="1" ht="26.25" thickBot="1" x14ac:dyDescent="0.3">
      <c r="A2" s="1211"/>
      <c r="B2" s="1214"/>
      <c r="C2" s="1215"/>
      <c r="D2" s="324" t="s">
        <v>943</v>
      </c>
      <c r="E2" s="302" t="s">
        <v>684</v>
      </c>
      <c r="F2" s="302" t="s">
        <v>940</v>
      </c>
      <c r="G2" s="324" t="s">
        <v>943</v>
      </c>
      <c r="H2" s="302" t="s">
        <v>684</v>
      </c>
      <c r="I2" s="302" t="s">
        <v>940</v>
      </c>
      <c r="J2" s="324" t="s">
        <v>943</v>
      </c>
      <c r="K2" s="302" t="s">
        <v>684</v>
      </c>
      <c r="L2" s="302" t="s">
        <v>940</v>
      </c>
      <c r="M2" s="324" t="s">
        <v>943</v>
      </c>
      <c r="N2" s="302" t="s">
        <v>684</v>
      </c>
      <c r="O2" s="302" t="s">
        <v>940</v>
      </c>
      <c r="P2" s="324" t="s">
        <v>943</v>
      </c>
      <c r="Q2" s="302" t="s">
        <v>684</v>
      </c>
      <c r="R2" s="302" t="s">
        <v>940</v>
      </c>
      <c r="S2" s="324" t="s">
        <v>943</v>
      </c>
      <c r="T2" s="302" t="s">
        <v>684</v>
      </c>
      <c r="U2" s="302" t="s">
        <v>940</v>
      </c>
      <c r="V2" s="324" t="s">
        <v>943</v>
      </c>
      <c r="W2" s="302" t="s">
        <v>684</v>
      </c>
      <c r="X2" s="302" t="s">
        <v>940</v>
      </c>
      <c r="Y2" s="324" t="s">
        <v>943</v>
      </c>
      <c r="Z2" s="302" t="s">
        <v>684</v>
      </c>
      <c r="AA2" s="302" t="s">
        <v>940</v>
      </c>
      <c r="AB2" s="300"/>
      <c r="AC2" s="300"/>
    </row>
    <row r="3" spans="1:29" s="37" customFormat="1" ht="12.75" x14ac:dyDescent="0.2">
      <c r="A3" s="407" t="s">
        <v>27</v>
      </c>
      <c r="B3" s="1232" t="s">
        <v>174</v>
      </c>
      <c r="C3" s="1233"/>
      <c r="D3" s="414">
        <f>+G3+J3+M3+P3+S3+V3+Y3</f>
        <v>18791</v>
      </c>
      <c r="E3" s="415">
        <f>+H3+K3+N3+Q3+T3+W3+Z3</f>
        <v>0</v>
      </c>
      <c r="F3" s="415">
        <f>+I3+L3+O3+R3+U3+X3+AA3</f>
        <v>18791</v>
      </c>
      <c r="G3" s="414">
        <f>+'5.a. mell. Jogalkotás'!D5</f>
        <v>0</v>
      </c>
      <c r="H3" s="415">
        <f>+'5.a. mell. Jogalkotás'!E5</f>
        <v>0</v>
      </c>
      <c r="I3" s="416">
        <f>+'5.a. mell. Jogalkotás'!F5</f>
        <v>0</v>
      </c>
      <c r="J3" s="414">
        <f>+'5.b. mell. VF saját forrásból'!D5</f>
        <v>0</v>
      </c>
      <c r="K3" s="414">
        <f>+'5.b. mell. VF saját forrásból'!E5</f>
        <v>0</v>
      </c>
      <c r="L3" s="414">
        <f>+'5.b. mell. VF saját forrásból'!F5</f>
        <v>0</v>
      </c>
      <c r="M3" s="414">
        <f>+'5.c. mell. VF Eu forrásból'!D5</f>
        <v>0</v>
      </c>
      <c r="N3" s="415">
        <f>+'5.c. mell. VF Eu forrásból'!E5</f>
        <v>0</v>
      </c>
      <c r="O3" s="416">
        <f>+'5.c. mell. VF Eu forrásból'!F5</f>
        <v>0</v>
      </c>
      <c r="P3" s="417">
        <f>+'5.d. mell. Védőnő, EÜ'!D5</f>
        <v>18791</v>
      </c>
      <c r="Q3" s="415">
        <f>+'5.d. mell. Védőnő, EÜ'!E5</f>
        <v>0</v>
      </c>
      <c r="R3" s="418">
        <f>+'5.d. mell. Védőnő, EÜ'!F5</f>
        <v>18791</v>
      </c>
      <c r="S3" s="414"/>
      <c r="T3" s="415"/>
      <c r="U3" s="416"/>
      <c r="V3" s="414"/>
      <c r="W3" s="415"/>
      <c r="X3" s="416"/>
      <c r="Y3" s="417">
        <f>+'5.g. mell. Egyéb tev.'!D5</f>
        <v>0</v>
      </c>
      <c r="Z3" s="415">
        <f>+'5.g. mell. Egyéb tev.'!E5</f>
        <v>0</v>
      </c>
      <c r="AA3" s="416">
        <f>+'5.g. mell. Egyéb tev.'!F5</f>
        <v>0</v>
      </c>
      <c r="AB3" s="194"/>
      <c r="AC3" s="194"/>
    </row>
    <row r="4" spans="1:29" s="37" customFormat="1" ht="12.75" customHeight="1" x14ac:dyDescent="0.2">
      <c r="A4" s="408" t="s">
        <v>33</v>
      </c>
      <c r="B4" s="1234" t="s">
        <v>173</v>
      </c>
      <c r="C4" s="1235"/>
      <c r="D4" s="414">
        <f>+G4+J4+M4+P4+S4+V4+Y4</f>
        <v>42646</v>
      </c>
      <c r="E4" s="419">
        <f t="shared" ref="E4:E29" si="0">+H4+K4+N4+Q4+T4+W4+Z4</f>
        <v>783</v>
      </c>
      <c r="F4" s="419">
        <f>+I4+L4+O4+R4+U4+X4+AA4</f>
        <v>43429</v>
      </c>
      <c r="G4" s="420">
        <f>+'5.a. mell. Jogalkotás'!D6</f>
        <v>41097</v>
      </c>
      <c r="H4" s="419">
        <f>+'5.a. mell. Jogalkotás'!E6</f>
        <v>783</v>
      </c>
      <c r="I4" s="421">
        <f>+'5.a. mell. Jogalkotás'!F6</f>
        <v>41880</v>
      </c>
      <c r="J4" s="420">
        <f>+'5.b. mell. VF saját forrásból'!D6</f>
        <v>0</v>
      </c>
      <c r="K4" s="420">
        <f>+'5.b. mell. VF saját forrásból'!E6</f>
        <v>0</v>
      </c>
      <c r="L4" s="420">
        <f>+'5.b. mell. VF saját forrásból'!F6</f>
        <v>0</v>
      </c>
      <c r="M4" s="420">
        <f>+'5.c. mell. VF Eu forrásból'!D6</f>
        <v>979</v>
      </c>
      <c r="N4" s="419">
        <f>+'5.c. mell. VF Eu forrásból'!E6</f>
        <v>0</v>
      </c>
      <c r="O4" s="421">
        <f>+'5.c. mell. VF Eu forrásból'!F6</f>
        <v>979</v>
      </c>
      <c r="P4" s="422">
        <f>+'5.d. mell. Védőnő, EÜ'!D6</f>
        <v>0</v>
      </c>
      <c r="Q4" s="419">
        <f>+'5.d. mell. Védőnő, EÜ'!E6</f>
        <v>0</v>
      </c>
      <c r="R4" s="423">
        <f>+'5.d. mell. Védőnő, EÜ'!F6</f>
        <v>0</v>
      </c>
      <c r="S4" s="420"/>
      <c r="T4" s="419"/>
      <c r="U4" s="421"/>
      <c r="V4" s="420"/>
      <c r="W4" s="419"/>
      <c r="X4" s="421"/>
      <c r="Y4" s="422">
        <f>+'5.g. mell. Egyéb tev.'!D6</f>
        <v>570</v>
      </c>
      <c r="Z4" s="419">
        <f>+'5.g. mell. Egyéb tev.'!E6</f>
        <v>0</v>
      </c>
      <c r="AA4" s="421">
        <f>+'5.g. mell. Egyéb tev.'!F6</f>
        <v>570</v>
      </c>
      <c r="AB4" s="194"/>
      <c r="AC4" s="194"/>
    </row>
    <row r="5" spans="1:29" s="37" customFormat="1" ht="12.75" customHeight="1" x14ac:dyDescent="0.2">
      <c r="A5" s="409" t="s">
        <v>34</v>
      </c>
      <c r="B5" s="1224" t="s">
        <v>172</v>
      </c>
      <c r="C5" s="1225"/>
      <c r="D5" s="414">
        <f t="shared" ref="D5" si="1">+G5+J5+M5+P5+S5+V5+Y5</f>
        <v>61437</v>
      </c>
      <c r="E5" s="419">
        <f t="shared" si="0"/>
        <v>783</v>
      </c>
      <c r="F5" s="419">
        <f>+I5+L5+O5+R5+U5+X5+AA5</f>
        <v>62220</v>
      </c>
      <c r="G5" s="420">
        <f>+G3+G4</f>
        <v>41097</v>
      </c>
      <c r="H5" s="419">
        <f t="shared" ref="H5:I5" si="2">+H3+H4</f>
        <v>783</v>
      </c>
      <c r="I5" s="421">
        <f t="shared" si="2"/>
        <v>41880</v>
      </c>
      <c r="J5" s="632">
        <f>+'5.b. mell. VF saját forrásból'!D7</f>
        <v>0</v>
      </c>
      <c r="K5" s="632">
        <f>+'5.b. mell. VF saját forrásból'!E7</f>
        <v>0</v>
      </c>
      <c r="L5" s="632">
        <f>+'5.b. mell. VF saját forrásból'!F7</f>
        <v>0</v>
      </c>
      <c r="M5" s="632">
        <f>+M3+M4</f>
        <v>979</v>
      </c>
      <c r="N5" s="633">
        <f t="shared" ref="N5:O5" si="3">+N3+N4</f>
        <v>0</v>
      </c>
      <c r="O5" s="634">
        <f t="shared" si="3"/>
        <v>979</v>
      </c>
      <c r="P5" s="635">
        <f>+P3+P4</f>
        <v>18791</v>
      </c>
      <c r="Q5" s="633">
        <f t="shared" ref="Q5:R5" si="4">+Q3+Q4</f>
        <v>0</v>
      </c>
      <c r="R5" s="423">
        <f t="shared" si="4"/>
        <v>18791</v>
      </c>
      <c r="S5" s="420"/>
      <c r="T5" s="419"/>
      <c r="U5" s="421"/>
      <c r="V5" s="420"/>
      <c r="W5" s="419"/>
      <c r="X5" s="421"/>
      <c r="Y5" s="422">
        <f>+'5.g. mell. Egyéb tev.'!D7</f>
        <v>570</v>
      </c>
      <c r="Z5" s="419">
        <f>+'5.g. mell. Egyéb tev.'!E7</f>
        <v>0</v>
      </c>
      <c r="AA5" s="421">
        <f>+'5.g. mell. Egyéb tev.'!F7</f>
        <v>570</v>
      </c>
      <c r="AB5" s="194"/>
      <c r="AC5" s="194"/>
    </row>
    <row r="6" spans="1:29" x14ac:dyDescent="0.25">
      <c r="A6" s="88"/>
      <c r="B6" s="412"/>
      <c r="C6" s="303"/>
      <c r="D6" s="424"/>
      <c r="E6" s="425"/>
      <c r="F6" s="425"/>
      <c r="G6" s="426"/>
      <c r="H6" s="425"/>
      <c r="I6" s="427"/>
      <c r="J6" s="636"/>
      <c r="K6" s="637"/>
      <c r="L6" s="638"/>
      <c r="M6" s="636"/>
      <c r="N6" s="637"/>
      <c r="O6" s="638"/>
      <c r="P6" s="637"/>
      <c r="Q6" s="637"/>
      <c r="R6" s="425"/>
      <c r="S6" s="426"/>
      <c r="T6" s="425"/>
      <c r="U6" s="427"/>
      <c r="V6" s="426"/>
      <c r="W6" s="425"/>
      <c r="X6" s="427"/>
      <c r="Y6" s="425"/>
      <c r="Z6" s="425"/>
      <c r="AA6" s="427"/>
    </row>
    <row r="7" spans="1:29" s="37" customFormat="1" ht="12.75" customHeight="1" x14ac:dyDescent="0.2">
      <c r="A7" s="409" t="s">
        <v>35</v>
      </c>
      <c r="B7" s="1224" t="s">
        <v>171</v>
      </c>
      <c r="C7" s="1225"/>
      <c r="D7" s="420">
        <f>+G7+J7+M7+P7+S7+V7+Y7</f>
        <v>10344</v>
      </c>
      <c r="E7" s="419">
        <f t="shared" si="0"/>
        <v>109</v>
      </c>
      <c r="F7" s="419">
        <f t="shared" ref="F7:F29" si="5">+I7+L7+O7+R7+U7+X7+AA7</f>
        <v>10453</v>
      </c>
      <c r="G7" s="420">
        <f>+'5.a. mell. Jogalkotás'!D9</f>
        <v>7012</v>
      </c>
      <c r="H7" s="419">
        <f>+'5.a. mell. Jogalkotás'!E9</f>
        <v>109</v>
      </c>
      <c r="I7" s="421">
        <f>+'5.a. mell. Jogalkotás'!F9</f>
        <v>7121</v>
      </c>
      <c r="J7" s="632">
        <f>+'5.b. mell. VF saját forrásból'!D9</f>
        <v>0</v>
      </c>
      <c r="K7" s="632">
        <f>+'5.b. mell. VF saját forrásból'!E9</f>
        <v>0</v>
      </c>
      <c r="L7" s="632">
        <f>+'5.b. mell. VF saját forrásból'!F9</f>
        <v>0</v>
      </c>
      <c r="M7" s="632">
        <f>+'5.c. mell. VF Eu forrásból'!D9</f>
        <v>228</v>
      </c>
      <c r="N7" s="633">
        <f>+'5.c. mell. VF Eu forrásból'!E9</f>
        <v>0</v>
      </c>
      <c r="O7" s="634">
        <f>+'5.c. mell. VF Eu forrásból'!F9</f>
        <v>228</v>
      </c>
      <c r="P7" s="635">
        <f>+'5.d. mell. Védőnő, EÜ'!D9</f>
        <v>2925</v>
      </c>
      <c r="Q7" s="633">
        <f>+'5.d. mell. Védőnő, EÜ'!E9</f>
        <v>0</v>
      </c>
      <c r="R7" s="423">
        <f>+'5.d. mell. Védőnő, EÜ'!F9</f>
        <v>2925</v>
      </c>
      <c r="S7" s="420"/>
      <c r="T7" s="419"/>
      <c r="U7" s="421"/>
      <c r="V7" s="420"/>
      <c r="W7" s="419"/>
      <c r="X7" s="421"/>
      <c r="Y7" s="422">
        <f>+'5.g. mell. Egyéb tev.'!D9</f>
        <v>179</v>
      </c>
      <c r="Z7" s="419">
        <f>+'5.g. mell. Egyéb tev.'!E9</f>
        <v>0</v>
      </c>
      <c r="AA7" s="421">
        <f>+'5.g. mell. Egyéb tev.'!F9</f>
        <v>179</v>
      </c>
      <c r="AB7" s="194"/>
      <c r="AC7" s="194"/>
    </row>
    <row r="8" spans="1:29" x14ac:dyDescent="0.25">
      <c r="A8" s="88"/>
      <c r="B8" s="413"/>
      <c r="C8" s="304"/>
      <c r="D8" s="424"/>
      <c r="E8" s="425"/>
      <c r="F8" s="425"/>
      <c r="G8" s="426"/>
      <c r="H8" s="425"/>
      <c r="I8" s="427"/>
      <c r="J8" s="636"/>
      <c r="K8" s="637"/>
      <c r="L8" s="638"/>
      <c r="M8" s="636"/>
      <c r="N8" s="637"/>
      <c r="O8" s="638"/>
      <c r="P8" s="637"/>
      <c r="Q8" s="637"/>
      <c r="R8" s="425"/>
      <c r="S8" s="426"/>
      <c r="T8" s="425"/>
      <c r="U8" s="427"/>
      <c r="V8" s="426"/>
      <c r="W8" s="425"/>
      <c r="X8" s="427"/>
      <c r="Y8" s="425"/>
      <c r="Z8" s="425"/>
      <c r="AA8" s="427"/>
    </row>
    <row r="9" spans="1:29" s="37" customFormat="1" ht="12.75" customHeight="1" x14ac:dyDescent="0.2">
      <c r="A9" s="408" t="s">
        <v>47</v>
      </c>
      <c r="B9" s="1234" t="s">
        <v>170</v>
      </c>
      <c r="C9" s="1235"/>
      <c r="D9" s="420">
        <f>+G9+J9+M9+P9+S9+V9+Y9</f>
        <v>3757</v>
      </c>
      <c r="E9" s="428">
        <f t="shared" si="0"/>
        <v>-500</v>
      </c>
      <c r="F9" s="428">
        <f t="shared" si="5"/>
        <v>3257</v>
      </c>
      <c r="G9" s="429">
        <f>+'5.a. mell. Jogalkotás'!D14</f>
        <v>1453</v>
      </c>
      <c r="H9" s="428">
        <f>+'5.a. mell. Jogalkotás'!E14</f>
        <v>0</v>
      </c>
      <c r="I9" s="430">
        <f>+'5.a. mell. Jogalkotás'!F14</f>
        <v>1453</v>
      </c>
      <c r="J9" s="639">
        <f>+'5.b. mell. VF saját forrásból'!D14</f>
        <v>0</v>
      </c>
      <c r="K9" s="640">
        <f>+'5.b. mell. VF saját forrásból'!E14</f>
        <v>0</v>
      </c>
      <c r="L9" s="641">
        <f>+'5.b. mell. VF saját forrásból'!F14</f>
        <v>0</v>
      </c>
      <c r="M9" s="639">
        <f>+'5.c. mell. VF Eu forrásból'!D14</f>
        <v>0</v>
      </c>
      <c r="N9" s="640">
        <f>+'5.c. mell. VF Eu forrásból'!E14</f>
        <v>0</v>
      </c>
      <c r="O9" s="641">
        <f>+'5.c. mell. VF Eu forrásból'!F14</f>
        <v>0</v>
      </c>
      <c r="P9" s="642">
        <f>+'5.d. mell. Védőnő, EÜ'!D14</f>
        <v>350</v>
      </c>
      <c r="Q9" s="640">
        <f>+'5.d. mell. Védőnő, EÜ'!E14</f>
        <v>0</v>
      </c>
      <c r="R9" s="432">
        <f>+'5.d. mell. Védőnő, EÜ'!F14</f>
        <v>350</v>
      </c>
      <c r="S9" s="429"/>
      <c r="T9" s="428"/>
      <c r="U9" s="430"/>
      <c r="V9" s="429"/>
      <c r="W9" s="428"/>
      <c r="X9" s="430"/>
      <c r="Y9" s="431">
        <f>+'5.g. mell. Egyéb tev.'!D14</f>
        <v>1954</v>
      </c>
      <c r="Z9" s="428">
        <f>+'5.g. mell. Egyéb tev.'!E14</f>
        <v>-500</v>
      </c>
      <c r="AA9" s="430">
        <f>+'5.g. mell. Egyéb tev.'!F14</f>
        <v>1454</v>
      </c>
      <c r="AB9" s="194"/>
      <c r="AC9" s="194"/>
    </row>
    <row r="10" spans="1:29" s="37" customFormat="1" ht="12.75" customHeight="1" x14ac:dyDescent="0.2">
      <c r="A10" s="408" t="s">
        <v>52</v>
      </c>
      <c r="B10" s="1234" t="s">
        <v>169</v>
      </c>
      <c r="C10" s="1235"/>
      <c r="D10" s="420">
        <f t="shared" ref="D10:D12" si="6">+G10+J10+M10+P10+S10+V10+Y10</f>
        <v>3833</v>
      </c>
      <c r="E10" s="428">
        <f t="shared" si="0"/>
        <v>0</v>
      </c>
      <c r="F10" s="428">
        <f t="shared" si="5"/>
        <v>3833</v>
      </c>
      <c r="G10" s="429">
        <f>+'5.a. mell. Jogalkotás'!D17</f>
        <v>306</v>
      </c>
      <c r="H10" s="428">
        <f>+'5.a. mell. Jogalkotás'!E17</f>
        <v>0</v>
      </c>
      <c r="I10" s="430">
        <f>+'5.a. mell. Jogalkotás'!F17</f>
        <v>306</v>
      </c>
      <c r="J10" s="639">
        <f>+'5.b. mell. VF saját forrásból'!D17</f>
        <v>0</v>
      </c>
      <c r="K10" s="640">
        <f>+'5.b. mell. VF saját forrásból'!E17</f>
        <v>0</v>
      </c>
      <c r="L10" s="640">
        <f>+'5.b. mell. VF saját forrásból'!F17</f>
        <v>0</v>
      </c>
      <c r="M10" s="639">
        <f>+'5.c. mell. VF Eu forrásból'!D17</f>
        <v>0</v>
      </c>
      <c r="N10" s="640">
        <f>+'5.c. mell. VF Eu forrásból'!E17</f>
        <v>0</v>
      </c>
      <c r="O10" s="641">
        <f>+'5.c. mell. VF Eu forrásból'!F17</f>
        <v>0</v>
      </c>
      <c r="P10" s="642">
        <f>+'5.d. mell. Védőnő, EÜ'!D17</f>
        <v>413</v>
      </c>
      <c r="Q10" s="640">
        <f>+'5.d. mell. Védőnő, EÜ'!E17</f>
        <v>0</v>
      </c>
      <c r="R10" s="432">
        <f>+'5.d. mell. Védőnő, EÜ'!F17</f>
        <v>413</v>
      </c>
      <c r="S10" s="429"/>
      <c r="T10" s="428"/>
      <c r="U10" s="430"/>
      <c r="V10" s="429"/>
      <c r="W10" s="428"/>
      <c r="X10" s="430"/>
      <c r="Y10" s="431">
        <f>+'5.g. mell. Egyéb tev.'!D17</f>
        <v>3114</v>
      </c>
      <c r="Z10" s="428">
        <f>+'5.g. mell. Egyéb tev.'!E17</f>
        <v>0</v>
      </c>
      <c r="AA10" s="430">
        <f>+'5.g. mell. Egyéb tev.'!F17</f>
        <v>3114</v>
      </c>
      <c r="AB10" s="194"/>
      <c r="AC10" s="194"/>
    </row>
    <row r="11" spans="1:29" s="37" customFormat="1" ht="12.75" customHeight="1" x14ac:dyDescent="0.2">
      <c r="A11" s="408" t="s">
        <v>66</v>
      </c>
      <c r="B11" s="1234" t="s">
        <v>156</v>
      </c>
      <c r="C11" s="1235"/>
      <c r="D11" s="420">
        <f t="shared" si="6"/>
        <v>105364</v>
      </c>
      <c r="E11" s="428">
        <f t="shared" si="0"/>
        <v>34200</v>
      </c>
      <c r="F11" s="428">
        <f t="shared" si="5"/>
        <v>139564</v>
      </c>
      <c r="G11" s="429">
        <f>+'5.a. mell. Jogalkotás'!D25</f>
        <v>8008</v>
      </c>
      <c r="H11" s="428">
        <f>+'5.a. mell. Jogalkotás'!E25</f>
        <v>0</v>
      </c>
      <c r="I11" s="430">
        <f>+'5.a. mell. Jogalkotás'!F25</f>
        <v>8008</v>
      </c>
      <c r="J11" s="639">
        <f>+'5.b. mell. VF saját forrásból'!D25</f>
        <v>538</v>
      </c>
      <c r="K11" s="640">
        <f>+'5.b. mell. VF saját forrásból'!E25</f>
        <v>0</v>
      </c>
      <c r="L11" s="640">
        <f>+'5.b. mell. VF saját forrásból'!F25</f>
        <v>538</v>
      </c>
      <c r="M11" s="639">
        <f>+'5.c. mell. VF Eu forrásból'!D25</f>
        <v>2002</v>
      </c>
      <c r="N11" s="640">
        <f>+'5.c. mell. VF Eu forrásból'!E25</f>
        <v>178</v>
      </c>
      <c r="O11" s="641">
        <f>+'5.c. mell. VF Eu forrásból'!F25</f>
        <v>2180</v>
      </c>
      <c r="P11" s="642">
        <f>+'5.d. mell. Védőnő, EÜ'!D25</f>
        <v>2448</v>
      </c>
      <c r="Q11" s="640">
        <f>+'5.d. mell. Védőnő, EÜ'!E25</f>
        <v>0</v>
      </c>
      <c r="R11" s="432">
        <f>+'5.d. mell. Védőnő, EÜ'!F25</f>
        <v>2448</v>
      </c>
      <c r="S11" s="429"/>
      <c r="T11" s="428"/>
      <c r="U11" s="430"/>
      <c r="V11" s="429"/>
      <c r="W11" s="428"/>
      <c r="X11" s="430"/>
      <c r="Y11" s="431">
        <f>+'5.g. mell. Egyéb tev.'!D25</f>
        <v>92368</v>
      </c>
      <c r="Z11" s="428">
        <f>+'5.g. mell. Egyéb tev.'!E25</f>
        <v>34022</v>
      </c>
      <c r="AA11" s="430">
        <f>+'5.g. mell. Egyéb tev.'!F25</f>
        <v>126390</v>
      </c>
      <c r="AB11" s="194"/>
      <c r="AC11" s="194"/>
    </row>
    <row r="12" spans="1:29" s="37" customFormat="1" ht="12.75" customHeight="1" x14ac:dyDescent="0.2">
      <c r="A12" s="408" t="s">
        <v>71</v>
      </c>
      <c r="B12" s="1234" t="s">
        <v>155</v>
      </c>
      <c r="C12" s="1235"/>
      <c r="D12" s="420">
        <f t="shared" si="6"/>
        <v>4702</v>
      </c>
      <c r="E12" s="428">
        <f t="shared" si="0"/>
        <v>0</v>
      </c>
      <c r="F12" s="428">
        <f t="shared" si="5"/>
        <v>4702</v>
      </c>
      <c r="G12" s="429">
        <f>+'5.a. mell. Jogalkotás'!D28</f>
        <v>0</v>
      </c>
      <c r="H12" s="428">
        <f>+'5.a. mell. Jogalkotás'!E28</f>
        <v>0</v>
      </c>
      <c r="I12" s="430">
        <f>+'5.a. mell. Jogalkotás'!F28</f>
        <v>0</v>
      </c>
      <c r="J12" s="639">
        <f>+'5.b. mell. VF saját forrásból'!D28</f>
        <v>0</v>
      </c>
      <c r="K12" s="640">
        <f>+'5.b. mell. VF saját forrásból'!E28</f>
        <v>0</v>
      </c>
      <c r="L12" s="641">
        <f>+'5.b. mell. VF saját forrásból'!F28</f>
        <v>0</v>
      </c>
      <c r="M12" s="639">
        <f>+'5.c. mell. VF Eu forrásból'!D28</f>
        <v>4422</v>
      </c>
      <c r="N12" s="640">
        <f>+'5.c. mell. VF Eu forrásból'!E28</f>
        <v>0</v>
      </c>
      <c r="O12" s="641">
        <f>+'5.c. mell. VF Eu forrásból'!F28</f>
        <v>4422</v>
      </c>
      <c r="P12" s="642">
        <f>+'5.d. mell. Védőnő, EÜ'!D28</f>
        <v>280</v>
      </c>
      <c r="Q12" s="640">
        <f>+'5.d. mell. Védőnő, EÜ'!E28</f>
        <v>0</v>
      </c>
      <c r="R12" s="432">
        <f>+'5.d. mell. Védőnő, EÜ'!F28</f>
        <v>280</v>
      </c>
      <c r="S12" s="429"/>
      <c r="T12" s="428"/>
      <c r="U12" s="430"/>
      <c r="V12" s="429"/>
      <c r="W12" s="428"/>
      <c r="X12" s="430"/>
      <c r="Y12" s="431">
        <f>+'5.g. mell. Egyéb tev.'!D28</f>
        <v>0</v>
      </c>
      <c r="Z12" s="428">
        <f>+'5.g. mell. Egyéb tev.'!E28</f>
        <v>0</v>
      </c>
      <c r="AA12" s="430">
        <f>+'5.g. mell. Egyéb tev.'!F28</f>
        <v>0</v>
      </c>
      <c r="AB12" s="194"/>
      <c r="AC12" s="194"/>
    </row>
    <row r="13" spans="1:29" s="1151" customFormat="1" ht="28.5" customHeight="1" x14ac:dyDescent="0.2">
      <c r="A13" s="408" t="s">
        <v>80</v>
      </c>
      <c r="B13" s="1234" t="s">
        <v>152</v>
      </c>
      <c r="C13" s="1235"/>
      <c r="D13" s="632">
        <f>+G13+J13+M13+P13+S13+V13+Y13</f>
        <v>185292</v>
      </c>
      <c r="E13" s="640">
        <f t="shared" si="0"/>
        <v>5445</v>
      </c>
      <c r="F13" s="640">
        <f t="shared" si="5"/>
        <v>190737</v>
      </c>
      <c r="G13" s="639">
        <f>+'5.a. mell. Jogalkotás'!D34</f>
        <v>932</v>
      </c>
      <c r="H13" s="640">
        <f>+'5.a. mell. Jogalkotás'!E34</f>
        <v>0</v>
      </c>
      <c r="I13" s="641">
        <f>+'5.a. mell. Jogalkotás'!F34</f>
        <v>932</v>
      </c>
      <c r="J13" s="639">
        <f>+'5.b. mell. VF saját forrásból'!D34</f>
        <v>61118</v>
      </c>
      <c r="K13" s="640">
        <f>+'5.b. mell. VF saját forrásból'!E34</f>
        <v>133</v>
      </c>
      <c r="L13" s="641">
        <f>+'5.b. mell. VF saját forrásból'!F34</f>
        <v>61251</v>
      </c>
      <c r="M13" s="639">
        <f>+'5.c. mell. VF Eu forrásból'!D34</f>
        <v>87591</v>
      </c>
      <c r="N13" s="640">
        <f>+'5.c. mell. VF Eu forrásból'!E34</f>
        <v>-24</v>
      </c>
      <c r="O13" s="641">
        <f>+'5.c. mell. VF Eu forrásból'!F34</f>
        <v>87567</v>
      </c>
      <c r="P13" s="642">
        <f>+'5.d. mell. Védőnő, EÜ'!D34</f>
        <v>247</v>
      </c>
      <c r="Q13" s="640">
        <f>+'5.d. mell. Védőnő, EÜ'!E34</f>
        <v>0</v>
      </c>
      <c r="R13" s="1150">
        <f>+'5.d. mell. Védőnő, EÜ'!F34</f>
        <v>247</v>
      </c>
      <c r="S13" s="639"/>
      <c r="T13" s="640"/>
      <c r="U13" s="641"/>
      <c r="V13" s="639"/>
      <c r="W13" s="640"/>
      <c r="X13" s="641"/>
      <c r="Y13" s="642">
        <f>+'5.g. mell. Egyéb tev.'!D34</f>
        <v>35404</v>
      </c>
      <c r="Z13" s="640">
        <f>+'5.g. mell. Egyéb tev.'!E34</f>
        <v>5336</v>
      </c>
      <c r="AA13" s="641">
        <f>+'5.g. mell. Egyéb tev.'!F34</f>
        <v>40740</v>
      </c>
      <c r="AB13" s="804"/>
      <c r="AC13" s="804"/>
    </row>
    <row r="14" spans="1:29" s="37" customFormat="1" ht="12.75" customHeight="1" x14ac:dyDescent="0.2">
      <c r="A14" s="409" t="s">
        <v>81</v>
      </c>
      <c r="B14" s="1224" t="s">
        <v>151</v>
      </c>
      <c r="C14" s="1225"/>
      <c r="D14" s="420">
        <f>+G14+J14+M14+P14+S14+V14+Y14</f>
        <v>302948</v>
      </c>
      <c r="E14" s="419">
        <f t="shared" si="0"/>
        <v>39145</v>
      </c>
      <c r="F14" s="419">
        <f t="shared" si="5"/>
        <v>342093</v>
      </c>
      <c r="G14" s="420">
        <f>SUM(G9:G13)</f>
        <v>10699</v>
      </c>
      <c r="H14" s="419">
        <f t="shared" ref="H14:I14" si="7">SUM(H9:H13)</f>
        <v>0</v>
      </c>
      <c r="I14" s="421">
        <f t="shared" si="7"/>
        <v>10699</v>
      </c>
      <c r="J14" s="420">
        <f>+'5.b. mell. VF saját forrásból'!D35</f>
        <v>61656</v>
      </c>
      <c r="K14" s="419">
        <f>+'5.b. mell. VF saját forrásból'!E35</f>
        <v>133</v>
      </c>
      <c r="L14" s="421">
        <f>+'5.b. mell. VF saját forrásból'!F35</f>
        <v>61789</v>
      </c>
      <c r="M14" s="420">
        <f>SUM(M9:M13)</f>
        <v>94015</v>
      </c>
      <c r="N14" s="419">
        <f t="shared" ref="N14:O14" si="8">SUM(N9:N13)</f>
        <v>154</v>
      </c>
      <c r="O14" s="421">
        <f t="shared" si="8"/>
        <v>94169</v>
      </c>
      <c r="P14" s="422">
        <f>SUM(P9:P13)</f>
        <v>3738</v>
      </c>
      <c r="Q14" s="419">
        <f t="shared" ref="Q14:R14" si="9">SUM(Q9:Q13)</f>
        <v>0</v>
      </c>
      <c r="R14" s="423">
        <f t="shared" si="9"/>
        <v>3738</v>
      </c>
      <c r="S14" s="420"/>
      <c r="T14" s="419"/>
      <c r="U14" s="421"/>
      <c r="V14" s="420"/>
      <c r="W14" s="419"/>
      <c r="X14" s="421"/>
      <c r="Y14" s="422">
        <f>SUM(Y9:Y13)</f>
        <v>132840</v>
      </c>
      <c r="Z14" s="419">
        <f t="shared" ref="Z14:AA14" si="10">SUM(Z9:Z13)</f>
        <v>38858</v>
      </c>
      <c r="AA14" s="421">
        <f t="shared" si="10"/>
        <v>171698</v>
      </c>
      <c r="AB14" s="194"/>
      <c r="AC14" s="194"/>
    </row>
    <row r="15" spans="1:29" x14ac:dyDescent="0.25">
      <c r="A15" s="88"/>
      <c r="B15" s="412"/>
      <c r="C15" s="303"/>
      <c r="D15" s="424"/>
      <c r="E15" s="425"/>
      <c r="F15" s="425"/>
      <c r="G15" s="426"/>
      <c r="H15" s="425"/>
      <c r="I15" s="427"/>
      <c r="J15" s="426"/>
      <c r="K15" s="425"/>
      <c r="L15" s="427"/>
      <c r="M15" s="426"/>
      <c r="N15" s="425"/>
      <c r="O15" s="427"/>
      <c r="P15" s="425"/>
      <c r="Q15" s="425"/>
      <c r="R15" s="425"/>
      <c r="S15" s="426"/>
      <c r="T15" s="425"/>
      <c r="U15" s="427"/>
      <c r="V15" s="426"/>
      <c r="W15" s="425"/>
      <c r="X15" s="427"/>
      <c r="Y15" s="425"/>
      <c r="Z15" s="425"/>
      <c r="AA15" s="427"/>
    </row>
    <row r="16" spans="1:29" s="37" customFormat="1" ht="12.75" customHeight="1" x14ac:dyDescent="0.2">
      <c r="A16" s="409" t="s">
        <v>94</v>
      </c>
      <c r="B16" s="1226" t="s">
        <v>150</v>
      </c>
      <c r="C16" s="1227"/>
      <c r="D16" s="420">
        <f>+G16+J16+M16+P16+S16+V16+Y16</f>
        <v>5883</v>
      </c>
      <c r="E16" s="419">
        <f t="shared" si="0"/>
        <v>0</v>
      </c>
      <c r="F16" s="419">
        <f t="shared" si="5"/>
        <v>5883</v>
      </c>
      <c r="G16" s="420"/>
      <c r="H16" s="419"/>
      <c r="I16" s="421"/>
      <c r="J16" s="420"/>
      <c r="K16" s="419"/>
      <c r="L16" s="421"/>
      <c r="M16" s="420"/>
      <c r="N16" s="419"/>
      <c r="O16" s="421"/>
      <c r="P16" s="422"/>
      <c r="Q16" s="419"/>
      <c r="R16" s="423"/>
      <c r="S16" s="420">
        <f>+'5.e. mell. Szociális ellátások'!C7</f>
        <v>5883</v>
      </c>
      <c r="T16" s="419">
        <f>+'5.e. mell. Szociális ellátások'!D7</f>
        <v>0</v>
      </c>
      <c r="U16" s="421">
        <f>+'5.e. mell. Szociális ellátások'!E7</f>
        <v>5883</v>
      </c>
      <c r="V16" s="420"/>
      <c r="W16" s="419"/>
      <c r="X16" s="421"/>
      <c r="Y16" s="422"/>
      <c r="Z16" s="419"/>
      <c r="AA16" s="421"/>
      <c r="AB16" s="194"/>
      <c r="AC16" s="194"/>
    </row>
    <row r="17" spans="1:29" x14ac:dyDescent="0.25">
      <c r="A17" s="88"/>
      <c r="B17" s="1228"/>
      <c r="C17" s="1229"/>
      <c r="D17" s="424"/>
      <c r="E17" s="425"/>
      <c r="F17" s="425"/>
      <c r="G17" s="426"/>
      <c r="H17" s="425"/>
      <c r="I17" s="427"/>
      <c r="J17" s="426"/>
      <c r="K17" s="425"/>
      <c r="L17" s="427"/>
      <c r="M17" s="426"/>
      <c r="N17" s="425"/>
      <c r="O17" s="427"/>
      <c r="P17" s="425"/>
      <c r="Q17" s="425"/>
      <c r="R17" s="425"/>
      <c r="S17" s="426"/>
      <c r="T17" s="425"/>
      <c r="U17" s="427"/>
      <c r="V17" s="426"/>
      <c r="W17" s="425"/>
      <c r="X17" s="427"/>
      <c r="Y17" s="425"/>
      <c r="Z17" s="425"/>
      <c r="AA17" s="427"/>
    </row>
    <row r="18" spans="1:29" s="37" customFormat="1" ht="12.75" customHeight="1" x14ac:dyDescent="0.2">
      <c r="A18" s="409" t="s">
        <v>108</v>
      </c>
      <c r="B18" s="1224" t="s">
        <v>163</v>
      </c>
      <c r="C18" s="1225"/>
      <c r="D18" s="420">
        <f>+G18+J18+M18+P18+S18+V18+Y18</f>
        <v>669804</v>
      </c>
      <c r="E18" s="419">
        <f t="shared" si="0"/>
        <v>-61030</v>
      </c>
      <c r="F18" s="419">
        <f t="shared" si="5"/>
        <v>608774</v>
      </c>
      <c r="G18" s="420"/>
      <c r="H18" s="419"/>
      <c r="I18" s="421"/>
      <c r="J18" s="420"/>
      <c r="K18" s="419"/>
      <c r="L18" s="421"/>
      <c r="M18" s="420"/>
      <c r="N18" s="419"/>
      <c r="O18" s="421"/>
      <c r="P18" s="422"/>
      <c r="Q18" s="419"/>
      <c r="R18" s="423"/>
      <c r="S18" s="420"/>
      <c r="T18" s="419"/>
      <c r="U18" s="421"/>
      <c r="V18" s="420">
        <f>+'5.f. mell. Átadott pénzeszk.'!C53+'5.f. mell. Átadott pénzeszk.'!F53</f>
        <v>347223</v>
      </c>
      <c r="W18" s="420">
        <f>+'5.f. mell. Átadott pénzeszk.'!D53+'5.f. mell. Átadott pénzeszk.'!G53</f>
        <v>-1231</v>
      </c>
      <c r="X18" s="420">
        <f>+'5.f. mell. Átadott pénzeszk.'!E53+'5.f. mell. Átadott pénzeszk.'!H53</f>
        <v>345992</v>
      </c>
      <c r="Y18" s="422">
        <f>+'5.g. mell. Egyéb tev.'!D72</f>
        <v>322581</v>
      </c>
      <c r="Z18" s="419">
        <f>+'5.g. mell. Egyéb tev.'!E72</f>
        <v>-59799</v>
      </c>
      <c r="AA18" s="421">
        <f>+'5.g. mell. Egyéb tev.'!F72</f>
        <v>262782</v>
      </c>
      <c r="AB18" s="194"/>
      <c r="AC18" s="194"/>
    </row>
    <row r="19" spans="1:29" s="37" customFormat="1" ht="12.75" customHeight="1" x14ac:dyDescent="0.2">
      <c r="A19" s="409"/>
      <c r="B19" s="1234" t="s">
        <v>543</v>
      </c>
      <c r="C19" s="1235"/>
      <c r="D19" s="420">
        <f>+G19+J19+M19+P19+S19+V19+Y19</f>
        <v>309631</v>
      </c>
      <c r="E19" s="419">
        <f t="shared" si="0"/>
        <v>-60299</v>
      </c>
      <c r="F19" s="419">
        <f t="shared" si="5"/>
        <v>249332</v>
      </c>
      <c r="G19" s="420"/>
      <c r="H19" s="419"/>
      <c r="I19" s="421"/>
      <c r="J19" s="420"/>
      <c r="K19" s="419"/>
      <c r="L19" s="421"/>
      <c r="M19" s="420"/>
      <c r="N19" s="419"/>
      <c r="O19" s="421"/>
      <c r="P19" s="422"/>
      <c r="Q19" s="419"/>
      <c r="R19" s="423"/>
      <c r="S19" s="420"/>
      <c r="T19" s="419"/>
      <c r="U19" s="421"/>
      <c r="V19" s="420"/>
      <c r="W19" s="419"/>
      <c r="X19" s="421"/>
      <c r="Y19" s="422">
        <f>+'5.g. mell. Egyéb tev.'!D62</f>
        <v>309631</v>
      </c>
      <c r="Z19" s="419">
        <f>+'5.g. mell. Egyéb tev.'!E62</f>
        <v>-60299</v>
      </c>
      <c r="AA19" s="421">
        <f>+'5.g. mell. Egyéb tev.'!F62</f>
        <v>249332</v>
      </c>
      <c r="AB19" s="194"/>
      <c r="AC19" s="194"/>
    </row>
    <row r="20" spans="1:29" x14ac:dyDescent="0.25">
      <c r="A20" s="88"/>
      <c r="B20" s="412"/>
      <c r="C20" s="303"/>
      <c r="D20" s="424"/>
      <c r="E20" s="425"/>
      <c r="F20" s="425"/>
      <c r="G20" s="426"/>
      <c r="H20" s="425"/>
      <c r="I20" s="427"/>
      <c r="J20" s="426"/>
      <c r="K20" s="425"/>
      <c r="L20" s="427"/>
      <c r="M20" s="426"/>
      <c r="N20" s="425"/>
      <c r="O20" s="427"/>
      <c r="P20" s="425"/>
      <c r="Q20" s="425"/>
      <c r="R20" s="425"/>
      <c r="S20" s="426"/>
      <c r="T20" s="425"/>
      <c r="U20" s="427"/>
      <c r="V20" s="426"/>
      <c r="W20" s="425"/>
      <c r="X20" s="427"/>
      <c r="Y20" s="425"/>
      <c r="Z20" s="425"/>
      <c r="AA20" s="427"/>
    </row>
    <row r="21" spans="1:29" s="37" customFormat="1" ht="12.75" customHeight="1" x14ac:dyDescent="0.2">
      <c r="A21" s="409" t="s">
        <v>123</v>
      </c>
      <c r="B21" s="1224" t="s">
        <v>161</v>
      </c>
      <c r="C21" s="1225"/>
      <c r="D21" s="420">
        <f>+G21+J21+M21+P21+S21+V21+Y21</f>
        <v>474902</v>
      </c>
      <c r="E21" s="419">
        <f>+H21+K21+N21+Q21+T21+W21+Z21</f>
        <v>30917</v>
      </c>
      <c r="F21" s="419">
        <f t="shared" si="5"/>
        <v>505819</v>
      </c>
      <c r="G21" s="420"/>
      <c r="H21" s="419"/>
      <c r="I21" s="421"/>
      <c r="J21" s="420">
        <f>+'5.b. mell. VF saját forrásból'!D53</f>
        <v>248963</v>
      </c>
      <c r="K21" s="419">
        <f>+'5.b. mell. VF saját forrásból'!E53</f>
        <v>30392</v>
      </c>
      <c r="L21" s="421">
        <f>+'5.b. mell. VF saját forrásból'!F53</f>
        <v>279355</v>
      </c>
      <c r="M21" s="420">
        <f>+'5.c. mell. VF Eu forrásból'!D52</f>
        <v>225726</v>
      </c>
      <c r="N21" s="419">
        <f>+'5.c. mell. VF Eu forrásból'!E52</f>
        <v>0</v>
      </c>
      <c r="O21" s="421">
        <f>+'5.c. mell. VF Eu forrásból'!F52</f>
        <v>225726</v>
      </c>
      <c r="P21" s="422">
        <f>+'5.d. mell. Védőnő, EÜ'!D45</f>
        <v>69</v>
      </c>
      <c r="Q21" s="419">
        <f>+'5.d. mell. Védőnő, EÜ'!E45</f>
        <v>0</v>
      </c>
      <c r="R21" s="423">
        <f>+'5.d. mell. Védőnő, EÜ'!F45</f>
        <v>69</v>
      </c>
      <c r="S21" s="420"/>
      <c r="T21" s="419"/>
      <c r="U21" s="421"/>
      <c r="V21" s="420"/>
      <c r="W21" s="419"/>
      <c r="X21" s="421"/>
      <c r="Y21" s="419">
        <f>'5.g. mell. Egyéb tev.'!D82</f>
        <v>144</v>
      </c>
      <c r="Z21" s="419">
        <f>'5.g. mell. Egyéb tev.'!E82</f>
        <v>525</v>
      </c>
      <c r="AA21" s="421">
        <f>'5.g. mell. Egyéb tev.'!F82</f>
        <v>669</v>
      </c>
      <c r="AB21" s="194"/>
      <c r="AC21" s="194"/>
    </row>
    <row r="22" spans="1:29" x14ac:dyDescent="0.25">
      <c r="A22" s="88"/>
      <c r="B22" s="412"/>
      <c r="C22" s="303"/>
      <c r="D22" s="424"/>
      <c r="E22" s="425"/>
      <c r="F22" s="425"/>
      <c r="G22" s="426"/>
      <c r="H22" s="425"/>
      <c r="I22" s="427"/>
      <c r="J22" s="426"/>
      <c r="K22" s="425"/>
      <c r="L22" s="427"/>
      <c r="M22" s="426"/>
      <c r="N22" s="425"/>
      <c r="O22" s="427"/>
      <c r="P22" s="425"/>
      <c r="Q22" s="425"/>
      <c r="R22" s="425"/>
      <c r="S22" s="426"/>
      <c r="T22" s="425"/>
      <c r="U22" s="427"/>
      <c r="V22" s="426"/>
      <c r="W22" s="425"/>
      <c r="X22" s="427"/>
      <c r="Y22" s="425"/>
      <c r="Z22" s="425"/>
      <c r="AA22" s="427"/>
    </row>
    <row r="23" spans="1:29" s="37" customFormat="1" ht="12.75" customHeight="1" x14ac:dyDescent="0.2">
      <c r="A23" s="409" t="s">
        <v>132</v>
      </c>
      <c r="B23" s="1224" t="s">
        <v>160</v>
      </c>
      <c r="C23" s="1225"/>
      <c r="D23" s="420">
        <f>+G23+J23+M23+P23+S23+V23+Y23</f>
        <v>31037</v>
      </c>
      <c r="E23" s="419">
        <f t="shared" si="0"/>
        <v>0</v>
      </c>
      <c r="F23" s="419">
        <f t="shared" si="5"/>
        <v>31037</v>
      </c>
      <c r="G23" s="420"/>
      <c r="H23" s="419"/>
      <c r="I23" s="421"/>
      <c r="J23" s="420">
        <f>+'5.b. mell. VF saját forrásból'!D59</f>
        <v>31037</v>
      </c>
      <c r="K23" s="419">
        <f>+'5.b. mell. VF saját forrásból'!E59</f>
        <v>0</v>
      </c>
      <c r="L23" s="421">
        <f>+'5.b. mell. VF saját forrásból'!F59</f>
        <v>31037</v>
      </c>
      <c r="M23" s="420">
        <f>+'5.c. mell. VF Eu forrásból'!D58</f>
        <v>0</v>
      </c>
      <c r="N23" s="419">
        <f>+'5.c. mell. VF Eu forrásból'!E58</f>
        <v>0</v>
      </c>
      <c r="O23" s="421">
        <f>+'5.c. mell. VF Eu forrásból'!F58</f>
        <v>0</v>
      </c>
      <c r="P23" s="422"/>
      <c r="Q23" s="419"/>
      <c r="R23" s="423"/>
      <c r="S23" s="420"/>
      <c r="T23" s="419"/>
      <c r="U23" s="421"/>
      <c r="V23" s="420"/>
      <c r="W23" s="419"/>
      <c r="X23" s="421"/>
      <c r="Y23" s="422"/>
      <c r="Z23" s="419"/>
      <c r="AA23" s="421"/>
      <c r="AB23" s="194"/>
      <c r="AC23" s="194"/>
    </row>
    <row r="24" spans="1:29" x14ac:dyDescent="0.25">
      <c r="A24" s="88"/>
      <c r="B24" s="412"/>
      <c r="C24" s="303"/>
      <c r="D24" s="424"/>
      <c r="E24" s="425"/>
      <c r="F24" s="425"/>
      <c r="G24" s="426"/>
      <c r="H24" s="425"/>
      <c r="I24" s="427"/>
      <c r="J24" s="426"/>
      <c r="K24" s="425"/>
      <c r="L24" s="427"/>
      <c r="M24" s="426"/>
      <c r="N24" s="425"/>
      <c r="O24" s="427"/>
      <c r="P24" s="425"/>
      <c r="Q24" s="425"/>
      <c r="R24" s="425"/>
      <c r="S24" s="426"/>
      <c r="T24" s="425"/>
      <c r="U24" s="427"/>
      <c r="V24" s="426"/>
      <c r="W24" s="425"/>
      <c r="X24" s="427"/>
      <c r="Y24" s="425"/>
      <c r="Z24" s="425"/>
      <c r="AA24" s="427"/>
    </row>
    <row r="25" spans="1:29" s="37" customFormat="1" ht="12.75" customHeight="1" x14ac:dyDescent="0.2">
      <c r="A25" s="409" t="s">
        <v>134</v>
      </c>
      <c r="B25" s="1224" t="s">
        <v>158</v>
      </c>
      <c r="C25" s="1225"/>
      <c r="D25" s="420">
        <f>+G25+J25+M25+P25+S25+V25+Y25</f>
        <v>10736</v>
      </c>
      <c r="E25" s="419">
        <f t="shared" si="0"/>
        <v>2518</v>
      </c>
      <c r="F25" s="419">
        <f t="shared" si="5"/>
        <v>13254</v>
      </c>
      <c r="G25" s="420"/>
      <c r="H25" s="419"/>
      <c r="I25" s="421"/>
      <c r="J25" s="420"/>
      <c r="K25" s="419"/>
      <c r="L25" s="421"/>
      <c r="M25" s="420">
        <f>+'5.c. mell. VF Eu forrásból'!D63</f>
        <v>8436</v>
      </c>
      <c r="N25" s="419">
        <f>+'5.c. mell. VF Eu forrásból'!E63</f>
        <v>2518</v>
      </c>
      <c r="O25" s="421">
        <f>+'5.c. mell. VF Eu forrásból'!F63</f>
        <v>10954</v>
      </c>
      <c r="P25" s="422"/>
      <c r="Q25" s="419"/>
      <c r="R25" s="423"/>
      <c r="S25" s="420"/>
      <c r="T25" s="419"/>
      <c r="U25" s="421"/>
      <c r="V25" s="420">
        <f>+'5.f. mell. Átadott pénzeszk.'!I53</f>
        <v>2300</v>
      </c>
      <c r="W25" s="420">
        <f>+'5.f. mell. Átadott pénzeszk.'!J53</f>
        <v>0</v>
      </c>
      <c r="X25" s="420">
        <f>+'5.f. mell. Átadott pénzeszk.'!K53</f>
        <v>2300</v>
      </c>
      <c r="Y25" s="422"/>
      <c r="Z25" s="419"/>
      <c r="AA25" s="421"/>
      <c r="AB25" s="194"/>
      <c r="AC25" s="194"/>
    </row>
    <row r="26" spans="1:29" x14ac:dyDescent="0.25">
      <c r="A26" s="88"/>
      <c r="B26" s="412"/>
      <c r="C26" s="303"/>
      <c r="D26" s="424"/>
      <c r="E26" s="425"/>
      <c r="F26" s="425"/>
      <c r="G26" s="426"/>
      <c r="H26" s="425"/>
      <c r="I26" s="427"/>
      <c r="J26" s="426"/>
      <c r="K26" s="425"/>
      <c r="L26" s="427"/>
      <c r="M26" s="426"/>
      <c r="N26" s="425"/>
      <c r="O26" s="427"/>
      <c r="P26" s="425"/>
      <c r="Q26" s="425"/>
      <c r="R26" s="425"/>
      <c r="S26" s="426"/>
      <c r="T26" s="425"/>
      <c r="U26" s="427"/>
      <c r="V26" s="426"/>
      <c r="W26" s="425"/>
      <c r="X26" s="427"/>
      <c r="Y26" s="425"/>
      <c r="Z26" s="425"/>
      <c r="AA26" s="427"/>
    </row>
    <row r="27" spans="1:29" s="37" customFormat="1" ht="12.75" customHeight="1" x14ac:dyDescent="0.2">
      <c r="A27" s="410" t="s">
        <v>135</v>
      </c>
      <c r="B27" s="1224" t="s">
        <v>157</v>
      </c>
      <c r="C27" s="1225"/>
      <c r="D27" s="420">
        <f>+G27+J27+M27+P27+S27+V27+Y27</f>
        <v>1567091</v>
      </c>
      <c r="E27" s="419">
        <f t="shared" si="0"/>
        <v>12442</v>
      </c>
      <c r="F27" s="419">
        <f t="shared" si="5"/>
        <v>1579533</v>
      </c>
      <c r="G27" s="420">
        <f>+G25+G23+G21+G18+G16+G14+G7+G5</f>
        <v>58808</v>
      </c>
      <c r="H27" s="419">
        <f t="shared" ref="H27:AA27" si="11">+H25+H23+H21+H18+H16+H14+H7+H5</f>
        <v>892</v>
      </c>
      <c r="I27" s="421">
        <f t="shared" si="11"/>
        <v>59700</v>
      </c>
      <c r="J27" s="420">
        <f t="shared" si="11"/>
        <v>341656</v>
      </c>
      <c r="K27" s="419">
        <f t="shared" si="11"/>
        <v>30525</v>
      </c>
      <c r="L27" s="421">
        <f t="shared" si="11"/>
        <v>372181</v>
      </c>
      <c r="M27" s="420">
        <f t="shared" si="11"/>
        <v>329384</v>
      </c>
      <c r="N27" s="419">
        <f t="shared" si="11"/>
        <v>2672</v>
      </c>
      <c r="O27" s="421">
        <f t="shared" si="11"/>
        <v>332056</v>
      </c>
      <c r="P27" s="422">
        <f t="shared" si="11"/>
        <v>25523</v>
      </c>
      <c r="Q27" s="419">
        <f t="shared" si="11"/>
        <v>0</v>
      </c>
      <c r="R27" s="423">
        <f t="shared" si="11"/>
        <v>25523</v>
      </c>
      <c r="S27" s="420">
        <f t="shared" si="11"/>
        <v>5883</v>
      </c>
      <c r="T27" s="419">
        <f t="shared" si="11"/>
        <v>0</v>
      </c>
      <c r="U27" s="421">
        <f t="shared" si="11"/>
        <v>5883</v>
      </c>
      <c r="V27" s="420">
        <f t="shared" si="11"/>
        <v>349523</v>
      </c>
      <c r="W27" s="419">
        <f t="shared" si="11"/>
        <v>-1231</v>
      </c>
      <c r="X27" s="421">
        <f t="shared" si="11"/>
        <v>348292</v>
      </c>
      <c r="Y27" s="635">
        <f t="shared" si="11"/>
        <v>456314</v>
      </c>
      <c r="Z27" s="633">
        <f t="shared" si="11"/>
        <v>-20416</v>
      </c>
      <c r="AA27" s="633">
        <f t="shared" si="11"/>
        <v>435898</v>
      </c>
      <c r="AB27" s="194"/>
      <c r="AC27" s="194"/>
    </row>
    <row r="28" spans="1:29" ht="9.75" customHeight="1" x14ac:dyDescent="0.25">
      <c r="A28" s="89"/>
      <c r="B28" s="413"/>
      <c r="C28" s="305"/>
      <c r="D28" s="424"/>
      <c r="E28" s="425"/>
      <c r="F28" s="425"/>
      <c r="G28" s="426"/>
      <c r="H28" s="425"/>
      <c r="I28" s="427"/>
      <c r="J28" s="426"/>
      <c r="K28" s="425"/>
      <c r="L28" s="427"/>
      <c r="M28" s="426"/>
      <c r="N28" s="425"/>
      <c r="O28" s="427"/>
      <c r="P28" s="425"/>
      <c r="Q28" s="425"/>
      <c r="R28" s="425"/>
      <c r="S28" s="426"/>
      <c r="T28" s="425"/>
      <c r="U28" s="427"/>
      <c r="V28" s="426"/>
      <c r="W28" s="425"/>
      <c r="X28" s="427"/>
      <c r="Y28" s="637"/>
      <c r="Z28" s="637"/>
      <c r="AA28" s="638"/>
    </row>
    <row r="29" spans="1:29" s="37" customFormat="1" ht="13.5" thickBot="1" x14ac:dyDescent="0.25">
      <c r="A29" s="411" t="s">
        <v>268</v>
      </c>
      <c r="B29" s="1230" t="s">
        <v>274</v>
      </c>
      <c r="C29" s="1231"/>
      <c r="D29" s="433">
        <f>+G29+J29+M29+P29+S29+V29+Y29</f>
        <v>459547</v>
      </c>
      <c r="E29" s="434">
        <f t="shared" si="0"/>
        <v>426</v>
      </c>
      <c r="F29" s="434">
        <f t="shared" si="5"/>
        <v>459973</v>
      </c>
      <c r="G29" s="435"/>
      <c r="H29" s="436"/>
      <c r="I29" s="437"/>
      <c r="J29" s="433">
        <f>+'5.b. mell. VF saját forrásból'!D68</f>
        <v>0</v>
      </c>
      <c r="K29" s="433">
        <f>+'5.b. mell. VF saját forrásból'!E68</f>
        <v>0</v>
      </c>
      <c r="L29" s="433">
        <f>+'5.b. mell. VF saját forrásból'!F68</f>
        <v>0</v>
      </c>
      <c r="M29" s="433"/>
      <c r="N29" s="434"/>
      <c r="O29" s="437"/>
      <c r="P29" s="438"/>
      <c r="Q29" s="434"/>
      <c r="R29" s="439"/>
      <c r="S29" s="433"/>
      <c r="T29" s="434"/>
      <c r="U29" s="437"/>
      <c r="V29" s="433"/>
      <c r="W29" s="434"/>
      <c r="X29" s="437"/>
      <c r="Y29" s="992">
        <f>+'5.g. mell. Egyéb tev.'!AE101</f>
        <v>459547</v>
      </c>
      <c r="Z29" s="993">
        <f>+'5.g. mell. Egyéb tev.'!AF101</f>
        <v>426</v>
      </c>
      <c r="AA29" s="994">
        <f>+'5.g. mell. Egyéb tev.'!AG101</f>
        <v>459973</v>
      </c>
      <c r="AB29" s="194"/>
      <c r="AC29" s="194"/>
    </row>
    <row r="30" spans="1:29" s="37" customFormat="1" ht="18.75" customHeight="1" thickBot="1" x14ac:dyDescent="0.25">
      <c r="A30" s="1221" t="s">
        <v>565</v>
      </c>
      <c r="B30" s="1222"/>
      <c r="C30" s="1223"/>
      <c r="D30" s="440">
        <f t="shared" ref="D30:AA30" si="12">+D29+D27</f>
        <v>2026638</v>
      </c>
      <c r="E30" s="440">
        <f t="shared" si="12"/>
        <v>12868</v>
      </c>
      <c r="F30" s="440">
        <f t="shared" si="12"/>
        <v>2039506</v>
      </c>
      <c r="G30" s="440">
        <f t="shared" si="12"/>
        <v>58808</v>
      </c>
      <c r="H30" s="440">
        <f t="shared" si="12"/>
        <v>892</v>
      </c>
      <c r="I30" s="440">
        <f t="shared" si="12"/>
        <v>59700</v>
      </c>
      <c r="J30" s="440">
        <f t="shared" si="12"/>
        <v>341656</v>
      </c>
      <c r="K30" s="440">
        <f t="shared" si="12"/>
        <v>30525</v>
      </c>
      <c r="L30" s="440">
        <f t="shared" si="12"/>
        <v>372181</v>
      </c>
      <c r="M30" s="440">
        <f t="shared" si="12"/>
        <v>329384</v>
      </c>
      <c r="N30" s="440">
        <f t="shared" si="12"/>
        <v>2672</v>
      </c>
      <c r="O30" s="440">
        <f t="shared" si="12"/>
        <v>332056</v>
      </c>
      <c r="P30" s="440">
        <f t="shared" si="12"/>
        <v>25523</v>
      </c>
      <c r="Q30" s="440">
        <f t="shared" si="12"/>
        <v>0</v>
      </c>
      <c r="R30" s="440">
        <f t="shared" si="12"/>
        <v>25523</v>
      </c>
      <c r="S30" s="440">
        <f t="shared" si="12"/>
        <v>5883</v>
      </c>
      <c r="T30" s="440">
        <f t="shared" si="12"/>
        <v>0</v>
      </c>
      <c r="U30" s="440">
        <f t="shared" si="12"/>
        <v>5883</v>
      </c>
      <c r="V30" s="440">
        <f t="shared" si="12"/>
        <v>349523</v>
      </c>
      <c r="W30" s="440">
        <f t="shared" si="12"/>
        <v>-1231</v>
      </c>
      <c r="X30" s="440">
        <f t="shared" si="12"/>
        <v>348292</v>
      </c>
      <c r="Y30" s="440">
        <f t="shared" si="12"/>
        <v>915861</v>
      </c>
      <c r="Z30" s="440">
        <f t="shared" si="12"/>
        <v>-19990</v>
      </c>
      <c r="AA30" s="440">
        <f t="shared" si="12"/>
        <v>895871</v>
      </c>
      <c r="AB30" s="194"/>
      <c r="AC30" s="194"/>
    </row>
  </sheetData>
  <mergeCells count="30">
    <mergeCell ref="B3:C3"/>
    <mergeCell ref="B5:C5"/>
    <mergeCell ref="B4:C4"/>
    <mergeCell ref="B23:C23"/>
    <mergeCell ref="B10:C10"/>
    <mergeCell ref="B9:C9"/>
    <mergeCell ref="B21:C21"/>
    <mergeCell ref="B7:C7"/>
    <mergeCell ref="B19:C19"/>
    <mergeCell ref="B11:C11"/>
    <mergeCell ref="B12:C12"/>
    <mergeCell ref="B13:C13"/>
    <mergeCell ref="A30:C30"/>
    <mergeCell ref="B14:C14"/>
    <mergeCell ref="B18:C18"/>
    <mergeCell ref="B16:C16"/>
    <mergeCell ref="B17:C17"/>
    <mergeCell ref="B25:C25"/>
    <mergeCell ref="B29:C29"/>
    <mergeCell ref="B27:C27"/>
    <mergeCell ref="A1:A2"/>
    <mergeCell ref="B1:C2"/>
    <mergeCell ref="D1:F1"/>
    <mergeCell ref="V1:X1"/>
    <mergeCell ref="Y1:AA1"/>
    <mergeCell ref="P1:R1"/>
    <mergeCell ref="S1:U1"/>
    <mergeCell ref="J1:L1"/>
    <mergeCell ref="M1:O1"/>
    <mergeCell ref="G1:I1"/>
  </mergeCells>
  <printOptions horizontalCentered="1"/>
  <pageMargins left="0.70866141732283472" right="0.70866141732283472" top="0.74803149606299213" bottom="0.35433070866141736" header="0.31496062992125984" footer="0.31496062992125984"/>
  <pageSetup paperSize="9" scale="79" orientation="landscape" r:id="rId1"/>
  <headerFooter>
    <oddHeader>&amp;C&amp;"Times New Roman,Félkövér"&amp;12Martonvásár Város Önkormányzatának kiadásai 2021.
&amp;"Times New Roman,Dőlt"(intézmények nélkül)&amp;R&amp;"Times New Roman,Félkövér"&amp;12 5.melléklet</oddHeader>
  </headerFooter>
  <colBreaks count="1" manualBreakCount="1">
    <brk id="1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5"/>
  <sheetViews>
    <sheetView zoomScaleNormal="100" workbookViewId="0">
      <selection activeCell="I29" sqref="I29"/>
    </sheetView>
  </sheetViews>
  <sheetFormatPr defaultColWidth="9.140625" defaultRowHeight="15" x14ac:dyDescent="0.25"/>
  <cols>
    <col min="1" max="1" width="13" style="20" customWidth="1"/>
    <col min="2" max="3" width="13" style="21" customWidth="1"/>
    <col min="4" max="4" width="11" style="17" customWidth="1"/>
    <col min="5" max="5" width="11" style="831" customWidth="1"/>
    <col min="6" max="6" width="11" style="615" customWidth="1"/>
    <col min="7" max="16384" width="9.140625" style="1"/>
  </cols>
  <sheetData>
    <row r="1" spans="1:9" ht="15.75" customHeight="1" x14ac:dyDescent="0.25">
      <c r="D1" s="1237" t="s">
        <v>383</v>
      </c>
      <c r="E1" s="1237"/>
      <c r="F1" s="1237"/>
    </row>
    <row r="2" spans="1:9" ht="24.75" customHeight="1" x14ac:dyDescent="0.25">
      <c r="A2" s="1246" t="s">
        <v>0</v>
      </c>
      <c r="B2" s="1246" t="s">
        <v>182</v>
      </c>
      <c r="C2" s="1246"/>
      <c r="D2" s="1241" t="s">
        <v>176</v>
      </c>
      <c r="E2" s="1242"/>
      <c r="F2" s="1243"/>
    </row>
    <row r="3" spans="1:9" s="2" customFormat="1" x14ac:dyDescent="0.25">
      <c r="A3" s="1246"/>
      <c r="B3" s="1246"/>
      <c r="C3" s="1246"/>
      <c r="D3" s="947" t="s">
        <v>915</v>
      </c>
      <c r="E3" s="823" t="s">
        <v>684</v>
      </c>
      <c r="F3" s="984" t="s">
        <v>940</v>
      </c>
    </row>
    <row r="4" spans="1:9" s="2" customFormat="1" x14ac:dyDescent="0.25">
      <c r="A4" s="1246"/>
      <c r="B4" s="1246"/>
      <c r="C4" s="1246"/>
      <c r="D4" s="1244" t="s">
        <v>189</v>
      </c>
      <c r="E4" s="1244"/>
      <c r="F4" s="1244"/>
    </row>
    <row r="5" spans="1:9" ht="12" customHeight="1" x14ac:dyDescent="0.25">
      <c r="A5" s="5" t="s">
        <v>27</v>
      </c>
      <c r="B5" s="1240" t="s">
        <v>174</v>
      </c>
      <c r="C5" s="1240"/>
      <c r="D5" s="311"/>
      <c r="E5" s="827"/>
      <c r="F5" s="1029">
        <f>+E5+D5</f>
        <v>0</v>
      </c>
    </row>
    <row r="6" spans="1:9" ht="12" customHeight="1" x14ac:dyDescent="0.25">
      <c r="A6" s="5" t="s">
        <v>33</v>
      </c>
      <c r="B6" s="1240" t="s">
        <v>173</v>
      </c>
      <c r="C6" s="1240"/>
      <c r="D6" s="445">
        <v>41097</v>
      </c>
      <c r="E6" s="445">
        <f>725+58</f>
        <v>783</v>
      </c>
      <c r="F6" s="1030">
        <f>D6+E6</f>
        <v>41880</v>
      </c>
    </row>
    <row r="7" spans="1:9" ht="12" customHeight="1" x14ac:dyDescent="0.25">
      <c r="A7" s="6" t="s">
        <v>34</v>
      </c>
      <c r="B7" s="1239" t="s">
        <v>172</v>
      </c>
      <c r="C7" s="1239"/>
      <c r="D7" s="312">
        <f>SUM(D5:D6)</f>
        <v>41097</v>
      </c>
      <c r="E7" s="312">
        <f t="shared" ref="E7:F7" si="0">SUM(E5:E6)</f>
        <v>783</v>
      </c>
      <c r="F7" s="1031">
        <f t="shared" si="0"/>
        <v>41880</v>
      </c>
    </row>
    <row r="8" spans="1:9" ht="12" customHeight="1" x14ac:dyDescent="0.25">
      <c r="A8" s="7"/>
      <c r="B8" s="8"/>
      <c r="C8" s="8"/>
      <c r="D8" s="18"/>
      <c r="E8" s="828"/>
      <c r="F8" s="1032"/>
    </row>
    <row r="9" spans="1:9" ht="12" customHeight="1" x14ac:dyDescent="0.25">
      <c r="A9" s="5" t="s">
        <v>35</v>
      </c>
      <c r="B9" s="1240" t="s">
        <v>171</v>
      </c>
      <c r="C9" s="1240"/>
      <c r="D9" s="309">
        <v>7012</v>
      </c>
      <c r="E9" s="309">
        <f>101+8</f>
        <v>109</v>
      </c>
      <c r="F9" s="1030">
        <f>D9+E9</f>
        <v>7121</v>
      </c>
      <c r="I9" s="831"/>
    </row>
    <row r="10" spans="1:9" ht="12" customHeight="1" x14ac:dyDescent="0.25">
      <c r="A10" s="91"/>
      <c r="B10" s="19"/>
      <c r="C10" s="11"/>
      <c r="D10" s="313"/>
      <c r="E10" s="829"/>
      <c r="F10" s="1033"/>
    </row>
    <row r="11" spans="1:9" ht="12" customHeight="1" x14ac:dyDescent="0.25">
      <c r="A11" s="12" t="s">
        <v>42</v>
      </c>
      <c r="B11" s="1238" t="s">
        <v>41</v>
      </c>
      <c r="C11" s="1238"/>
      <c r="D11" s="314">
        <v>103</v>
      </c>
      <c r="E11" s="315"/>
      <c r="F11" s="1034">
        <f>D11+E11</f>
        <v>103</v>
      </c>
    </row>
    <row r="12" spans="1:9" ht="12" customHeight="1" x14ac:dyDescent="0.25">
      <c r="A12" s="4" t="s">
        <v>44</v>
      </c>
      <c r="B12" s="1236" t="s">
        <v>43</v>
      </c>
      <c r="C12" s="1236"/>
      <c r="D12" s="315">
        <v>1350</v>
      </c>
      <c r="E12" s="315"/>
      <c r="F12" s="1034">
        <f t="shared" ref="F12:F16" si="1">D12+E12</f>
        <v>1350</v>
      </c>
    </row>
    <row r="13" spans="1:9" ht="12" customHeight="1" x14ac:dyDescent="0.25">
      <c r="A13" s="4" t="s">
        <v>46</v>
      </c>
      <c r="B13" s="1236" t="s">
        <v>45</v>
      </c>
      <c r="C13" s="1236"/>
      <c r="D13" s="315"/>
      <c r="E13" s="309"/>
      <c r="F13" s="1034">
        <f t="shared" si="1"/>
        <v>0</v>
      </c>
    </row>
    <row r="14" spans="1:9" s="38" customFormat="1" ht="12" customHeight="1" x14ac:dyDescent="0.25">
      <c r="A14" s="5" t="s">
        <v>47</v>
      </c>
      <c r="B14" s="1240" t="s">
        <v>170</v>
      </c>
      <c r="C14" s="1240"/>
      <c r="D14" s="309">
        <f>SUM(D11:D13)</f>
        <v>1453</v>
      </c>
      <c r="E14" s="309">
        <f t="shared" ref="E14:F14" si="2">SUM(E11:E13)</f>
        <v>0</v>
      </c>
      <c r="F14" s="1035">
        <f t="shared" si="2"/>
        <v>1453</v>
      </c>
    </row>
    <row r="15" spans="1:9" ht="12" customHeight="1" x14ac:dyDescent="0.25">
      <c r="A15" s="4" t="s">
        <v>49</v>
      </c>
      <c r="B15" s="1236" t="s">
        <v>48</v>
      </c>
      <c r="C15" s="1236"/>
      <c r="D15" s="315">
        <v>106</v>
      </c>
      <c r="E15" s="315"/>
      <c r="F15" s="1034">
        <f t="shared" si="1"/>
        <v>106</v>
      </c>
    </row>
    <row r="16" spans="1:9" ht="12" customHeight="1" x14ac:dyDescent="0.25">
      <c r="A16" s="4" t="s">
        <v>51</v>
      </c>
      <c r="B16" s="1236" t="s">
        <v>50</v>
      </c>
      <c r="C16" s="1236"/>
      <c r="D16" s="315">
        <v>200</v>
      </c>
      <c r="E16" s="315"/>
      <c r="F16" s="1034">
        <f t="shared" si="1"/>
        <v>200</v>
      </c>
    </row>
    <row r="17" spans="1:6" s="38" customFormat="1" ht="12" customHeight="1" x14ac:dyDescent="0.25">
      <c r="A17" s="5" t="s">
        <v>52</v>
      </c>
      <c r="B17" s="1240" t="s">
        <v>169</v>
      </c>
      <c r="C17" s="1240"/>
      <c r="D17" s="309">
        <f>SUM(D15:D16)</f>
        <v>306</v>
      </c>
      <c r="E17" s="309">
        <f t="shared" ref="E17:F17" si="3">SUM(E15:E16)</f>
        <v>0</v>
      </c>
      <c r="F17" s="1035">
        <f t="shared" si="3"/>
        <v>306</v>
      </c>
    </row>
    <row r="18" spans="1:6" ht="12" customHeight="1" x14ac:dyDescent="0.25">
      <c r="A18" s="4" t="s">
        <v>54</v>
      </c>
      <c r="B18" s="1236" t="s">
        <v>53</v>
      </c>
      <c r="C18" s="1236"/>
      <c r="D18" s="315"/>
      <c r="E18" s="315"/>
      <c r="F18" s="1034">
        <f>D18+E18</f>
        <v>0</v>
      </c>
    </row>
    <row r="19" spans="1:6" ht="12" customHeight="1" x14ac:dyDescent="0.25">
      <c r="A19" s="4" t="s">
        <v>56</v>
      </c>
      <c r="B19" s="1236" t="s">
        <v>55</v>
      </c>
      <c r="C19" s="1236"/>
      <c r="D19" s="315"/>
      <c r="E19" s="315"/>
      <c r="F19" s="1034">
        <f t="shared" ref="F19:F24" si="4">D19+E19</f>
        <v>0</v>
      </c>
    </row>
    <row r="20" spans="1:6" ht="12" customHeight="1" x14ac:dyDescent="0.25">
      <c r="A20" s="4" t="s">
        <v>57</v>
      </c>
      <c r="B20" s="1236" t="s">
        <v>167</v>
      </c>
      <c r="C20" s="1236"/>
      <c r="D20" s="315"/>
      <c r="E20" s="315"/>
      <c r="F20" s="1034">
        <f t="shared" si="4"/>
        <v>0</v>
      </c>
    </row>
    <row r="21" spans="1:6" ht="12" customHeight="1" x14ac:dyDescent="0.25">
      <c r="A21" s="4" t="s">
        <v>59</v>
      </c>
      <c r="B21" s="1236" t="s">
        <v>58</v>
      </c>
      <c r="C21" s="1236"/>
      <c r="D21" s="315"/>
      <c r="E21" s="315"/>
      <c r="F21" s="1034">
        <f t="shared" si="4"/>
        <v>0</v>
      </c>
    </row>
    <row r="22" spans="1:6" ht="12" customHeight="1" x14ac:dyDescent="0.25">
      <c r="A22" s="4" t="s">
        <v>60</v>
      </c>
      <c r="B22" s="1236" t="s">
        <v>166</v>
      </c>
      <c r="C22" s="1236"/>
      <c r="D22" s="315"/>
      <c r="E22" s="315"/>
      <c r="F22" s="1034">
        <f t="shared" si="4"/>
        <v>0</v>
      </c>
    </row>
    <row r="23" spans="1:6" ht="12" customHeight="1" x14ac:dyDescent="0.25">
      <c r="A23" s="4" t="s">
        <v>63</v>
      </c>
      <c r="B23" s="1236" t="s">
        <v>62</v>
      </c>
      <c r="C23" s="1236"/>
      <c r="D23" s="314">
        <v>1000</v>
      </c>
      <c r="E23" s="315"/>
      <c r="F23" s="1034">
        <f t="shared" si="4"/>
        <v>1000</v>
      </c>
    </row>
    <row r="24" spans="1:6" ht="12" customHeight="1" x14ac:dyDescent="0.25">
      <c r="A24" s="4" t="s">
        <v>65</v>
      </c>
      <c r="B24" s="1236" t="s">
        <v>64</v>
      </c>
      <c r="C24" s="1236"/>
      <c r="D24" s="315">
        <f>3400+78+200+600+2730</f>
        <v>7008</v>
      </c>
      <c r="E24" s="315"/>
      <c r="F24" s="1034">
        <f t="shared" si="4"/>
        <v>7008</v>
      </c>
    </row>
    <row r="25" spans="1:6" s="38" customFormat="1" ht="12" customHeight="1" x14ac:dyDescent="0.25">
      <c r="A25" s="5" t="s">
        <v>66</v>
      </c>
      <c r="B25" s="1240" t="s">
        <v>156</v>
      </c>
      <c r="C25" s="1240"/>
      <c r="D25" s="309">
        <f>+D24+D23+D22+D21+D20+D19+D18</f>
        <v>8008</v>
      </c>
      <c r="E25" s="309">
        <f>SUM(E18:E24)</f>
        <v>0</v>
      </c>
      <c r="F25" s="1035">
        <f>SUM(F18:F24)</f>
        <v>8008</v>
      </c>
    </row>
    <row r="26" spans="1:6" ht="12" customHeight="1" x14ac:dyDescent="0.25">
      <c r="A26" s="4" t="s">
        <v>68</v>
      </c>
      <c r="B26" s="1236" t="s">
        <v>67</v>
      </c>
      <c r="C26" s="1236"/>
      <c r="D26" s="315"/>
      <c r="E26" s="315"/>
      <c r="F26" s="1034">
        <f>D26+E26</f>
        <v>0</v>
      </c>
    </row>
    <row r="27" spans="1:6" ht="12" customHeight="1" x14ac:dyDescent="0.25">
      <c r="A27" s="4" t="s">
        <v>70</v>
      </c>
      <c r="B27" s="1236" t="s">
        <v>69</v>
      </c>
      <c r="C27" s="1236"/>
      <c r="D27" s="315"/>
      <c r="E27" s="315"/>
      <c r="F27" s="1034">
        <f>D27+E27</f>
        <v>0</v>
      </c>
    </row>
    <row r="28" spans="1:6" ht="12" customHeight="1" x14ac:dyDescent="0.25">
      <c r="A28" s="5" t="s">
        <v>71</v>
      </c>
      <c r="B28" s="1240" t="s">
        <v>155</v>
      </c>
      <c r="C28" s="1240"/>
      <c r="D28" s="309">
        <f>SUM(D26:D27)</f>
        <v>0</v>
      </c>
      <c r="E28" s="309">
        <f t="shared" ref="E28:F28" si="5">SUM(E26:E27)</f>
        <v>0</v>
      </c>
      <c r="F28" s="1035">
        <f t="shared" si="5"/>
        <v>0</v>
      </c>
    </row>
    <row r="29" spans="1:6" ht="12" customHeight="1" x14ac:dyDescent="0.25">
      <c r="A29" s="4" t="s">
        <v>73</v>
      </c>
      <c r="B29" s="1236" t="s">
        <v>72</v>
      </c>
      <c r="C29" s="1236"/>
      <c r="D29" s="315">
        <v>912</v>
      </c>
      <c r="E29" s="315"/>
      <c r="F29" s="1034">
        <f>D29+E29</f>
        <v>912</v>
      </c>
    </row>
    <row r="30" spans="1:6" ht="12" customHeight="1" x14ac:dyDescent="0.25">
      <c r="A30" s="4" t="s">
        <v>75</v>
      </c>
      <c r="B30" s="1236" t="s">
        <v>74</v>
      </c>
      <c r="C30" s="1236"/>
      <c r="D30" s="315"/>
      <c r="E30" s="315"/>
      <c r="F30" s="1034">
        <f t="shared" ref="F30:F33" si="6">D30+E30</f>
        <v>0</v>
      </c>
    </row>
    <row r="31" spans="1:6" ht="12" customHeight="1" x14ac:dyDescent="0.25">
      <c r="A31" s="4" t="s">
        <v>76</v>
      </c>
      <c r="B31" s="1236" t="s">
        <v>154</v>
      </c>
      <c r="C31" s="1236"/>
      <c r="D31" s="315"/>
      <c r="E31" s="315"/>
      <c r="F31" s="1034">
        <f t="shared" si="6"/>
        <v>0</v>
      </c>
    </row>
    <row r="32" spans="1:6" ht="12" customHeight="1" x14ac:dyDescent="0.25">
      <c r="A32" s="4" t="s">
        <v>77</v>
      </c>
      <c r="B32" s="1236" t="s">
        <v>153</v>
      </c>
      <c r="C32" s="1236"/>
      <c r="D32" s="315"/>
      <c r="E32" s="315"/>
      <c r="F32" s="1034">
        <f t="shared" si="6"/>
        <v>0</v>
      </c>
    </row>
    <row r="33" spans="1:6" ht="12" customHeight="1" x14ac:dyDescent="0.25">
      <c r="A33" s="4" t="s">
        <v>79</v>
      </c>
      <c r="B33" s="1236" t="s">
        <v>78</v>
      </c>
      <c r="C33" s="1236"/>
      <c r="D33" s="315">
        <v>20</v>
      </c>
      <c r="E33" s="315"/>
      <c r="F33" s="1034">
        <f t="shared" si="6"/>
        <v>20</v>
      </c>
    </row>
    <row r="34" spans="1:6" ht="12" customHeight="1" x14ac:dyDescent="0.25">
      <c r="A34" s="5" t="s">
        <v>80</v>
      </c>
      <c r="B34" s="1240" t="s">
        <v>152</v>
      </c>
      <c r="C34" s="1240"/>
      <c r="D34" s="309">
        <f>SUM(D29:D33)</f>
        <v>932</v>
      </c>
      <c r="E34" s="309">
        <f t="shared" ref="E34:F34" si="7">SUM(E29:E33)</f>
        <v>0</v>
      </c>
      <c r="F34" s="1035">
        <f t="shared" si="7"/>
        <v>932</v>
      </c>
    </row>
    <row r="35" spans="1:6" ht="12" customHeight="1" x14ac:dyDescent="0.25">
      <c r="A35" s="6" t="s">
        <v>81</v>
      </c>
      <c r="B35" s="1239" t="s">
        <v>151</v>
      </c>
      <c r="C35" s="1239"/>
      <c r="D35" s="310">
        <f>+D34+D28+D25+D17+D14</f>
        <v>10699</v>
      </c>
      <c r="E35" s="309">
        <f t="shared" ref="E35:F35" si="8">E14+E17+E25+E34</f>
        <v>0</v>
      </c>
      <c r="F35" s="1036">
        <f t="shared" si="8"/>
        <v>10699</v>
      </c>
    </row>
    <row r="36" spans="1:6" ht="12" customHeight="1" x14ac:dyDescent="0.25">
      <c r="A36" s="7"/>
      <c r="B36" s="8"/>
      <c r="C36" s="8"/>
      <c r="D36" s="316"/>
      <c r="E36" s="309"/>
      <c r="F36" s="1032"/>
    </row>
    <row r="37" spans="1:6" ht="12" hidden="1" customHeight="1" x14ac:dyDescent="0.25">
      <c r="A37" s="4" t="s">
        <v>96</v>
      </c>
      <c r="B37" s="1245" t="s">
        <v>95</v>
      </c>
      <c r="C37" s="1245"/>
      <c r="D37" s="315"/>
      <c r="E37" s="309"/>
      <c r="F37" s="942"/>
    </row>
    <row r="38" spans="1:6" ht="12" hidden="1" customHeight="1" x14ac:dyDescent="0.25">
      <c r="A38" s="4" t="s">
        <v>98</v>
      </c>
      <c r="B38" s="1245" t="s">
        <v>184</v>
      </c>
      <c r="C38" s="1245"/>
      <c r="D38" s="315"/>
      <c r="E38" s="309"/>
      <c r="F38" s="942"/>
    </row>
    <row r="39" spans="1:6" ht="12" hidden="1" customHeight="1" x14ac:dyDescent="0.25">
      <c r="A39" s="4" t="s">
        <v>101</v>
      </c>
      <c r="B39" s="1245" t="s">
        <v>165</v>
      </c>
      <c r="C39" s="1245"/>
      <c r="D39" s="315"/>
      <c r="E39" s="309"/>
      <c r="F39" s="942"/>
    </row>
    <row r="40" spans="1:6" ht="12" hidden="1" customHeight="1" x14ac:dyDescent="0.25">
      <c r="A40" s="4" t="s">
        <v>103</v>
      </c>
      <c r="B40" s="1245" t="s">
        <v>183</v>
      </c>
      <c r="C40" s="1245"/>
      <c r="D40" s="315"/>
      <c r="E40" s="309"/>
      <c r="F40" s="942"/>
    </row>
    <row r="41" spans="1:6" ht="12" hidden="1" customHeight="1" x14ac:dyDescent="0.25">
      <c r="A41" s="4" t="s">
        <v>107</v>
      </c>
      <c r="B41" s="1245" t="s">
        <v>164</v>
      </c>
      <c r="C41" s="1245"/>
      <c r="D41" s="315"/>
      <c r="E41" s="309"/>
      <c r="F41" s="942"/>
    </row>
    <row r="42" spans="1:6" ht="12" hidden="1" customHeight="1" x14ac:dyDescent="0.25">
      <c r="A42" s="4" t="s">
        <v>602</v>
      </c>
      <c r="B42" s="1236" t="s">
        <v>106</v>
      </c>
      <c r="C42" s="1236"/>
      <c r="D42" s="315"/>
      <c r="E42" s="309"/>
      <c r="F42" s="942"/>
    </row>
    <row r="43" spans="1:6" ht="12" customHeight="1" x14ac:dyDescent="0.25">
      <c r="A43" s="6" t="s">
        <v>108</v>
      </c>
      <c r="B43" s="1239" t="s">
        <v>163</v>
      </c>
      <c r="C43" s="1239"/>
      <c r="D43" s="310">
        <f>+D42+D41+D40+D39+D38+D37</f>
        <v>0</v>
      </c>
      <c r="E43" s="309"/>
      <c r="F43" s="1037"/>
    </row>
    <row r="44" spans="1:6" ht="12" customHeight="1" x14ac:dyDescent="0.25">
      <c r="A44" s="7"/>
      <c r="B44" s="8"/>
      <c r="C44" s="8"/>
      <c r="D44" s="316"/>
      <c r="E44" s="309"/>
      <c r="F44" s="1032"/>
    </row>
    <row r="45" spans="1:6" ht="12" hidden="1" customHeight="1" x14ac:dyDescent="0.25">
      <c r="A45" s="12" t="s">
        <v>110</v>
      </c>
      <c r="B45" s="1238" t="s">
        <v>109</v>
      </c>
      <c r="C45" s="1238"/>
      <c r="D45" s="314"/>
      <c r="E45" s="309"/>
      <c r="F45" s="1038"/>
    </row>
    <row r="46" spans="1:6" ht="12" hidden="1" customHeight="1" x14ac:dyDescent="0.25">
      <c r="A46" s="4" t="s">
        <v>111</v>
      </c>
      <c r="B46" s="1236" t="s">
        <v>162</v>
      </c>
      <c r="C46" s="1236"/>
      <c r="D46" s="315"/>
      <c r="E46" s="309"/>
      <c r="F46" s="942"/>
    </row>
    <row r="47" spans="1:6" ht="12" hidden="1" customHeight="1" x14ac:dyDescent="0.25">
      <c r="A47" s="4" t="s">
        <v>114</v>
      </c>
      <c r="B47" s="1236" t="s">
        <v>113</v>
      </c>
      <c r="C47" s="1236"/>
      <c r="D47" s="315"/>
      <c r="E47" s="309"/>
      <c r="F47" s="942"/>
    </row>
    <row r="48" spans="1:6" ht="12" hidden="1" customHeight="1" x14ac:dyDescent="0.25">
      <c r="A48" s="4" t="s">
        <v>116</v>
      </c>
      <c r="B48" s="1236" t="s">
        <v>115</v>
      </c>
      <c r="C48" s="1236"/>
      <c r="D48" s="315"/>
      <c r="E48" s="309"/>
      <c r="F48" s="942"/>
    </row>
    <row r="49" spans="1:6" ht="12" hidden="1" customHeight="1" x14ac:dyDescent="0.25">
      <c r="A49" s="4" t="s">
        <v>118</v>
      </c>
      <c r="B49" s="1236" t="s">
        <v>117</v>
      </c>
      <c r="C49" s="1236"/>
      <c r="D49" s="315"/>
      <c r="E49" s="309"/>
      <c r="F49" s="942"/>
    </row>
    <row r="50" spans="1:6" ht="12" hidden="1" customHeight="1" x14ac:dyDescent="0.25">
      <c r="A50" s="4" t="s">
        <v>120</v>
      </c>
      <c r="B50" s="1236" t="s">
        <v>119</v>
      </c>
      <c r="C50" s="1236"/>
      <c r="D50" s="315"/>
      <c r="E50" s="309"/>
      <c r="F50" s="942"/>
    </row>
    <row r="51" spans="1:6" ht="12" hidden="1" customHeight="1" x14ac:dyDescent="0.25">
      <c r="A51" s="4" t="s">
        <v>122</v>
      </c>
      <c r="B51" s="1236" t="s">
        <v>121</v>
      </c>
      <c r="C51" s="1236"/>
      <c r="D51" s="315"/>
      <c r="E51" s="309"/>
      <c r="F51" s="942"/>
    </row>
    <row r="52" spans="1:6" ht="12" customHeight="1" x14ac:dyDescent="0.25">
      <c r="A52" s="6" t="s">
        <v>123</v>
      </c>
      <c r="B52" s="1239" t="s">
        <v>161</v>
      </c>
      <c r="C52" s="1239"/>
      <c r="D52" s="856">
        <f>+D51+D50+D49+D48+D47+D46+D45</f>
        <v>0</v>
      </c>
      <c r="E52" s="309"/>
      <c r="F52" s="1037"/>
    </row>
    <row r="53" spans="1:6" ht="12" customHeight="1" x14ac:dyDescent="0.25">
      <c r="A53" s="7"/>
      <c r="B53" s="8"/>
      <c r="C53" s="8"/>
      <c r="D53" s="316"/>
      <c r="E53" s="309"/>
      <c r="F53" s="1032"/>
    </row>
    <row r="54" spans="1:6" ht="12" hidden="1" customHeight="1" x14ac:dyDescent="0.25">
      <c r="A54" s="12" t="s">
        <v>125</v>
      </c>
      <c r="B54" s="1238" t="s">
        <v>124</v>
      </c>
      <c r="C54" s="1238"/>
      <c r="D54" s="314"/>
      <c r="E54" s="309"/>
      <c r="F54" s="1038"/>
    </row>
    <row r="55" spans="1:6" ht="12" hidden="1" customHeight="1" x14ac:dyDescent="0.25">
      <c r="A55" s="4" t="s">
        <v>127</v>
      </c>
      <c r="B55" s="1236" t="s">
        <v>126</v>
      </c>
      <c r="C55" s="1236"/>
      <c r="D55" s="315"/>
      <c r="E55" s="309"/>
      <c r="F55" s="942"/>
    </row>
    <row r="56" spans="1:6" ht="12" hidden="1" customHeight="1" x14ac:dyDescent="0.25">
      <c r="A56" s="4" t="s">
        <v>129</v>
      </c>
      <c r="B56" s="1236" t="s">
        <v>128</v>
      </c>
      <c r="C56" s="1236"/>
      <c r="D56" s="315"/>
      <c r="E56" s="309"/>
      <c r="F56" s="942"/>
    </row>
    <row r="57" spans="1:6" ht="12" hidden="1" customHeight="1" x14ac:dyDescent="0.25">
      <c r="A57" s="4" t="s">
        <v>131</v>
      </c>
      <c r="B57" s="1236" t="s">
        <v>130</v>
      </c>
      <c r="C57" s="1236"/>
      <c r="D57" s="315"/>
      <c r="E57" s="309"/>
      <c r="F57" s="942"/>
    </row>
    <row r="58" spans="1:6" ht="12" customHeight="1" x14ac:dyDescent="0.25">
      <c r="A58" s="5" t="s">
        <v>132</v>
      </c>
      <c r="B58" s="1240" t="s">
        <v>160</v>
      </c>
      <c r="C58" s="1240"/>
      <c r="D58" s="309"/>
      <c r="E58" s="309"/>
      <c r="F58" s="942"/>
    </row>
    <row r="59" spans="1:6" ht="12" customHeight="1" x14ac:dyDescent="0.25">
      <c r="A59" s="7"/>
      <c r="B59" s="15"/>
      <c r="C59" s="15"/>
      <c r="D59" s="316"/>
      <c r="E59" s="309"/>
      <c r="F59" s="1032"/>
    </row>
    <row r="60" spans="1:6" ht="12" hidden="1" customHeight="1" x14ac:dyDescent="0.25">
      <c r="A60" s="91" t="s">
        <v>371</v>
      </c>
      <c r="B60" s="1238" t="s">
        <v>372</v>
      </c>
      <c r="C60" s="1238"/>
      <c r="D60" s="315"/>
      <c r="E60" s="309"/>
      <c r="F60" s="942"/>
    </row>
    <row r="61" spans="1:6" ht="12" hidden="1" customHeight="1" x14ac:dyDescent="0.25">
      <c r="A61" s="91" t="s">
        <v>384</v>
      </c>
      <c r="B61" s="1249" t="s">
        <v>385</v>
      </c>
      <c r="C61" s="1250"/>
      <c r="D61" s="314"/>
      <c r="E61" s="309"/>
      <c r="F61" s="1038"/>
    </row>
    <row r="62" spans="1:6" ht="12" hidden="1" customHeight="1" x14ac:dyDescent="0.25">
      <c r="A62" s="12" t="s">
        <v>603</v>
      </c>
      <c r="B62" s="1238" t="s">
        <v>159</v>
      </c>
      <c r="C62" s="1238"/>
      <c r="D62" s="314"/>
      <c r="E62" s="309"/>
      <c r="F62" s="1038"/>
    </row>
    <row r="63" spans="1:6" ht="12" customHeight="1" x14ac:dyDescent="0.25">
      <c r="A63" s="14" t="s">
        <v>134</v>
      </c>
      <c r="B63" s="1247" t="s">
        <v>158</v>
      </c>
      <c r="C63" s="1247"/>
      <c r="D63" s="315">
        <f>+D62+D60</f>
        <v>0</v>
      </c>
      <c r="E63" s="309"/>
      <c r="F63" s="806"/>
    </row>
    <row r="64" spans="1:6" ht="12" customHeight="1" thickBot="1" x14ac:dyDescent="0.3">
      <c r="A64" s="39"/>
      <c r="B64" s="40"/>
      <c r="C64" s="40"/>
      <c r="D64" s="317"/>
      <c r="E64" s="309"/>
      <c r="F64" s="1039"/>
    </row>
    <row r="65" spans="1:6" ht="12" customHeight="1" thickBot="1" x14ac:dyDescent="0.3">
      <c r="A65" s="41" t="s">
        <v>135</v>
      </c>
      <c r="B65" s="1248" t="s">
        <v>157</v>
      </c>
      <c r="C65" s="1248"/>
      <c r="D65" s="318">
        <f>+D63+D58+D52+D43+D35+D9+D7</f>
        <v>58808</v>
      </c>
      <c r="E65" s="830">
        <f t="shared" ref="E65:F65" si="9">+E63+E58+E52+E43+E35+E9+E7</f>
        <v>892</v>
      </c>
      <c r="F65" s="1040">
        <f t="shared" si="9"/>
        <v>59700</v>
      </c>
    </row>
  </sheetData>
  <mergeCells count="59">
    <mergeCell ref="B38:C38"/>
    <mergeCell ref="B43:C43"/>
    <mergeCell ref="B45:C45"/>
    <mergeCell ref="B2:C4"/>
    <mergeCell ref="B34:C34"/>
    <mergeCell ref="B29:C29"/>
    <mergeCell ref="B30:C30"/>
    <mergeCell ref="B27:C27"/>
    <mergeCell ref="B28:C28"/>
    <mergeCell ref="B37:C37"/>
    <mergeCell ref="B40:C40"/>
    <mergeCell ref="B52:C52"/>
    <mergeCell ref="B41:C41"/>
    <mergeCell ref="B6:C6"/>
    <mergeCell ref="B35:C35"/>
    <mergeCell ref="B33:C33"/>
    <mergeCell ref="B31:C31"/>
    <mergeCell ref="B32:C32"/>
    <mergeCell ref="B25:C25"/>
    <mergeCell ref="B26:C26"/>
    <mergeCell ref="B21:C21"/>
    <mergeCell ref="B22:C22"/>
    <mergeCell ref="B17:C17"/>
    <mergeCell ref="B18:C18"/>
    <mergeCell ref="B19:C19"/>
    <mergeCell ref="B42:C42"/>
    <mergeCell ref="B46:C46"/>
    <mergeCell ref="A2:A4"/>
    <mergeCell ref="B63:C63"/>
    <mergeCell ref="B65:C65"/>
    <mergeCell ref="B62:C62"/>
    <mergeCell ref="B56:C56"/>
    <mergeCell ref="B57:C57"/>
    <mergeCell ref="B58:C58"/>
    <mergeCell ref="B60:C60"/>
    <mergeCell ref="B61:C61"/>
    <mergeCell ref="B54:C54"/>
    <mergeCell ref="B55:C55"/>
    <mergeCell ref="B49:C49"/>
    <mergeCell ref="B50:C50"/>
    <mergeCell ref="B47:C47"/>
    <mergeCell ref="B23:C23"/>
    <mergeCell ref="B51:C51"/>
    <mergeCell ref="B48:C48"/>
    <mergeCell ref="D1:F1"/>
    <mergeCell ref="B15:C15"/>
    <mergeCell ref="B16:C16"/>
    <mergeCell ref="B11:C11"/>
    <mergeCell ref="B12:C12"/>
    <mergeCell ref="B7:C7"/>
    <mergeCell ref="B9:C9"/>
    <mergeCell ref="B14:C14"/>
    <mergeCell ref="B13:C13"/>
    <mergeCell ref="B5:C5"/>
    <mergeCell ref="D2:F2"/>
    <mergeCell ref="D4:F4"/>
    <mergeCell ref="B20:C20"/>
    <mergeCell ref="B24:C24"/>
    <mergeCell ref="B39:C39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cellComments="asDisplayed" r:id="rId1"/>
  <headerFooter>
    <oddHeader>&amp;C&amp;"Times New Roman,Félkövér"&amp;12Martonvásár Város Önkormányzatának kiadásai 2021.
Önkormányzati jogalkotás kormányzati funkció&amp;R&amp;"Times New Roman,Félkövér"&amp;12 5/a. melléklet</oddHeader>
  </headerFooter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D68"/>
  <sheetViews>
    <sheetView zoomScaleNormal="100" workbookViewId="0">
      <pane xSplit="3" ySplit="4" topLeftCell="D5" activePane="bottomRight" state="frozen"/>
      <selection activeCell="B40" sqref="B40"/>
      <selection pane="topRight" activeCell="B40" sqref="B40"/>
      <selection pane="bottomLeft" activeCell="B40" sqref="B40"/>
      <selection pane="bottomRight" activeCell="W33" sqref="W33"/>
    </sheetView>
  </sheetViews>
  <sheetFormatPr defaultColWidth="9.140625" defaultRowHeight="12.75" x14ac:dyDescent="0.2"/>
  <cols>
    <col min="1" max="1" width="8.140625" style="699" customWidth="1"/>
    <col min="2" max="2" width="7.140625" style="21" customWidth="1"/>
    <col min="3" max="3" width="31" style="21" customWidth="1"/>
    <col min="4" max="4" width="8.140625" style="37" customWidth="1"/>
    <col min="5" max="5" width="8.42578125" style="37" customWidth="1"/>
    <col min="6" max="6" width="8.140625" style="37" customWidth="1"/>
    <col min="7" max="7" width="7.5703125" style="17" customWidth="1"/>
    <col min="8" max="8" width="7.140625" style="17" customWidth="1"/>
    <col min="9" max="9" width="8.140625" style="615" customWidth="1"/>
    <col min="10" max="10" width="7.85546875" style="615" customWidth="1"/>
    <col min="11" max="11" width="7.7109375" style="615" customWidth="1"/>
    <col min="12" max="12" width="7.85546875" style="615" customWidth="1"/>
    <col min="13" max="13" width="8.7109375" style="615" customWidth="1"/>
    <col min="14" max="14" width="8" style="615" customWidth="1"/>
    <col min="15" max="15" width="8.140625" style="615" bestFit="1" customWidth="1"/>
    <col min="16" max="16" width="8" style="615" customWidth="1"/>
    <col min="17" max="17" width="7.85546875" style="615" customWidth="1"/>
    <col min="18" max="24" width="7.28515625" style="615" customWidth="1"/>
    <col min="25" max="25" width="8" style="615" customWidth="1"/>
    <col min="26" max="26" width="7.85546875" style="615" customWidth="1"/>
    <col min="27" max="27" width="8.140625" style="615" bestFit="1" customWidth="1"/>
    <col min="28" max="30" width="9.140625" style="615"/>
    <col min="31" max="16384" width="9.140625" style="17"/>
  </cols>
  <sheetData>
    <row r="1" spans="1:30" s="1" customFormat="1" ht="17.25" customHeight="1" thickBot="1" x14ac:dyDescent="0.3">
      <c r="A1" s="699"/>
      <c r="B1" s="21"/>
      <c r="C1" s="21"/>
      <c r="D1" s="38"/>
      <c r="E1" s="38"/>
      <c r="F1" s="38"/>
      <c r="I1" s="739"/>
      <c r="J1" s="739"/>
      <c r="K1" s="739"/>
      <c r="L1" s="739"/>
      <c r="M1" s="739"/>
      <c r="N1" s="739"/>
      <c r="O1" s="739"/>
      <c r="P1" s="964"/>
      <c r="Q1" s="964"/>
      <c r="R1" s="964"/>
      <c r="S1" s="964"/>
      <c r="T1" s="964"/>
      <c r="U1" s="964"/>
      <c r="V1" s="964"/>
      <c r="W1" s="964"/>
      <c r="X1" s="964"/>
      <c r="Y1" s="964" t="s">
        <v>383</v>
      </c>
      <c r="Z1" s="964"/>
      <c r="AA1" s="964"/>
      <c r="AB1" s="739"/>
      <c r="AC1" s="739"/>
      <c r="AD1" s="739"/>
    </row>
    <row r="2" spans="1:30" s="27" customFormat="1" ht="90.75" customHeight="1" x14ac:dyDescent="0.25">
      <c r="A2" s="1260" t="s">
        <v>0</v>
      </c>
      <c r="B2" s="1262" t="s">
        <v>182</v>
      </c>
      <c r="C2" s="1263"/>
      <c r="D2" s="1265" t="s">
        <v>180</v>
      </c>
      <c r="E2" s="1266"/>
      <c r="F2" s="1267"/>
      <c r="G2" s="1268" t="s">
        <v>906</v>
      </c>
      <c r="H2" s="1268"/>
      <c r="I2" s="1269"/>
      <c r="J2" s="1251" t="s">
        <v>888</v>
      </c>
      <c r="K2" s="1251"/>
      <c r="L2" s="1251"/>
      <c r="M2" s="1251" t="s">
        <v>919</v>
      </c>
      <c r="N2" s="1251"/>
      <c r="O2" s="1251"/>
      <c r="P2" s="1251" t="s">
        <v>918</v>
      </c>
      <c r="Q2" s="1251"/>
      <c r="R2" s="1251"/>
      <c r="S2" s="1251" t="s">
        <v>822</v>
      </c>
      <c r="T2" s="1251"/>
      <c r="U2" s="1259"/>
      <c r="V2" s="1251" t="s">
        <v>787</v>
      </c>
      <c r="W2" s="1251"/>
      <c r="X2" s="1251"/>
      <c r="Y2" s="1251" t="s">
        <v>801</v>
      </c>
      <c r="Z2" s="1251"/>
      <c r="AA2" s="1251"/>
      <c r="AB2" s="1251" t="s">
        <v>885</v>
      </c>
      <c r="AC2" s="1251"/>
      <c r="AD2" s="1251"/>
    </row>
    <row r="3" spans="1:30" s="27" customFormat="1" ht="12.75" customHeight="1" x14ac:dyDescent="0.25">
      <c r="A3" s="1261"/>
      <c r="B3" s="1246"/>
      <c r="C3" s="1264"/>
      <c r="D3" s="1270"/>
      <c r="E3" s="1271"/>
      <c r="F3" s="1272"/>
      <c r="G3" s="1273" t="s">
        <v>189</v>
      </c>
      <c r="H3" s="1274"/>
      <c r="I3" s="1274"/>
      <c r="J3" s="1252" t="s">
        <v>189</v>
      </c>
      <c r="K3" s="1252"/>
      <c r="L3" s="1252"/>
      <c r="M3" s="1252" t="s">
        <v>189</v>
      </c>
      <c r="N3" s="1252"/>
      <c r="O3" s="1252"/>
      <c r="P3" s="1252" t="s">
        <v>189</v>
      </c>
      <c r="Q3" s="1252"/>
      <c r="R3" s="1252"/>
      <c r="S3" s="1252" t="s">
        <v>189</v>
      </c>
      <c r="T3" s="1252"/>
      <c r="U3" s="1252"/>
      <c r="V3" s="1252" t="s">
        <v>189</v>
      </c>
      <c r="W3" s="1252"/>
      <c r="X3" s="1252"/>
      <c r="Y3" s="1252" t="s">
        <v>189</v>
      </c>
      <c r="Z3" s="1252"/>
      <c r="AA3" s="1258"/>
      <c r="AB3" s="1252" t="s">
        <v>189</v>
      </c>
      <c r="AC3" s="1252"/>
      <c r="AD3" s="1253"/>
    </row>
    <row r="4" spans="1:30" s="16" customFormat="1" ht="25.5" x14ac:dyDescent="0.25">
      <c r="A4" s="1261"/>
      <c r="B4" s="1246"/>
      <c r="C4" s="1264"/>
      <c r="D4" s="714" t="s">
        <v>944</v>
      </c>
      <c r="E4" s="694" t="s">
        <v>684</v>
      </c>
      <c r="F4" s="704" t="s">
        <v>940</v>
      </c>
      <c r="G4" s="714" t="s">
        <v>944</v>
      </c>
      <c r="H4" s="947" t="s">
        <v>684</v>
      </c>
      <c r="I4" s="1041" t="s">
        <v>940</v>
      </c>
      <c r="J4" s="1045" t="s">
        <v>944</v>
      </c>
      <c r="K4" s="984" t="s">
        <v>684</v>
      </c>
      <c r="L4" s="1041" t="s">
        <v>940</v>
      </c>
      <c r="M4" s="1045" t="s">
        <v>944</v>
      </c>
      <c r="N4" s="984" t="s">
        <v>684</v>
      </c>
      <c r="O4" s="1041" t="s">
        <v>940</v>
      </c>
      <c r="P4" s="1045" t="s">
        <v>944</v>
      </c>
      <c r="Q4" s="984" t="s">
        <v>684</v>
      </c>
      <c r="R4" s="1041" t="s">
        <v>940</v>
      </c>
      <c r="S4" s="1045" t="s">
        <v>944</v>
      </c>
      <c r="T4" s="984" t="s">
        <v>684</v>
      </c>
      <c r="U4" s="1041" t="s">
        <v>940</v>
      </c>
      <c r="V4" s="1045" t="s">
        <v>944</v>
      </c>
      <c r="W4" s="984" t="s">
        <v>684</v>
      </c>
      <c r="X4" s="1041" t="s">
        <v>940</v>
      </c>
      <c r="Y4" s="1045" t="s">
        <v>944</v>
      </c>
      <c r="Z4" s="984" t="s">
        <v>684</v>
      </c>
      <c r="AA4" s="1041" t="s">
        <v>940</v>
      </c>
      <c r="AB4" s="1045" t="s">
        <v>944</v>
      </c>
      <c r="AC4" s="984" t="s">
        <v>684</v>
      </c>
      <c r="AD4" s="1041" t="s">
        <v>940</v>
      </c>
    </row>
    <row r="5" spans="1:30" s="37" customFormat="1" ht="12.75" customHeight="1" x14ac:dyDescent="0.2">
      <c r="A5" s="503" t="s">
        <v>27</v>
      </c>
      <c r="B5" s="1240" t="s">
        <v>174</v>
      </c>
      <c r="C5" s="1225"/>
      <c r="D5" s="560">
        <f>+G5+J5+M5+P5+Y5+V5+AB5+S5</f>
        <v>0</v>
      </c>
      <c r="E5" s="77">
        <f t="shared" ref="E5:F5" si="0">+H5+K5+N5+Q5+Z5+W5+AC5+T5</f>
        <v>0</v>
      </c>
      <c r="F5" s="561">
        <f t="shared" si="0"/>
        <v>0</v>
      </c>
      <c r="G5" s="562"/>
      <c r="H5" s="47"/>
      <c r="I5" s="703">
        <f>+H5+G5</f>
        <v>0</v>
      </c>
      <c r="J5" s="703"/>
      <c r="K5" s="703"/>
      <c r="L5" s="703">
        <f>+K5+J5</f>
        <v>0</v>
      </c>
      <c r="M5" s="703"/>
      <c r="N5" s="703"/>
      <c r="O5" s="703">
        <f>+N5+M5</f>
        <v>0</v>
      </c>
      <c r="P5" s="703"/>
      <c r="Q5" s="703"/>
      <c r="R5" s="703"/>
      <c r="S5" s="703"/>
      <c r="T5" s="703"/>
      <c r="U5" s="703">
        <f>+T5+S5</f>
        <v>0</v>
      </c>
      <c r="V5" s="703"/>
      <c r="W5" s="703"/>
      <c r="X5" s="703">
        <f>+W5+V5</f>
        <v>0</v>
      </c>
      <c r="Y5" s="703"/>
      <c r="Z5" s="703"/>
      <c r="AA5" s="1046">
        <f>+Y5+Z5</f>
        <v>0</v>
      </c>
      <c r="AB5" s="703"/>
      <c r="AC5" s="703"/>
      <c r="AD5" s="1042">
        <f>+AB5+AC5</f>
        <v>0</v>
      </c>
    </row>
    <row r="6" spans="1:30" s="37" customFormat="1" ht="12.75" customHeight="1" x14ac:dyDescent="0.2">
      <c r="A6" s="503" t="s">
        <v>33</v>
      </c>
      <c r="B6" s="1240" t="s">
        <v>173</v>
      </c>
      <c r="C6" s="1225"/>
      <c r="D6" s="560">
        <f t="shared" ref="D6:D7" si="1">+G6+J6+M6+P6+Y6+V6+AB6+S6</f>
        <v>0</v>
      </c>
      <c r="E6" s="77">
        <f t="shared" ref="E6:E7" si="2">+H6+K6+N6+Q6+Z6+W6+AC6+T6</f>
        <v>0</v>
      </c>
      <c r="F6" s="561">
        <f t="shared" ref="F6:F7" si="3">+I6+L6+O6+R6+AA6+X6+AD6+U6</f>
        <v>0</v>
      </c>
      <c r="G6" s="562"/>
      <c r="H6" s="47"/>
      <c r="I6" s="703">
        <f t="shared" ref="I6:I68" si="4">+H6+G6</f>
        <v>0</v>
      </c>
      <c r="J6" s="703"/>
      <c r="K6" s="703"/>
      <c r="L6" s="703">
        <f t="shared" ref="L6:L68" si="5">+K6+J6</f>
        <v>0</v>
      </c>
      <c r="M6" s="703"/>
      <c r="N6" s="703"/>
      <c r="O6" s="703">
        <f t="shared" ref="O6:O66" si="6">+N6+M6</f>
        <v>0</v>
      </c>
      <c r="P6" s="703"/>
      <c r="Q6" s="703"/>
      <c r="R6" s="703"/>
      <c r="S6" s="703"/>
      <c r="T6" s="703"/>
      <c r="U6" s="703">
        <f t="shared" ref="U6" si="7">+T6+S6</f>
        <v>0</v>
      </c>
      <c r="V6" s="703"/>
      <c r="W6" s="703"/>
      <c r="X6" s="703">
        <f t="shared" ref="X6:X68" si="8">+W6+V6</f>
        <v>0</v>
      </c>
      <c r="Y6" s="703"/>
      <c r="Z6" s="703"/>
      <c r="AA6" s="1046">
        <f t="shared" ref="AA6:AA68" si="9">+Y6+Z6</f>
        <v>0</v>
      </c>
      <c r="AB6" s="703"/>
      <c r="AC6" s="703"/>
      <c r="AD6" s="1042">
        <f t="shared" ref="AD6:AD7" si="10">+AB6+AC6</f>
        <v>0</v>
      </c>
    </row>
    <row r="7" spans="1:30" s="37" customFormat="1" ht="12.75" customHeight="1" x14ac:dyDescent="0.2">
      <c r="A7" s="503" t="s">
        <v>34</v>
      </c>
      <c r="B7" s="1240" t="s">
        <v>172</v>
      </c>
      <c r="C7" s="1225"/>
      <c r="D7" s="560">
        <f t="shared" si="1"/>
        <v>0</v>
      </c>
      <c r="E7" s="77">
        <f t="shared" si="2"/>
        <v>0</v>
      </c>
      <c r="F7" s="561">
        <f t="shared" si="3"/>
        <v>0</v>
      </c>
      <c r="G7" s="562">
        <f>SUM(G5:G6)</f>
        <v>0</v>
      </c>
      <c r="H7" s="47">
        <f t="shared" ref="H7:Q7" si="11">SUM(H5:H6)</f>
        <v>0</v>
      </c>
      <c r="I7" s="703">
        <f t="shared" si="4"/>
        <v>0</v>
      </c>
      <c r="J7" s="703">
        <f t="shared" ref="J7" si="12">SUM(J5:J6)</f>
        <v>0</v>
      </c>
      <c r="K7" s="703">
        <f t="shared" si="11"/>
        <v>0</v>
      </c>
      <c r="L7" s="703">
        <f t="shared" si="5"/>
        <v>0</v>
      </c>
      <c r="M7" s="703">
        <f t="shared" ref="M7" si="13">SUM(M5:M6)</f>
        <v>0</v>
      </c>
      <c r="N7" s="703">
        <f t="shared" si="11"/>
        <v>0</v>
      </c>
      <c r="O7" s="703">
        <f t="shared" si="6"/>
        <v>0</v>
      </c>
      <c r="P7" s="703">
        <f t="shared" ref="P7" si="14">SUM(P5:P6)</f>
        <v>0</v>
      </c>
      <c r="Q7" s="703">
        <f t="shared" si="11"/>
        <v>0</v>
      </c>
      <c r="R7" s="703">
        <f t="shared" ref="R7" si="15">+Q7+P7</f>
        <v>0</v>
      </c>
      <c r="S7" s="703">
        <f t="shared" ref="S7:U7" si="16">SUM(S5:S6)</f>
        <v>0</v>
      </c>
      <c r="T7" s="703">
        <f t="shared" si="16"/>
        <v>0</v>
      </c>
      <c r="U7" s="703">
        <f t="shared" si="16"/>
        <v>0</v>
      </c>
      <c r="V7" s="703">
        <f t="shared" ref="V7" si="17">SUM(V5:V6)</f>
        <v>0</v>
      </c>
      <c r="W7" s="703">
        <f t="shared" ref="W7:X7" si="18">SUM(W5:W6)</f>
        <v>0</v>
      </c>
      <c r="X7" s="703">
        <f t="shared" si="18"/>
        <v>0</v>
      </c>
      <c r="Y7" s="703">
        <f t="shared" ref="Y7" si="19">SUM(Y5:Y6)</f>
        <v>0</v>
      </c>
      <c r="Z7" s="703">
        <f t="shared" ref="Z7" si="20">SUM(Z5:Z6)</f>
        <v>0</v>
      </c>
      <c r="AA7" s="1046">
        <f t="shared" si="9"/>
        <v>0</v>
      </c>
      <c r="AB7" s="703">
        <f t="shared" ref="AB7" si="21">SUM(AB5:AB6)</f>
        <v>0</v>
      </c>
      <c r="AC7" s="703">
        <f t="shared" ref="AC7" si="22">SUM(AC5:AC6)</f>
        <v>0</v>
      </c>
      <c r="AD7" s="1042">
        <f t="shared" si="10"/>
        <v>0</v>
      </c>
    </row>
    <row r="8" spans="1:30" ht="12" customHeight="1" x14ac:dyDescent="0.2">
      <c r="A8" s="504"/>
      <c r="B8" s="695"/>
      <c r="C8" s="303"/>
      <c r="D8" s="715"/>
      <c r="E8" s="701"/>
      <c r="F8" s="716"/>
      <c r="G8" s="857"/>
      <c r="H8" s="50"/>
      <c r="I8" s="804"/>
      <c r="J8" s="600"/>
      <c r="K8" s="600"/>
      <c r="L8" s="804"/>
      <c r="M8" s="600"/>
      <c r="N8" s="600"/>
      <c r="O8" s="804"/>
      <c r="P8" s="600"/>
      <c r="Q8" s="600"/>
      <c r="R8" s="804"/>
      <c r="S8" s="600"/>
      <c r="T8" s="600"/>
      <c r="U8" s="804"/>
      <c r="V8" s="600"/>
      <c r="W8" s="600"/>
      <c r="X8" s="804"/>
      <c r="Y8" s="600"/>
      <c r="Z8" s="600"/>
      <c r="AA8" s="804"/>
      <c r="AB8" s="1047"/>
      <c r="AC8" s="600"/>
      <c r="AD8" s="1043"/>
    </row>
    <row r="9" spans="1:30" s="37" customFormat="1" ht="12.75" customHeight="1" x14ac:dyDescent="0.2">
      <c r="A9" s="503" t="s">
        <v>35</v>
      </c>
      <c r="B9" s="1240" t="s">
        <v>171</v>
      </c>
      <c r="C9" s="1225"/>
      <c r="D9" s="560">
        <f>+G9+J9+M9+P9+Y9+V9+AB9+S9</f>
        <v>0</v>
      </c>
      <c r="E9" s="77">
        <f t="shared" ref="E9" si="23">+H9+K9+N9+Q9+Z9+W9+AC9+T9</f>
        <v>0</v>
      </c>
      <c r="F9" s="561">
        <f t="shared" ref="F9" si="24">+I9+L9+O9+R9+AA9+X9+AD9+U9</f>
        <v>0</v>
      </c>
      <c r="G9" s="562"/>
      <c r="H9" s="47"/>
      <c r="I9" s="703">
        <f t="shared" si="4"/>
        <v>0</v>
      </c>
      <c r="J9" s="703"/>
      <c r="K9" s="703"/>
      <c r="L9" s="703">
        <f t="shared" si="5"/>
        <v>0</v>
      </c>
      <c r="M9" s="703"/>
      <c r="N9" s="703"/>
      <c r="O9" s="703">
        <f t="shared" si="6"/>
        <v>0</v>
      </c>
      <c r="P9" s="703"/>
      <c r="Q9" s="703"/>
      <c r="R9" s="703">
        <f t="shared" ref="R9:R68" si="25">+Q9+P9</f>
        <v>0</v>
      </c>
      <c r="S9" s="703"/>
      <c r="T9" s="703"/>
      <c r="U9" s="703">
        <f t="shared" ref="U9" si="26">+T9+S9</f>
        <v>0</v>
      </c>
      <c r="V9" s="703"/>
      <c r="W9" s="703"/>
      <c r="X9" s="703">
        <f t="shared" si="8"/>
        <v>0</v>
      </c>
      <c r="Y9" s="703"/>
      <c r="Z9" s="703"/>
      <c r="AA9" s="1046">
        <f t="shared" si="9"/>
        <v>0</v>
      </c>
      <c r="AB9" s="703"/>
      <c r="AC9" s="703"/>
      <c r="AD9" s="1042">
        <f t="shared" ref="AD9" si="27">+AB9+AC9</f>
        <v>0</v>
      </c>
    </row>
    <row r="10" spans="1:30" ht="11.25" customHeight="1" x14ac:dyDescent="0.2">
      <c r="A10" s="88"/>
      <c r="C10" s="304"/>
      <c r="D10" s="715"/>
      <c r="E10" s="701"/>
      <c r="F10" s="716"/>
      <c r="G10" s="857"/>
      <c r="H10" s="50"/>
      <c r="I10" s="804"/>
      <c r="J10" s="600"/>
      <c r="K10" s="600"/>
      <c r="L10" s="804"/>
      <c r="M10" s="600"/>
      <c r="N10" s="600"/>
      <c r="O10" s="804"/>
      <c r="P10" s="600"/>
      <c r="Q10" s="600"/>
      <c r="R10" s="804"/>
      <c r="S10" s="600"/>
      <c r="T10" s="600"/>
      <c r="U10" s="804"/>
      <c r="V10" s="600"/>
      <c r="W10" s="600"/>
      <c r="X10" s="804"/>
      <c r="Y10" s="600"/>
      <c r="Z10" s="600"/>
      <c r="AA10" s="804"/>
      <c r="AB10" s="1047"/>
      <c r="AC10" s="600"/>
      <c r="AD10" s="1043"/>
    </row>
    <row r="11" spans="1:30" ht="12.75" hidden="1" customHeight="1" x14ac:dyDescent="0.2">
      <c r="A11" s="88" t="s">
        <v>42</v>
      </c>
      <c r="B11" s="1256" t="s">
        <v>41</v>
      </c>
      <c r="C11" s="1257"/>
      <c r="D11" s="715">
        <f t="shared" ref="D11:D68" si="28">+G11+J11+M11+P11+Y11+V11</f>
        <v>0</v>
      </c>
      <c r="E11" s="701">
        <f t="shared" ref="E11:E68" si="29">+H11+K11+N11+Q11+Z11+W11</f>
        <v>0</v>
      </c>
      <c r="F11" s="716">
        <f t="shared" ref="F11:F68" si="30">+I11+L11+O11+R11+AA11+X11</f>
        <v>0</v>
      </c>
      <c r="G11" s="563"/>
      <c r="H11" s="50"/>
      <c r="I11" s="804">
        <f t="shared" si="4"/>
        <v>0</v>
      </c>
      <c r="J11" s="600"/>
      <c r="K11" s="600"/>
      <c r="L11" s="804">
        <f t="shared" si="5"/>
        <v>0</v>
      </c>
      <c r="M11" s="600"/>
      <c r="N11" s="600"/>
      <c r="O11" s="804">
        <f t="shared" si="6"/>
        <v>0</v>
      </c>
      <c r="P11" s="600"/>
      <c r="Q11" s="600"/>
      <c r="R11" s="804">
        <f t="shared" si="25"/>
        <v>0</v>
      </c>
      <c r="S11" s="600"/>
      <c r="T11" s="600"/>
      <c r="U11" s="804">
        <f t="shared" ref="U11:U13" si="31">+T11+S11</f>
        <v>0</v>
      </c>
      <c r="V11" s="600"/>
      <c r="W11" s="600"/>
      <c r="X11" s="804">
        <f t="shared" si="8"/>
        <v>0</v>
      </c>
      <c r="Y11" s="600"/>
      <c r="Z11" s="600"/>
      <c r="AA11" s="804">
        <f t="shared" si="9"/>
        <v>0</v>
      </c>
      <c r="AB11" s="1047"/>
      <c r="AC11" s="600"/>
      <c r="AD11" s="1043">
        <f t="shared" ref="AD11:AD35" si="32">+AB11+AC11</f>
        <v>0</v>
      </c>
    </row>
    <row r="12" spans="1:30" ht="12.75" hidden="1" customHeight="1" x14ac:dyDescent="0.2">
      <c r="A12" s="88" t="s">
        <v>44</v>
      </c>
      <c r="B12" s="1256" t="s">
        <v>43</v>
      </c>
      <c r="C12" s="1257"/>
      <c r="D12" s="715">
        <f t="shared" si="28"/>
        <v>0</v>
      </c>
      <c r="E12" s="701">
        <f t="shared" si="29"/>
        <v>0</v>
      </c>
      <c r="F12" s="716">
        <f t="shared" si="30"/>
        <v>0</v>
      </c>
      <c r="G12" s="563"/>
      <c r="H12" s="50"/>
      <c r="I12" s="804">
        <f t="shared" si="4"/>
        <v>0</v>
      </c>
      <c r="J12" s="600"/>
      <c r="K12" s="600"/>
      <c r="L12" s="804">
        <f t="shared" si="5"/>
        <v>0</v>
      </c>
      <c r="M12" s="600"/>
      <c r="N12" s="600"/>
      <c r="O12" s="804">
        <f t="shared" si="6"/>
        <v>0</v>
      </c>
      <c r="P12" s="600"/>
      <c r="Q12" s="600"/>
      <c r="R12" s="804">
        <f t="shared" si="25"/>
        <v>0</v>
      </c>
      <c r="S12" s="600"/>
      <c r="T12" s="600"/>
      <c r="U12" s="804">
        <f t="shared" si="31"/>
        <v>0</v>
      </c>
      <c r="V12" s="600"/>
      <c r="W12" s="600"/>
      <c r="X12" s="804">
        <f t="shared" si="8"/>
        <v>0</v>
      </c>
      <c r="Y12" s="600"/>
      <c r="Z12" s="600"/>
      <c r="AA12" s="804">
        <f t="shared" si="9"/>
        <v>0</v>
      </c>
      <c r="AB12" s="1047"/>
      <c r="AC12" s="600"/>
      <c r="AD12" s="1043">
        <f t="shared" si="32"/>
        <v>0</v>
      </c>
    </row>
    <row r="13" spans="1:30" ht="12.75" hidden="1" customHeight="1" x14ac:dyDescent="0.2">
      <c r="A13" s="88" t="s">
        <v>46</v>
      </c>
      <c r="B13" s="1256" t="s">
        <v>45</v>
      </c>
      <c r="C13" s="1257"/>
      <c r="D13" s="715">
        <f t="shared" si="28"/>
        <v>0</v>
      </c>
      <c r="E13" s="701">
        <f t="shared" si="29"/>
        <v>0</v>
      </c>
      <c r="F13" s="716">
        <f t="shared" si="30"/>
        <v>0</v>
      </c>
      <c r="G13" s="563"/>
      <c r="H13" s="50"/>
      <c r="I13" s="804">
        <f t="shared" si="4"/>
        <v>0</v>
      </c>
      <c r="J13" s="600"/>
      <c r="K13" s="600"/>
      <c r="L13" s="804">
        <f t="shared" si="5"/>
        <v>0</v>
      </c>
      <c r="M13" s="600"/>
      <c r="N13" s="600"/>
      <c r="O13" s="804">
        <f t="shared" si="6"/>
        <v>0</v>
      </c>
      <c r="P13" s="600"/>
      <c r="Q13" s="600"/>
      <c r="R13" s="804">
        <f t="shared" si="25"/>
        <v>0</v>
      </c>
      <c r="S13" s="600"/>
      <c r="T13" s="600"/>
      <c r="U13" s="804">
        <f t="shared" si="31"/>
        <v>0</v>
      </c>
      <c r="V13" s="600"/>
      <c r="W13" s="600"/>
      <c r="X13" s="804">
        <f t="shared" si="8"/>
        <v>0</v>
      </c>
      <c r="Y13" s="600"/>
      <c r="Z13" s="600"/>
      <c r="AA13" s="804">
        <f t="shared" si="9"/>
        <v>0</v>
      </c>
      <c r="AB13" s="1047"/>
      <c r="AC13" s="600"/>
      <c r="AD13" s="1043">
        <f t="shared" si="32"/>
        <v>0</v>
      </c>
    </row>
    <row r="14" spans="1:30" s="37" customFormat="1" ht="12.75" customHeight="1" x14ac:dyDescent="0.2">
      <c r="A14" s="503" t="s">
        <v>47</v>
      </c>
      <c r="B14" s="1240" t="s">
        <v>170</v>
      </c>
      <c r="C14" s="1225"/>
      <c r="D14" s="560">
        <f t="shared" ref="D14:D35" si="33">+G14+J14+M14+P14+Y14+V14+AB14+S14</f>
        <v>0</v>
      </c>
      <c r="E14" s="77">
        <f t="shared" ref="E14:E35" si="34">+H14+K14+N14+Q14+Z14+W14+AC14+T14</f>
        <v>0</v>
      </c>
      <c r="F14" s="561">
        <f t="shared" ref="F14:F35" si="35">+I14+L14+O14+R14+AA14+X14+AD14+U14</f>
        <v>0</v>
      </c>
      <c r="G14" s="562">
        <f>SUM(G11:G13)</f>
        <v>0</v>
      </c>
      <c r="H14" s="47"/>
      <c r="I14" s="703">
        <f t="shared" si="4"/>
        <v>0</v>
      </c>
      <c r="J14" s="703">
        <f t="shared" ref="J14" si="36">SUM(J11:J13)</f>
        <v>0</v>
      </c>
      <c r="K14" s="703"/>
      <c r="L14" s="703">
        <f t="shared" si="5"/>
        <v>0</v>
      </c>
      <c r="M14" s="703">
        <f t="shared" ref="M14" si="37">SUM(M11:M13)</f>
        <v>0</v>
      </c>
      <c r="N14" s="703"/>
      <c r="O14" s="703">
        <f t="shared" si="6"/>
        <v>0</v>
      </c>
      <c r="P14" s="703">
        <f t="shared" ref="P14" si="38">SUM(P11:P13)</f>
        <v>0</v>
      </c>
      <c r="Q14" s="703"/>
      <c r="R14" s="703">
        <f t="shared" si="25"/>
        <v>0</v>
      </c>
      <c r="S14" s="703">
        <f t="shared" ref="S14" si="39">SUM(S11:S13)</f>
        <v>0</v>
      </c>
      <c r="T14" s="703"/>
      <c r="U14" s="703">
        <f t="shared" ref="U14" si="40">SUM(U11:U13)</f>
        <v>0</v>
      </c>
      <c r="V14" s="703">
        <f t="shared" ref="V14" si="41">SUM(V11:V13)</f>
        <v>0</v>
      </c>
      <c r="W14" s="703"/>
      <c r="X14" s="703">
        <f t="shared" ref="X14:Y14" si="42">SUM(X11:X13)</f>
        <v>0</v>
      </c>
      <c r="Y14" s="703">
        <f t="shared" si="42"/>
        <v>0</v>
      </c>
      <c r="Z14" s="703">
        <f t="shared" ref="Z14" si="43">SUM(Z11:Z13)</f>
        <v>0</v>
      </c>
      <c r="AA14" s="1046">
        <f t="shared" si="9"/>
        <v>0</v>
      </c>
      <c r="AB14" s="703">
        <f t="shared" ref="AB14" si="44">SUM(AB11:AB13)</f>
        <v>0</v>
      </c>
      <c r="AC14" s="703">
        <f t="shared" ref="AC14" si="45">SUM(AC11:AC13)</f>
        <v>0</v>
      </c>
      <c r="AD14" s="1042">
        <f t="shared" si="32"/>
        <v>0</v>
      </c>
    </row>
    <row r="15" spans="1:30" ht="12.75" hidden="1" customHeight="1" x14ac:dyDescent="0.2">
      <c r="A15" s="505" t="s">
        <v>49</v>
      </c>
      <c r="B15" s="1236" t="s">
        <v>48</v>
      </c>
      <c r="C15" s="1235"/>
      <c r="D15" s="560">
        <f t="shared" si="33"/>
        <v>0</v>
      </c>
      <c r="E15" s="77">
        <f t="shared" si="34"/>
        <v>0</v>
      </c>
      <c r="F15" s="561">
        <f t="shared" si="35"/>
        <v>0</v>
      </c>
      <c r="G15" s="563"/>
      <c r="H15" s="23"/>
      <c r="I15" s="703">
        <f t="shared" si="4"/>
        <v>0</v>
      </c>
      <c r="J15" s="446"/>
      <c r="K15" s="446"/>
      <c r="L15" s="703">
        <f t="shared" si="5"/>
        <v>0</v>
      </c>
      <c r="M15" s="446"/>
      <c r="N15" s="446"/>
      <c r="O15" s="703">
        <f t="shared" si="6"/>
        <v>0</v>
      </c>
      <c r="P15" s="446"/>
      <c r="Q15" s="446"/>
      <c r="R15" s="703">
        <f t="shared" si="25"/>
        <v>0</v>
      </c>
      <c r="S15" s="446"/>
      <c r="T15" s="446"/>
      <c r="U15" s="446"/>
      <c r="V15" s="446"/>
      <c r="W15" s="446"/>
      <c r="X15" s="446"/>
      <c r="Y15" s="446"/>
      <c r="Z15" s="446"/>
      <c r="AA15" s="1046">
        <f t="shared" si="9"/>
        <v>0</v>
      </c>
      <c r="AB15" s="446"/>
      <c r="AC15" s="446"/>
      <c r="AD15" s="1042">
        <f t="shared" si="32"/>
        <v>0</v>
      </c>
    </row>
    <row r="16" spans="1:30" ht="12.75" hidden="1" customHeight="1" x14ac:dyDescent="0.2">
      <c r="A16" s="505" t="s">
        <v>51</v>
      </c>
      <c r="B16" s="1236" t="s">
        <v>50</v>
      </c>
      <c r="C16" s="1235"/>
      <c r="D16" s="560">
        <f t="shared" si="33"/>
        <v>0</v>
      </c>
      <c r="E16" s="77">
        <f t="shared" si="34"/>
        <v>0</v>
      </c>
      <c r="F16" s="561">
        <f t="shared" si="35"/>
        <v>0</v>
      </c>
      <c r="G16" s="563"/>
      <c r="H16" s="23"/>
      <c r="I16" s="703">
        <f t="shared" si="4"/>
        <v>0</v>
      </c>
      <c r="J16" s="446"/>
      <c r="K16" s="446"/>
      <c r="L16" s="703">
        <f t="shared" si="5"/>
        <v>0</v>
      </c>
      <c r="M16" s="446"/>
      <c r="N16" s="446"/>
      <c r="O16" s="703">
        <f t="shared" si="6"/>
        <v>0</v>
      </c>
      <c r="P16" s="446"/>
      <c r="Q16" s="446"/>
      <c r="R16" s="703">
        <f t="shared" si="25"/>
        <v>0</v>
      </c>
      <c r="S16" s="446"/>
      <c r="T16" s="446"/>
      <c r="U16" s="446"/>
      <c r="V16" s="446"/>
      <c r="W16" s="446"/>
      <c r="X16" s="446"/>
      <c r="Y16" s="446"/>
      <c r="Z16" s="446"/>
      <c r="AA16" s="1046">
        <f t="shared" si="9"/>
        <v>0</v>
      </c>
      <c r="AB16" s="446"/>
      <c r="AC16" s="446"/>
      <c r="AD16" s="1042">
        <f t="shared" si="32"/>
        <v>0</v>
      </c>
    </row>
    <row r="17" spans="1:30" s="37" customFormat="1" ht="12.75" customHeight="1" x14ac:dyDescent="0.2">
      <c r="A17" s="503" t="s">
        <v>52</v>
      </c>
      <c r="B17" s="1240" t="s">
        <v>169</v>
      </c>
      <c r="C17" s="1225"/>
      <c r="D17" s="560">
        <f t="shared" si="33"/>
        <v>0</v>
      </c>
      <c r="E17" s="77">
        <f t="shared" si="34"/>
        <v>0</v>
      </c>
      <c r="F17" s="561">
        <f t="shared" si="35"/>
        <v>0</v>
      </c>
      <c r="G17" s="562">
        <f>+G15+G16</f>
        <v>0</v>
      </c>
      <c r="H17" s="47"/>
      <c r="I17" s="703">
        <f t="shared" si="4"/>
        <v>0</v>
      </c>
      <c r="J17" s="703">
        <f t="shared" ref="J17" si="46">+J15+J16</f>
        <v>0</v>
      </c>
      <c r="K17" s="703"/>
      <c r="L17" s="703">
        <f t="shared" si="5"/>
        <v>0</v>
      </c>
      <c r="M17" s="703">
        <f t="shared" ref="M17" si="47">+M15+M16</f>
        <v>0</v>
      </c>
      <c r="N17" s="703"/>
      <c r="O17" s="703">
        <f t="shared" si="6"/>
        <v>0</v>
      </c>
      <c r="P17" s="703">
        <f t="shared" ref="P17" si="48">+P15+P16</f>
        <v>0</v>
      </c>
      <c r="Q17" s="703"/>
      <c r="R17" s="703">
        <f t="shared" si="25"/>
        <v>0</v>
      </c>
      <c r="S17" s="703">
        <f t="shared" ref="S17" si="49">+S15+S16</f>
        <v>0</v>
      </c>
      <c r="T17" s="703"/>
      <c r="U17" s="703">
        <f t="shared" ref="U17" si="50">+U15+U16</f>
        <v>0</v>
      </c>
      <c r="V17" s="703">
        <f t="shared" ref="V17" si="51">+V15+V16</f>
        <v>0</v>
      </c>
      <c r="W17" s="703"/>
      <c r="X17" s="703">
        <f t="shared" ref="X17:Y17" si="52">+X15+X16</f>
        <v>0</v>
      </c>
      <c r="Y17" s="703">
        <f t="shared" si="52"/>
        <v>0</v>
      </c>
      <c r="Z17" s="703">
        <f t="shared" ref="Z17" si="53">+Z15+Z16</f>
        <v>0</v>
      </c>
      <c r="AA17" s="1046">
        <f t="shared" si="9"/>
        <v>0</v>
      </c>
      <c r="AB17" s="703">
        <f t="shared" ref="AB17" si="54">+AB15+AB16</f>
        <v>0</v>
      </c>
      <c r="AC17" s="703">
        <f t="shared" ref="AC17" si="55">+AC15+AC16</f>
        <v>0</v>
      </c>
      <c r="AD17" s="1042">
        <f t="shared" si="32"/>
        <v>0</v>
      </c>
    </row>
    <row r="18" spans="1:30" ht="12.75" customHeight="1" x14ac:dyDescent="0.2">
      <c r="A18" s="505" t="s">
        <v>54</v>
      </c>
      <c r="B18" s="1236" t="s">
        <v>53</v>
      </c>
      <c r="C18" s="1235"/>
      <c r="D18" s="560">
        <f t="shared" si="33"/>
        <v>0</v>
      </c>
      <c r="E18" s="77">
        <f t="shared" si="34"/>
        <v>0</v>
      </c>
      <c r="F18" s="561">
        <f t="shared" si="35"/>
        <v>0</v>
      </c>
      <c r="G18" s="563"/>
      <c r="H18" s="23"/>
      <c r="I18" s="703">
        <f t="shared" si="4"/>
        <v>0</v>
      </c>
      <c r="J18" s="446"/>
      <c r="K18" s="446"/>
      <c r="L18" s="703">
        <f t="shared" si="5"/>
        <v>0</v>
      </c>
      <c r="M18" s="446"/>
      <c r="N18" s="446"/>
      <c r="O18" s="703">
        <f t="shared" si="6"/>
        <v>0</v>
      </c>
      <c r="P18" s="446"/>
      <c r="Q18" s="446"/>
      <c r="R18" s="703">
        <f t="shared" si="25"/>
        <v>0</v>
      </c>
      <c r="S18" s="446"/>
      <c r="T18" s="446"/>
      <c r="U18" s="703">
        <f t="shared" ref="U18:U24" si="56">+T18+S18</f>
        <v>0</v>
      </c>
      <c r="V18" s="446"/>
      <c r="W18" s="446"/>
      <c r="X18" s="703">
        <f t="shared" si="8"/>
        <v>0</v>
      </c>
      <c r="Y18" s="446"/>
      <c r="Z18" s="446"/>
      <c r="AA18" s="1046">
        <f t="shared" si="9"/>
        <v>0</v>
      </c>
      <c r="AB18" s="446"/>
      <c r="AC18" s="446"/>
      <c r="AD18" s="1042">
        <f t="shared" si="32"/>
        <v>0</v>
      </c>
    </row>
    <row r="19" spans="1:30" ht="12.75" customHeight="1" x14ac:dyDescent="0.2">
      <c r="A19" s="505" t="s">
        <v>56</v>
      </c>
      <c r="B19" s="1236" t="s">
        <v>55</v>
      </c>
      <c r="C19" s="1235"/>
      <c r="D19" s="560">
        <f t="shared" si="33"/>
        <v>0</v>
      </c>
      <c r="E19" s="77">
        <f t="shared" si="34"/>
        <v>0</v>
      </c>
      <c r="F19" s="561">
        <f t="shared" si="35"/>
        <v>0</v>
      </c>
      <c r="G19" s="563"/>
      <c r="H19" s="23"/>
      <c r="I19" s="703">
        <f t="shared" si="4"/>
        <v>0</v>
      </c>
      <c r="J19" s="446"/>
      <c r="K19" s="446"/>
      <c r="L19" s="703">
        <f t="shared" si="5"/>
        <v>0</v>
      </c>
      <c r="M19" s="446"/>
      <c r="N19" s="446"/>
      <c r="O19" s="703">
        <f t="shared" si="6"/>
        <v>0</v>
      </c>
      <c r="P19" s="446"/>
      <c r="Q19" s="446"/>
      <c r="R19" s="703">
        <f t="shared" si="25"/>
        <v>0</v>
      </c>
      <c r="S19" s="446"/>
      <c r="T19" s="446"/>
      <c r="U19" s="703">
        <f t="shared" si="56"/>
        <v>0</v>
      </c>
      <c r="V19" s="446"/>
      <c r="W19" s="446"/>
      <c r="X19" s="703">
        <f t="shared" si="8"/>
        <v>0</v>
      </c>
      <c r="Y19" s="446"/>
      <c r="Z19" s="446"/>
      <c r="AA19" s="1046">
        <f t="shared" si="9"/>
        <v>0</v>
      </c>
      <c r="AB19" s="446"/>
      <c r="AC19" s="446"/>
      <c r="AD19" s="1042">
        <f t="shared" si="32"/>
        <v>0</v>
      </c>
    </row>
    <row r="20" spans="1:30" ht="12.75" customHeight="1" x14ac:dyDescent="0.2">
      <c r="A20" s="505" t="s">
        <v>57</v>
      </c>
      <c r="B20" s="1236" t="s">
        <v>167</v>
      </c>
      <c r="C20" s="1235"/>
      <c r="D20" s="560">
        <f t="shared" si="33"/>
        <v>0</v>
      </c>
      <c r="E20" s="77">
        <f t="shared" si="34"/>
        <v>0</v>
      </c>
      <c r="F20" s="561">
        <f t="shared" si="35"/>
        <v>0</v>
      </c>
      <c r="G20" s="563"/>
      <c r="H20" s="23"/>
      <c r="I20" s="703">
        <f t="shared" si="4"/>
        <v>0</v>
      </c>
      <c r="J20" s="446"/>
      <c r="K20" s="446"/>
      <c r="L20" s="703">
        <f t="shared" si="5"/>
        <v>0</v>
      </c>
      <c r="M20" s="446"/>
      <c r="N20" s="446"/>
      <c r="O20" s="703">
        <f t="shared" si="6"/>
        <v>0</v>
      </c>
      <c r="P20" s="446"/>
      <c r="Q20" s="446"/>
      <c r="R20" s="703">
        <f t="shared" si="25"/>
        <v>0</v>
      </c>
      <c r="S20" s="446"/>
      <c r="T20" s="446"/>
      <c r="U20" s="703">
        <f t="shared" si="56"/>
        <v>0</v>
      </c>
      <c r="V20" s="446"/>
      <c r="W20" s="446"/>
      <c r="X20" s="703">
        <f t="shared" si="8"/>
        <v>0</v>
      </c>
      <c r="Y20" s="446"/>
      <c r="Z20" s="446"/>
      <c r="AA20" s="1046">
        <f t="shared" si="9"/>
        <v>0</v>
      </c>
      <c r="AB20" s="446"/>
      <c r="AC20" s="446"/>
      <c r="AD20" s="1042">
        <f t="shared" si="32"/>
        <v>0</v>
      </c>
    </row>
    <row r="21" spans="1:30" ht="12.75" customHeight="1" x14ac:dyDescent="0.2">
      <c r="A21" s="505" t="s">
        <v>59</v>
      </c>
      <c r="B21" s="1236" t="s">
        <v>58</v>
      </c>
      <c r="C21" s="1235"/>
      <c r="D21" s="560">
        <f t="shared" si="33"/>
        <v>0</v>
      </c>
      <c r="E21" s="77">
        <f t="shared" si="34"/>
        <v>0</v>
      </c>
      <c r="F21" s="561">
        <f t="shared" si="35"/>
        <v>0</v>
      </c>
      <c r="G21" s="563"/>
      <c r="H21" s="23"/>
      <c r="I21" s="703">
        <f t="shared" si="4"/>
        <v>0</v>
      </c>
      <c r="J21" s="446"/>
      <c r="K21" s="446"/>
      <c r="L21" s="703">
        <f t="shared" si="5"/>
        <v>0</v>
      </c>
      <c r="M21" s="446"/>
      <c r="N21" s="446"/>
      <c r="O21" s="703">
        <f t="shared" si="6"/>
        <v>0</v>
      </c>
      <c r="P21" s="446"/>
      <c r="Q21" s="446"/>
      <c r="R21" s="703">
        <f t="shared" si="25"/>
        <v>0</v>
      </c>
      <c r="S21" s="446"/>
      <c r="T21" s="446"/>
      <c r="U21" s="703">
        <f t="shared" si="56"/>
        <v>0</v>
      </c>
      <c r="V21" s="446"/>
      <c r="W21" s="446"/>
      <c r="X21" s="703">
        <f t="shared" si="8"/>
        <v>0</v>
      </c>
      <c r="Y21" s="446"/>
      <c r="Z21" s="446"/>
      <c r="AA21" s="1046">
        <f t="shared" si="9"/>
        <v>0</v>
      </c>
      <c r="AB21" s="446"/>
      <c r="AC21" s="446"/>
      <c r="AD21" s="1042">
        <f t="shared" si="32"/>
        <v>0</v>
      </c>
    </row>
    <row r="22" spans="1:30" ht="12.75" customHeight="1" x14ac:dyDescent="0.2">
      <c r="A22" s="505" t="s">
        <v>60</v>
      </c>
      <c r="B22" s="1236" t="s">
        <v>166</v>
      </c>
      <c r="C22" s="1235"/>
      <c r="D22" s="560">
        <f t="shared" si="33"/>
        <v>0</v>
      </c>
      <c r="E22" s="77">
        <f t="shared" si="34"/>
        <v>0</v>
      </c>
      <c r="F22" s="561">
        <f t="shared" si="35"/>
        <v>0</v>
      </c>
      <c r="G22" s="563"/>
      <c r="H22" s="23"/>
      <c r="I22" s="703">
        <f t="shared" si="4"/>
        <v>0</v>
      </c>
      <c r="J22" s="446"/>
      <c r="K22" s="446"/>
      <c r="L22" s="703">
        <f t="shared" si="5"/>
        <v>0</v>
      </c>
      <c r="M22" s="446"/>
      <c r="N22" s="446"/>
      <c r="O22" s="703">
        <f t="shared" si="6"/>
        <v>0</v>
      </c>
      <c r="P22" s="446"/>
      <c r="Q22" s="446"/>
      <c r="R22" s="703">
        <f t="shared" si="25"/>
        <v>0</v>
      </c>
      <c r="S22" s="446"/>
      <c r="T22" s="446"/>
      <c r="U22" s="703">
        <f t="shared" si="56"/>
        <v>0</v>
      </c>
      <c r="V22" s="446"/>
      <c r="W22" s="446"/>
      <c r="X22" s="703">
        <f t="shared" si="8"/>
        <v>0</v>
      </c>
      <c r="Y22" s="446"/>
      <c r="Z22" s="446"/>
      <c r="AA22" s="1046">
        <f t="shared" si="9"/>
        <v>0</v>
      </c>
      <c r="AB22" s="446"/>
      <c r="AC22" s="446"/>
      <c r="AD22" s="1042">
        <f t="shared" si="32"/>
        <v>0</v>
      </c>
    </row>
    <row r="23" spans="1:30" ht="12.75" customHeight="1" x14ac:dyDescent="0.2">
      <c r="A23" s="505" t="s">
        <v>63</v>
      </c>
      <c r="B23" s="1236" t="s">
        <v>62</v>
      </c>
      <c r="C23" s="1235"/>
      <c r="D23" s="560">
        <f t="shared" si="33"/>
        <v>0</v>
      </c>
      <c r="E23" s="77">
        <f t="shared" si="34"/>
        <v>0</v>
      </c>
      <c r="F23" s="561">
        <f t="shared" si="35"/>
        <v>0</v>
      </c>
      <c r="G23" s="563"/>
      <c r="H23" s="23"/>
      <c r="I23" s="703">
        <f t="shared" si="4"/>
        <v>0</v>
      </c>
      <c r="J23" s="446"/>
      <c r="K23" s="446"/>
      <c r="L23" s="703">
        <f t="shared" si="5"/>
        <v>0</v>
      </c>
      <c r="M23" s="446"/>
      <c r="N23" s="446"/>
      <c r="O23" s="703">
        <f t="shared" si="6"/>
        <v>0</v>
      </c>
      <c r="P23" s="446"/>
      <c r="Q23" s="446"/>
      <c r="R23" s="703">
        <f t="shared" si="25"/>
        <v>0</v>
      </c>
      <c r="S23" s="446"/>
      <c r="T23" s="446"/>
      <c r="U23" s="703">
        <f t="shared" si="56"/>
        <v>0</v>
      </c>
      <c r="V23" s="446"/>
      <c r="W23" s="446"/>
      <c r="X23" s="703">
        <f t="shared" si="8"/>
        <v>0</v>
      </c>
      <c r="Y23" s="446"/>
      <c r="Z23" s="446"/>
      <c r="AA23" s="1046">
        <f t="shared" si="9"/>
        <v>0</v>
      </c>
      <c r="AB23" s="446"/>
      <c r="AC23" s="446"/>
      <c r="AD23" s="1042">
        <f t="shared" si="32"/>
        <v>0</v>
      </c>
    </row>
    <row r="24" spans="1:30" ht="12.75" customHeight="1" x14ac:dyDescent="0.2">
      <c r="A24" s="505" t="s">
        <v>65</v>
      </c>
      <c r="B24" s="1236" t="s">
        <v>64</v>
      </c>
      <c r="C24" s="1235"/>
      <c r="D24" s="560">
        <f t="shared" si="33"/>
        <v>538</v>
      </c>
      <c r="E24" s="77">
        <f t="shared" si="34"/>
        <v>0</v>
      </c>
      <c r="F24" s="561">
        <f t="shared" si="35"/>
        <v>538</v>
      </c>
      <c r="G24" s="563"/>
      <c r="H24" s="23"/>
      <c r="I24" s="703">
        <f t="shared" si="4"/>
        <v>0</v>
      </c>
      <c r="J24" s="446"/>
      <c r="K24" s="446"/>
      <c r="L24" s="703">
        <f t="shared" si="5"/>
        <v>0</v>
      </c>
      <c r="M24" s="446"/>
      <c r="N24" s="446"/>
      <c r="O24" s="703">
        <f t="shared" si="6"/>
        <v>0</v>
      </c>
      <c r="P24" s="446"/>
      <c r="Q24" s="446"/>
      <c r="R24" s="703">
        <f t="shared" si="25"/>
        <v>0</v>
      </c>
      <c r="S24" s="446"/>
      <c r="T24" s="446"/>
      <c r="U24" s="703">
        <f t="shared" si="56"/>
        <v>0</v>
      </c>
      <c r="V24" s="446"/>
      <c r="W24" s="446"/>
      <c r="X24" s="703">
        <f t="shared" si="8"/>
        <v>0</v>
      </c>
      <c r="Y24" s="446"/>
      <c r="Z24" s="446"/>
      <c r="AA24" s="1046">
        <f t="shared" si="9"/>
        <v>0</v>
      </c>
      <c r="AB24" s="446">
        <v>538</v>
      </c>
      <c r="AC24" s="446"/>
      <c r="AD24" s="1042">
        <f t="shared" si="32"/>
        <v>538</v>
      </c>
    </row>
    <row r="25" spans="1:30" s="37" customFormat="1" ht="12.75" customHeight="1" x14ac:dyDescent="0.2">
      <c r="A25" s="503" t="s">
        <v>66</v>
      </c>
      <c r="B25" s="1240" t="s">
        <v>156</v>
      </c>
      <c r="C25" s="1225"/>
      <c r="D25" s="560">
        <f t="shared" si="33"/>
        <v>538</v>
      </c>
      <c r="E25" s="77">
        <f t="shared" si="34"/>
        <v>0</v>
      </c>
      <c r="F25" s="561">
        <f t="shared" si="35"/>
        <v>538</v>
      </c>
      <c r="G25" s="858">
        <f t="shared" ref="G25" si="57">+G24+G23+G22+G21+G20+G19+G18</f>
        <v>0</v>
      </c>
      <c r="H25" s="47">
        <f t="shared" ref="H25:Q25" si="58">+H24+H23+H22+H21+H20+H19+H18</f>
        <v>0</v>
      </c>
      <c r="I25" s="703">
        <f t="shared" si="4"/>
        <v>0</v>
      </c>
      <c r="J25" s="703">
        <f t="shared" ref="J25" si="59">+J24+J23+J22+J21+J20+J19+J18</f>
        <v>0</v>
      </c>
      <c r="K25" s="703">
        <f t="shared" si="58"/>
        <v>0</v>
      </c>
      <c r="L25" s="703">
        <f t="shared" si="5"/>
        <v>0</v>
      </c>
      <c r="M25" s="703">
        <f t="shared" ref="M25" si="60">+M24+M23+M22+M21+M20+M19+M18</f>
        <v>0</v>
      </c>
      <c r="N25" s="703">
        <f t="shared" si="58"/>
        <v>0</v>
      </c>
      <c r="O25" s="703">
        <f t="shared" si="6"/>
        <v>0</v>
      </c>
      <c r="P25" s="703">
        <f t="shared" ref="P25" si="61">+P24+P23+P22+P21+P20+P19+P18</f>
        <v>0</v>
      </c>
      <c r="Q25" s="703">
        <f t="shared" si="58"/>
        <v>0</v>
      </c>
      <c r="R25" s="703">
        <f t="shared" si="25"/>
        <v>0</v>
      </c>
      <c r="S25" s="703">
        <f t="shared" ref="S25:U25" si="62">+S24+S23+S22+S21+S20+S19+S18</f>
        <v>0</v>
      </c>
      <c r="T25" s="703">
        <f t="shared" si="62"/>
        <v>0</v>
      </c>
      <c r="U25" s="703">
        <f t="shared" si="62"/>
        <v>0</v>
      </c>
      <c r="V25" s="703">
        <f t="shared" ref="V25" si="63">+V24+V23+V22+V21+V20+V19+V18</f>
        <v>0</v>
      </c>
      <c r="W25" s="703">
        <f t="shared" ref="W25:Y25" si="64">+W24+W23+W22+W21+W20+W19+W18</f>
        <v>0</v>
      </c>
      <c r="X25" s="703">
        <f t="shared" si="64"/>
        <v>0</v>
      </c>
      <c r="Y25" s="703">
        <f t="shared" si="64"/>
        <v>0</v>
      </c>
      <c r="Z25" s="703">
        <f t="shared" ref="Z25" si="65">+Z24+Z23+Z22+Z21+Z20+Z19+Z18</f>
        <v>0</v>
      </c>
      <c r="AA25" s="1046">
        <f t="shared" si="9"/>
        <v>0</v>
      </c>
      <c r="AB25" s="703">
        <f t="shared" ref="AB25" si="66">+AB24+AB23+AB22+AB21+AB20+AB19+AB18</f>
        <v>538</v>
      </c>
      <c r="AC25" s="703">
        <f t="shared" ref="AC25" si="67">+AC24+AC23+AC22+AC21+AC20+AC19+AC18</f>
        <v>0</v>
      </c>
      <c r="AD25" s="1042">
        <f t="shared" si="32"/>
        <v>538</v>
      </c>
    </row>
    <row r="26" spans="1:30" ht="12.75" customHeight="1" x14ac:dyDescent="0.2">
      <c r="A26" s="505" t="s">
        <v>68</v>
      </c>
      <c r="B26" s="1236" t="s">
        <v>67</v>
      </c>
      <c r="C26" s="1235"/>
      <c r="D26" s="560">
        <f t="shared" si="33"/>
        <v>0</v>
      </c>
      <c r="E26" s="77">
        <f t="shared" si="34"/>
        <v>0</v>
      </c>
      <c r="F26" s="561">
        <f t="shared" si="35"/>
        <v>0</v>
      </c>
      <c r="G26" s="563"/>
      <c r="H26" s="23"/>
      <c r="I26" s="703">
        <f t="shared" si="4"/>
        <v>0</v>
      </c>
      <c r="J26" s="446"/>
      <c r="K26" s="446"/>
      <c r="L26" s="703">
        <f t="shared" si="5"/>
        <v>0</v>
      </c>
      <c r="M26" s="446"/>
      <c r="N26" s="446"/>
      <c r="O26" s="703">
        <f t="shared" si="6"/>
        <v>0</v>
      </c>
      <c r="P26" s="446"/>
      <c r="Q26" s="446"/>
      <c r="R26" s="703">
        <f t="shared" si="25"/>
        <v>0</v>
      </c>
      <c r="S26" s="446"/>
      <c r="T26" s="446"/>
      <c r="U26" s="703">
        <f t="shared" ref="U26:U27" si="68">+T26+S26</f>
        <v>0</v>
      </c>
      <c r="V26" s="446"/>
      <c r="W26" s="446"/>
      <c r="X26" s="703">
        <f t="shared" si="8"/>
        <v>0</v>
      </c>
      <c r="Y26" s="446"/>
      <c r="Z26" s="446"/>
      <c r="AA26" s="1046">
        <f t="shared" si="9"/>
        <v>0</v>
      </c>
      <c r="AB26" s="446"/>
      <c r="AC26" s="446"/>
      <c r="AD26" s="1042">
        <f t="shared" si="32"/>
        <v>0</v>
      </c>
    </row>
    <row r="27" spans="1:30" ht="12.75" customHeight="1" x14ac:dyDescent="0.2">
      <c r="A27" s="505" t="s">
        <v>70</v>
      </c>
      <c r="B27" s="1236" t="s">
        <v>69</v>
      </c>
      <c r="C27" s="1235"/>
      <c r="D27" s="560">
        <f t="shared" si="33"/>
        <v>0</v>
      </c>
      <c r="E27" s="77">
        <f t="shared" si="34"/>
        <v>0</v>
      </c>
      <c r="F27" s="561">
        <f t="shared" si="35"/>
        <v>0</v>
      </c>
      <c r="G27" s="563"/>
      <c r="H27" s="23"/>
      <c r="I27" s="703">
        <f t="shared" si="4"/>
        <v>0</v>
      </c>
      <c r="J27" s="446"/>
      <c r="K27" s="446"/>
      <c r="L27" s="703">
        <f t="shared" si="5"/>
        <v>0</v>
      </c>
      <c r="M27" s="446"/>
      <c r="N27" s="446"/>
      <c r="O27" s="703">
        <f t="shared" si="6"/>
        <v>0</v>
      </c>
      <c r="P27" s="446"/>
      <c r="Q27" s="446"/>
      <c r="R27" s="703">
        <f t="shared" si="25"/>
        <v>0</v>
      </c>
      <c r="S27" s="446"/>
      <c r="T27" s="446"/>
      <c r="U27" s="703">
        <f t="shared" si="68"/>
        <v>0</v>
      </c>
      <c r="V27" s="446"/>
      <c r="W27" s="446"/>
      <c r="X27" s="703">
        <f t="shared" si="8"/>
        <v>0</v>
      </c>
      <c r="Y27" s="446"/>
      <c r="Z27" s="446"/>
      <c r="AA27" s="1046">
        <f t="shared" si="9"/>
        <v>0</v>
      </c>
      <c r="AB27" s="446"/>
      <c r="AC27" s="446"/>
      <c r="AD27" s="1042">
        <f t="shared" si="32"/>
        <v>0</v>
      </c>
    </row>
    <row r="28" spans="1:30" s="37" customFormat="1" ht="12.75" customHeight="1" x14ac:dyDescent="0.2">
      <c r="A28" s="503" t="s">
        <v>71</v>
      </c>
      <c r="B28" s="1240" t="s">
        <v>155</v>
      </c>
      <c r="C28" s="1225"/>
      <c r="D28" s="560">
        <f t="shared" si="33"/>
        <v>0</v>
      </c>
      <c r="E28" s="77">
        <f t="shared" si="34"/>
        <v>0</v>
      </c>
      <c r="F28" s="561">
        <f t="shared" si="35"/>
        <v>0</v>
      </c>
      <c r="G28" s="858">
        <f>SUM(G26:G27)</f>
        <v>0</v>
      </c>
      <c r="H28" s="47">
        <f t="shared" ref="H28:N28" si="69">SUM(H26:H27)</f>
        <v>0</v>
      </c>
      <c r="I28" s="703">
        <f t="shared" si="4"/>
        <v>0</v>
      </c>
      <c r="J28" s="703">
        <f t="shared" ref="J28" si="70">SUM(J26:J27)</f>
        <v>0</v>
      </c>
      <c r="K28" s="703">
        <f t="shared" si="69"/>
        <v>0</v>
      </c>
      <c r="L28" s="703">
        <f t="shared" si="5"/>
        <v>0</v>
      </c>
      <c r="M28" s="703">
        <f t="shared" ref="M28" si="71">SUM(M26:M27)</f>
        <v>0</v>
      </c>
      <c r="N28" s="703">
        <f t="shared" si="69"/>
        <v>0</v>
      </c>
      <c r="O28" s="703">
        <f t="shared" si="6"/>
        <v>0</v>
      </c>
      <c r="P28" s="703">
        <f t="shared" ref="P28" si="72">SUM(P26:P27)</f>
        <v>0</v>
      </c>
      <c r="Q28" s="703">
        <f t="shared" ref="Q28:Z28" si="73">SUM(Q26:Q27)</f>
        <v>0</v>
      </c>
      <c r="R28" s="703">
        <f t="shared" si="25"/>
        <v>0</v>
      </c>
      <c r="S28" s="703">
        <f t="shared" ref="S28:U28" si="74">SUM(S26:S27)</f>
        <v>0</v>
      </c>
      <c r="T28" s="703">
        <f t="shared" si="74"/>
        <v>0</v>
      </c>
      <c r="U28" s="703">
        <f t="shared" si="74"/>
        <v>0</v>
      </c>
      <c r="V28" s="703">
        <f t="shared" ref="V28" si="75">SUM(V26:V27)</f>
        <v>0</v>
      </c>
      <c r="W28" s="703">
        <f t="shared" si="73"/>
        <v>0</v>
      </c>
      <c r="X28" s="703">
        <f t="shared" si="73"/>
        <v>0</v>
      </c>
      <c r="Y28" s="703">
        <f t="shared" si="73"/>
        <v>0</v>
      </c>
      <c r="Z28" s="703">
        <f t="shared" si="73"/>
        <v>0</v>
      </c>
      <c r="AA28" s="1046">
        <f t="shared" si="9"/>
        <v>0</v>
      </c>
      <c r="AB28" s="703">
        <f t="shared" ref="AB28" si="76">SUM(AB26:AB27)</f>
        <v>0</v>
      </c>
      <c r="AC28" s="703">
        <f t="shared" ref="AC28" si="77">SUM(AC26:AC27)</f>
        <v>0</v>
      </c>
      <c r="AD28" s="1042">
        <f t="shared" si="32"/>
        <v>0</v>
      </c>
    </row>
    <row r="29" spans="1:30" ht="12.75" customHeight="1" x14ac:dyDescent="0.2">
      <c r="A29" s="505" t="s">
        <v>73</v>
      </c>
      <c r="B29" s="1236" t="s">
        <v>72</v>
      </c>
      <c r="C29" s="1235"/>
      <c r="D29" s="560">
        <f t="shared" si="33"/>
        <v>145</v>
      </c>
      <c r="E29" s="77">
        <f t="shared" si="34"/>
        <v>0</v>
      </c>
      <c r="F29" s="561">
        <f t="shared" si="35"/>
        <v>145</v>
      </c>
      <c r="G29" s="563"/>
      <c r="H29" s="23"/>
      <c r="I29" s="703">
        <f t="shared" si="4"/>
        <v>0</v>
      </c>
      <c r="J29" s="446"/>
      <c r="K29" s="446"/>
      <c r="L29" s="703">
        <f t="shared" si="5"/>
        <v>0</v>
      </c>
      <c r="M29" s="446"/>
      <c r="N29" s="446"/>
      <c r="O29" s="703">
        <f t="shared" si="6"/>
        <v>0</v>
      </c>
      <c r="P29" s="446"/>
      <c r="Q29" s="446"/>
      <c r="R29" s="703">
        <f t="shared" si="25"/>
        <v>0</v>
      </c>
      <c r="S29" s="446"/>
      <c r="T29" s="446"/>
      <c r="U29" s="703">
        <f t="shared" ref="U29:U33" si="78">+T29+S29</f>
        <v>0</v>
      </c>
      <c r="V29" s="446"/>
      <c r="W29" s="446"/>
      <c r="X29" s="703">
        <f t="shared" si="8"/>
        <v>0</v>
      </c>
      <c r="Y29" s="446"/>
      <c r="Z29" s="446"/>
      <c r="AA29" s="1046">
        <f t="shared" si="9"/>
        <v>0</v>
      </c>
      <c r="AB29" s="446">
        <v>145</v>
      </c>
      <c r="AC29" s="446"/>
      <c r="AD29" s="1042">
        <f t="shared" si="32"/>
        <v>145</v>
      </c>
    </row>
    <row r="30" spans="1:30" ht="12.75" customHeight="1" x14ac:dyDescent="0.2">
      <c r="A30" s="505" t="s">
        <v>75</v>
      </c>
      <c r="B30" s="1236" t="s">
        <v>74</v>
      </c>
      <c r="C30" s="1235"/>
      <c r="D30" s="560">
        <f t="shared" si="33"/>
        <v>58430</v>
      </c>
      <c r="E30" s="77">
        <f t="shared" si="34"/>
        <v>0</v>
      </c>
      <c r="F30" s="561">
        <f t="shared" si="35"/>
        <v>58430</v>
      </c>
      <c r="G30" s="563"/>
      <c r="H30" s="23"/>
      <c r="I30" s="703">
        <f t="shared" si="4"/>
        <v>0</v>
      </c>
      <c r="J30" s="446"/>
      <c r="K30" s="446"/>
      <c r="L30" s="703">
        <f t="shared" si="5"/>
        <v>0</v>
      </c>
      <c r="M30" s="1048">
        <v>27905</v>
      </c>
      <c r="N30" s="446"/>
      <c r="O30" s="703">
        <f t="shared" si="6"/>
        <v>27905</v>
      </c>
      <c r="P30" s="446">
        <v>3105</v>
      </c>
      <c r="Q30" s="446"/>
      <c r="R30" s="703">
        <f t="shared" si="25"/>
        <v>3105</v>
      </c>
      <c r="S30" s="446"/>
      <c r="T30" s="446"/>
      <c r="U30" s="703">
        <f t="shared" si="78"/>
        <v>0</v>
      </c>
      <c r="V30" s="446"/>
      <c r="W30" s="446"/>
      <c r="X30" s="703">
        <f t="shared" si="8"/>
        <v>0</v>
      </c>
      <c r="Y30" s="446">
        <v>27420</v>
      </c>
      <c r="Z30" s="446"/>
      <c r="AA30" s="1046">
        <f t="shared" si="9"/>
        <v>27420</v>
      </c>
      <c r="AB30" s="446"/>
      <c r="AC30" s="446"/>
      <c r="AD30" s="1042">
        <f t="shared" si="32"/>
        <v>0</v>
      </c>
    </row>
    <row r="31" spans="1:30" ht="12.75" customHeight="1" x14ac:dyDescent="0.2">
      <c r="A31" s="505" t="s">
        <v>76</v>
      </c>
      <c r="B31" s="1236" t="s">
        <v>154</v>
      </c>
      <c r="C31" s="1235"/>
      <c r="D31" s="560">
        <f t="shared" si="33"/>
        <v>0</v>
      </c>
      <c r="E31" s="77">
        <f t="shared" si="34"/>
        <v>0</v>
      </c>
      <c r="F31" s="561">
        <f t="shared" si="35"/>
        <v>0</v>
      </c>
      <c r="G31" s="563"/>
      <c r="H31" s="23"/>
      <c r="I31" s="703">
        <f t="shared" si="4"/>
        <v>0</v>
      </c>
      <c r="J31" s="446"/>
      <c r="K31" s="446"/>
      <c r="L31" s="703">
        <f t="shared" si="5"/>
        <v>0</v>
      </c>
      <c r="M31" s="1048"/>
      <c r="N31" s="446"/>
      <c r="O31" s="703">
        <f t="shared" si="6"/>
        <v>0</v>
      </c>
      <c r="P31" s="446"/>
      <c r="Q31" s="446"/>
      <c r="R31" s="703">
        <f t="shared" si="25"/>
        <v>0</v>
      </c>
      <c r="S31" s="446"/>
      <c r="T31" s="446"/>
      <c r="U31" s="703">
        <f t="shared" si="78"/>
        <v>0</v>
      </c>
      <c r="V31" s="446"/>
      <c r="W31" s="446"/>
      <c r="X31" s="703">
        <f t="shared" si="8"/>
        <v>0</v>
      </c>
      <c r="Y31" s="446"/>
      <c r="Z31" s="446"/>
      <c r="AA31" s="1046">
        <f t="shared" si="9"/>
        <v>0</v>
      </c>
      <c r="AB31" s="446"/>
      <c r="AC31" s="446"/>
      <c r="AD31" s="1042">
        <f t="shared" si="32"/>
        <v>0</v>
      </c>
    </row>
    <row r="32" spans="1:30" ht="12.75" customHeight="1" x14ac:dyDescent="0.2">
      <c r="A32" s="505" t="s">
        <v>77</v>
      </c>
      <c r="B32" s="1236" t="s">
        <v>153</v>
      </c>
      <c r="C32" s="1235"/>
      <c r="D32" s="560">
        <f t="shared" si="33"/>
        <v>0</v>
      </c>
      <c r="E32" s="77">
        <f t="shared" si="34"/>
        <v>0</v>
      </c>
      <c r="F32" s="561">
        <f t="shared" si="35"/>
        <v>0</v>
      </c>
      <c r="G32" s="563"/>
      <c r="H32" s="23"/>
      <c r="I32" s="703">
        <f t="shared" si="4"/>
        <v>0</v>
      </c>
      <c r="J32" s="446"/>
      <c r="K32" s="446"/>
      <c r="L32" s="703">
        <f t="shared" si="5"/>
        <v>0</v>
      </c>
      <c r="M32" s="1048"/>
      <c r="N32" s="446"/>
      <c r="O32" s="703">
        <f t="shared" si="6"/>
        <v>0</v>
      </c>
      <c r="P32" s="446"/>
      <c r="Q32" s="446"/>
      <c r="R32" s="703">
        <f t="shared" si="25"/>
        <v>0</v>
      </c>
      <c r="S32" s="446"/>
      <c r="T32" s="446"/>
      <c r="U32" s="703">
        <f t="shared" si="78"/>
        <v>0</v>
      </c>
      <c r="V32" s="446"/>
      <c r="W32" s="446"/>
      <c r="X32" s="703">
        <f t="shared" si="8"/>
        <v>0</v>
      </c>
      <c r="Y32" s="446"/>
      <c r="Z32" s="446"/>
      <c r="AA32" s="1046">
        <f t="shared" si="9"/>
        <v>0</v>
      </c>
      <c r="AB32" s="446"/>
      <c r="AC32" s="446"/>
      <c r="AD32" s="1042">
        <f t="shared" si="32"/>
        <v>0</v>
      </c>
    </row>
    <row r="33" spans="1:30" ht="12.75" customHeight="1" x14ac:dyDescent="0.2">
      <c r="A33" s="505" t="s">
        <v>79</v>
      </c>
      <c r="B33" s="1236" t="s">
        <v>78</v>
      </c>
      <c r="C33" s="1235"/>
      <c r="D33" s="560">
        <f t="shared" si="33"/>
        <v>2543</v>
      </c>
      <c r="E33" s="77">
        <f t="shared" si="34"/>
        <v>133</v>
      </c>
      <c r="F33" s="561">
        <f t="shared" si="35"/>
        <v>2676</v>
      </c>
      <c r="G33" s="563"/>
      <c r="H33" s="23"/>
      <c r="I33" s="703">
        <f t="shared" si="4"/>
        <v>0</v>
      </c>
      <c r="J33" s="446"/>
      <c r="K33" s="446"/>
      <c r="L33" s="703">
        <f t="shared" si="5"/>
        <v>0</v>
      </c>
      <c r="M33" s="1048">
        <v>1203</v>
      </c>
      <c r="N33" s="446"/>
      <c r="O33" s="703">
        <f t="shared" si="6"/>
        <v>1203</v>
      </c>
      <c r="P33" s="446"/>
      <c r="Q33" s="446"/>
      <c r="R33" s="703">
        <f t="shared" si="25"/>
        <v>0</v>
      </c>
      <c r="S33" s="446"/>
      <c r="T33" s="446"/>
      <c r="U33" s="703">
        <f t="shared" si="78"/>
        <v>0</v>
      </c>
      <c r="V33" s="446"/>
      <c r="W33" s="446">
        <f>133</f>
        <v>133</v>
      </c>
      <c r="X33" s="703">
        <f t="shared" si="8"/>
        <v>133</v>
      </c>
      <c r="Y33" s="446">
        <f>1240+100</f>
        <v>1340</v>
      </c>
      <c r="Z33" s="446"/>
      <c r="AA33" s="1046">
        <f t="shared" si="9"/>
        <v>1340</v>
      </c>
      <c r="AB33" s="446"/>
      <c r="AC33" s="446"/>
      <c r="AD33" s="1042">
        <f t="shared" si="32"/>
        <v>0</v>
      </c>
    </row>
    <row r="34" spans="1:30" s="37" customFormat="1" ht="12.75" customHeight="1" x14ac:dyDescent="0.2">
      <c r="A34" s="503" t="s">
        <v>80</v>
      </c>
      <c r="B34" s="1240" t="s">
        <v>152</v>
      </c>
      <c r="C34" s="1225"/>
      <c r="D34" s="560">
        <f t="shared" si="33"/>
        <v>61118</v>
      </c>
      <c r="E34" s="77">
        <f t="shared" si="34"/>
        <v>133</v>
      </c>
      <c r="F34" s="561">
        <f t="shared" si="35"/>
        <v>61251</v>
      </c>
      <c r="G34" s="858">
        <f>SUM(G29:G33)</f>
        <v>0</v>
      </c>
      <c r="H34" s="47">
        <f t="shared" ref="H34:N34" si="79">SUM(H29:H33)</f>
        <v>0</v>
      </c>
      <c r="I34" s="703">
        <f t="shared" si="4"/>
        <v>0</v>
      </c>
      <c r="J34" s="703">
        <f t="shared" ref="J34" si="80">SUM(J29:J33)</f>
        <v>0</v>
      </c>
      <c r="K34" s="703">
        <f t="shared" si="79"/>
        <v>0</v>
      </c>
      <c r="L34" s="703">
        <f t="shared" si="5"/>
        <v>0</v>
      </c>
      <c r="M34" s="1049">
        <f t="shared" ref="M34" si="81">SUM(M29:M33)</f>
        <v>29108</v>
      </c>
      <c r="N34" s="703">
        <f t="shared" si="79"/>
        <v>0</v>
      </c>
      <c r="O34" s="703">
        <f t="shared" si="6"/>
        <v>29108</v>
      </c>
      <c r="P34" s="703">
        <f t="shared" ref="P34" si="82">SUM(P29:P33)</f>
        <v>3105</v>
      </c>
      <c r="Q34" s="703">
        <f t="shared" ref="Q34:Z34" si="83">SUM(Q29:Q33)</f>
        <v>0</v>
      </c>
      <c r="R34" s="703">
        <f t="shared" si="25"/>
        <v>3105</v>
      </c>
      <c r="S34" s="703">
        <f t="shared" ref="S34:U34" si="84">SUM(S29:S33)</f>
        <v>0</v>
      </c>
      <c r="T34" s="703">
        <f t="shared" si="84"/>
        <v>0</v>
      </c>
      <c r="U34" s="703">
        <f t="shared" si="84"/>
        <v>0</v>
      </c>
      <c r="V34" s="703">
        <f t="shared" ref="V34" si="85">SUM(V29:V33)</f>
        <v>0</v>
      </c>
      <c r="W34" s="703">
        <f t="shared" si="83"/>
        <v>133</v>
      </c>
      <c r="X34" s="703">
        <f t="shared" si="83"/>
        <v>133</v>
      </c>
      <c r="Y34" s="1049">
        <f t="shared" ref="Y34" si="86">SUM(Y29:Y33)</f>
        <v>28760</v>
      </c>
      <c r="Z34" s="703">
        <f t="shared" si="83"/>
        <v>0</v>
      </c>
      <c r="AA34" s="1046">
        <f t="shared" si="9"/>
        <v>28760</v>
      </c>
      <c r="AB34" s="703">
        <f t="shared" ref="AB34" si="87">SUM(AB29:AB33)</f>
        <v>145</v>
      </c>
      <c r="AC34" s="703">
        <f t="shared" ref="AC34" si="88">SUM(AC29:AC33)</f>
        <v>0</v>
      </c>
      <c r="AD34" s="1042">
        <f t="shared" si="32"/>
        <v>145</v>
      </c>
    </row>
    <row r="35" spans="1:30" s="37" customFormat="1" ht="12.75" customHeight="1" x14ac:dyDescent="0.2">
      <c r="A35" s="503" t="s">
        <v>81</v>
      </c>
      <c r="B35" s="1240" t="s">
        <v>151</v>
      </c>
      <c r="C35" s="1225"/>
      <c r="D35" s="560">
        <f t="shared" si="33"/>
        <v>61656</v>
      </c>
      <c r="E35" s="77">
        <f t="shared" si="34"/>
        <v>133</v>
      </c>
      <c r="F35" s="561">
        <f t="shared" si="35"/>
        <v>61789</v>
      </c>
      <c r="G35" s="858">
        <f t="shared" ref="G35" si="89">+G34+G28+G25+G17+G14</f>
        <v>0</v>
      </c>
      <c r="H35" s="47">
        <f t="shared" ref="H35:Q35" si="90">+H34+H28+H25+H17+H14</f>
        <v>0</v>
      </c>
      <c r="I35" s="703">
        <f t="shared" si="4"/>
        <v>0</v>
      </c>
      <c r="J35" s="703">
        <f t="shared" ref="J35" si="91">+J34+J28+J25+J17+J14</f>
        <v>0</v>
      </c>
      <c r="K35" s="703">
        <f t="shared" si="90"/>
        <v>0</v>
      </c>
      <c r="L35" s="703">
        <f t="shared" si="5"/>
        <v>0</v>
      </c>
      <c r="M35" s="1049">
        <f t="shared" ref="M35" si="92">+M34+M28+M25+M17+M14</f>
        <v>29108</v>
      </c>
      <c r="N35" s="703">
        <f t="shared" si="90"/>
        <v>0</v>
      </c>
      <c r="O35" s="703">
        <f t="shared" si="6"/>
        <v>29108</v>
      </c>
      <c r="P35" s="703">
        <f t="shared" ref="P35" si="93">+P34+P28+P25+P17+P14</f>
        <v>3105</v>
      </c>
      <c r="Q35" s="703">
        <f t="shared" si="90"/>
        <v>0</v>
      </c>
      <c r="R35" s="703">
        <f t="shared" si="25"/>
        <v>3105</v>
      </c>
      <c r="S35" s="703">
        <f t="shared" ref="S35:U35" si="94">+S34+S28+S25+S17+S14</f>
        <v>0</v>
      </c>
      <c r="T35" s="703">
        <f t="shared" si="94"/>
        <v>0</v>
      </c>
      <c r="U35" s="703">
        <f t="shared" si="94"/>
        <v>0</v>
      </c>
      <c r="V35" s="703">
        <f t="shared" ref="V35" si="95">+V34+V28+V25+V17+V14</f>
        <v>0</v>
      </c>
      <c r="W35" s="703">
        <f t="shared" ref="W35:Y35" si="96">+W34+W28+W25+W17+W14</f>
        <v>133</v>
      </c>
      <c r="X35" s="703">
        <f t="shared" si="96"/>
        <v>133</v>
      </c>
      <c r="Y35" s="1049">
        <f t="shared" si="96"/>
        <v>28760</v>
      </c>
      <c r="Z35" s="703">
        <f t="shared" ref="Z35" si="97">+Z34+Z28+Z25+Z17+Z14</f>
        <v>0</v>
      </c>
      <c r="AA35" s="1046">
        <f t="shared" si="9"/>
        <v>28760</v>
      </c>
      <c r="AB35" s="703">
        <f t="shared" ref="AB35" si="98">+AB34+AB28+AB25+AB17+AB14</f>
        <v>683</v>
      </c>
      <c r="AC35" s="703">
        <f t="shared" ref="AC35" si="99">+AC34+AC28+AC25+AC17+AC14</f>
        <v>0</v>
      </c>
      <c r="AD35" s="1042">
        <f t="shared" si="32"/>
        <v>683</v>
      </c>
    </row>
    <row r="36" spans="1:30" ht="11.25" customHeight="1" x14ac:dyDescent="0.2">
      <c r="A36" s="504"/>
      <c r="B36" s="695"/>
      <c r="C36" s="303"/>
      <c r="D36" s="715"/>
      <c r="E36" s="701"/>
      <c r="F36" s="716"/>
      <c r="G36" s="857"/>
      <c r="H36" s="50"/>
      <c r="I36" s="804"/>
      <c r="J36" s="600"/>
      <c r="K36" s="600"/>
      <c r="L36" s="804"/>
      <c r="M36" s="1050"/>
      <c r="N36" s="600"/>
      <c r="O36" s="804"/>
      <c r="P36" s="600"/>
      <c r="Q36" s="600"/>
      <c r="R36" s="804"/>
      <c r="S36" s="600"/>
      <c r="T36" s="600"/>
      <c r="U36" s="804"/>
      <c r="V36" s="600"/>
      <c r="W36" s="600"/>
      <c r="X36" s="804"/>
      <c r="Y36" s="600"/>
      <c r="Z36" s="600"/>
      <c r="AA36" s="804"/>
      <c r="AB36" s="1047"/>
      <c r="AC36" s="600"/>
      <c r="AD36" s="1043"/>
    </row>
    <row r="37" spans="1:30" ht="12" customHeight="1" x14ac:dyDescent="0.2">
      <c r="A37" s="504"/>
      <c r="B37" s="1275"/>
      <c r="C37" s="1276"/>
      <c r="D37" s="715"/>
      <c r="E37" s="701"/>
      <c r="F37" s="716"/>
      <c r="G37" s="857"/>
      <c r="H37" s="50"/>
      <c r="I37" s="804"/>
      <c r="J37" s="600"/>
      <c r="K37" s="600"/>
      <c r="L37" s="804"/>
      <c r="M37" s="1050"/>
      <c r="N37" s="600"/>
      <c r="O37" s="804"/>
      <c r="P37" s="600"/>
      <c r="Q37" s="600"/>
      <c r="R37" s="804"/>
      <c r="S37" s="600"/>
      <c r="T37" s="600"/>
      <c r="U37" s="804"/>
      <c r="V37" s="600"/>
      <c r="W37" s="600"/>
      <c r="X37" s="804"/>
      <c r="Y37" s="600"/>
      <c r="Z37" s="600"/>
      <c r="AA37" s="804"/>
      <c r="AB37" s="1047"/>
      <c r="AC37" s="600"/>
      <c r="AD37" s="1043"/>
    </row>
    <row r="38" spans="1:30" ht="12.75" hidden="1" customHeight="1" x14ac:dyDescent="0.2">
      <c r="A38" s="88" t="s">
        <v>96</v>
      </c>
      <c r="B38" s="1277" t="s">
        <v>95</v>
      </c>
      <c r="C38" s="1229"/>
      <c r="D38" s="715">
        <f t="shared" si="28"/>
        <v>0</v>
      </c>
      <c r="E38" s="701">
        <f t="shared" si="29"/>
        <v>0</v>
      </c>
      <c r="F38" s="716">
        <f t="shared" si="30"/>
        <v>0</v>
      </c>
      <c r="G38" s="857"/>
      <c r="H38" s="50"/>
      <c r="I38" s="804">
        <f t="shared" si="4"/>
        <v>0</v>
      </c>
      <c r="J38" s="600"/>
      <c r="K38" s="600"/>
      <c r="L38" s="804">
        <f t="shared" si="5"/>
        <v>0</v>
      </c>
      <c r="M38" s="1050"/>
      <c r="N38" s="600"/>
      <c r="O38" s="804">
        <f t="shared" si="6"/>
        <v>0</v>
      </c>
      <c r="P38" s="600"/>
      <c r="Q38" s="600"/>
      <c r="R38" s="804">
        <f t="shared" si="25"/>
        <v>0</v>
      </c>
      <c r="S38" s="600"/>
      <c r="T38" s="600"/>
      <c r="U38" s="804">
        <f t="shared" ref="U38:U44" si="100">+T38+S38</f>
        <v>0</v>
      </c>
      <c r="V38" s="600"/>
      <c r="W38" s="600"/>
      <c r="X38" s="804">
        <f t="shared" si="8"/>
        <v>0</v>
      </c>
      <c r="Y38" s="600"/>
      <c r="Z38" s="600"/>
      <c r="AA38" s="804">
        <f t="shared" si="9"/>
        <v>0</v>
      </c>
      <c r="AB38" s="1047"/>
      <c r="AC38" s="600"/>
      <c r="AD38" s="1043">
        <f t="shared" ref="AD38:AD44" si="101">+AB38+AC38</f>
        <v>0</v>
      </c>
    </row>
    <row r="39" spans="1:30" ht="12.75" hidden="1" customHeight="1" x14ac:dyDescent="0.2">
      <c r="A39" s="88" t="s">
        <v>98</v>
      </c>
      <c r="B39" s="1277" t="s">
        <v>97</v>
      </c>
      <c r="C39" s="1229"/>
      <c r="D39" s="715">
        <f t="shared" si="28"/>
        <v>0</v>
      </c>
      <c r="E39" s="701">
        <f t="shared" si="29"/>
        <v>0</v>
      </c>
      <c r="F39" s="716">
        <f t="shared" si="30"/>
        <v>0</v>
      </c>
      <c r="G39" s="857"/>
      <c r="H39" s="50"/>
      <c r="I39" s="804">
        <f t="shared" si="4"/>
        <v>0</v>
      </c>
      <c r="J39" s="600"/>
      <c r="K39" s="600"/>
      <c r="L39" s="804">
        <f t="shared" si="5"/>
        <v>0</v>
      </c>
      <c r="M39" s="1050"/>
      <c r="N39" s="600"/>
      <c r="O39" s="804">
        <f t="shared" si="6"/>
        <v>0</v>
      </c>
      <c r="P39" s="600"/>
      <c r="Q39" s="600"/>
      <c r="R39" s="804">
        <f t="shared" si="25"/>
        <v>0</v>
      </c>
      <c r="S39" s="600"/>
      <c r="T39" s="600"/>
      <c r="U39" s="804">
        <f t="shared" si="100"/>
        <v>0</v>
      </c>
      <c r="V39" s="600"/>
      <c r="W39" s="600"/>
      <c r="X39" s="804">
        <f t="shared" si="8"/>
        <v>0</v>
      </c>
      <c r="Y39" s="600"/>
      <c r="Z39" s="600"/>
      <c r="AA39" s="804">
        <f t="shared" si="9"/>
        <v>0</v>
      </c>
      <c r="AB39" s="1047"/>
      <c r="AC39" s="600"/>
      <c r="AD39" s="1043">
        <f t="shared" si="101"/>
        <v>0</v>
      </c>
    </row>
    <row r="40" spans="1:30" ht="23.25" hidden="1" customHeight="1" x14ac:dyDescent="0.2">
      <c r="A40" s="88" t="s">
        <v>101</v>
      </c>
      <c r="B40" s="1277" t="s">
        <v>165</v>
      </c>
      <c r="C40" s="1229"/>
      <c r="D40" s="715">
        <f t="shared" si="28"/>
        <v>0</v>
      </c>
      <c r="E40" s="701">
        <f t="shared" si="29"/>
        <v>0</v>
      </c>
      <c r="F40" s="716">
        <f t="shared" si="30"/>
        <v>0</v>
      </c>
      <c r="G40" s="857"/>
      <c r="H40" s="50"/>
      <c r="I40" s="804">
        <f t="shared" si="4"/>
        <v>0</v>
      </c>
      <c r="J40" s="600"/>
      <c r="K40" s="600"/>
      <c r="L40" s="804">
        <f t="shared" si="5"/>
        <v>0</v>
      </c>
      <c r="M40" s="1050"/>
      <c r="N40" s="600"/>
      <c r="O40" s="804">
        <f t="shared" si="6"/>
        <v>0</v>
      </c>
      <c r="P40" s="600"/>
      <c r="Q40" s="600"/>
      <c r="R40" s="804">
        <f t="shared" si="25"/>
        <v>0</v>
      </c>
      <c r="S40" s="600"/>
      <c r="T40" s="600"/>
      <c r="U40" s="804">
        <f t="shared" si="100"/>
        <v>0</v>
      </c>
      <c r="V40" s="600"/>
      <c r="W40" s="600"/>
      <c r="X40" s="804">
        <f t="shared" si="8"/>
        <v>0</v>
      </c>
      <c r="Y40" s="600"/>
      <c r="Z40" s="600"/>
      <c r="AA40" s="804">
        <f t="shared" si="9"/>
        <v>0</v>
      </c>
      <c r="AB40" s="1047"/>
      <c r="AC40" s="600"/>
      <c r="AD40" s="1043">
        <f t="shared" si="101"/>
        <v>0</v>
      </c>
    </row>
    <row r="41" spans="1:30" ht="25.5" hidden="1" customHeight="1" x14ac:dyDescent="0.2">
      <c r="A41" s="88" t="s">
        <v>103</v>
      </c>
      <c r="B41" s="1277" t="s">
        <v>102</v>
      </c>
      <c r="C41" s="1229"/>
      <c r="D41" s="715">
        <f t="shared" si="28"/>
        <v>0</v>
      </c>
      <c r="E41" s="701">
        <f t="shared" si="29"/>
        <v>0</v>
      </c>
      <c r="F41" s="716">
        <f t="shared" si="30"/>
        <v>0</v>
      </c>
      <c r="G41" s="857"/>
      <c r="H41" s="50"/>
      <c r="I41" s="804">
        <f t="shared" si="4"/>
        <v>0</v>
      </c>
      <c r="J41" s="600"/>
      <c r="K41" s="600"/>
      <c r="L41" s="804">
        <f t="shared" si="5"/>
        <v>0</v>
      </c>
      <c r="M41" s="1050"/>
      <c r="N41" s="600"/>
      <c r="O41" s="804">
        <f t="shared" si="6"/>
        <v>0</v>
      </c>
      <c r="P41" s="600"/>
      <c r="Q41" s="600"/>
      <c r="R41" s="804">
        <f t="shared" si="25"/>
        <v>0</v>
      </c>
      <c r="S41" s="600"/>
      <c r="T41" s="600"/>
      <c r="U41" s="804">
        <f t="shared" si="100"/>
        <v>0</v>
      </c>
      <c r="V41" s="600"/>
      <c r="W41" s="600"/>
      <c r="X41" s="804">
        <f t="shared" si="8"/>
        <v>0</v>
      </c>
      <c r="Y41" s="600"/>
      <c r="Z41" s="600"/>
      <c r="AA41" s="804">
        <f t="shared" si="9"/>
        <v>0</v>
      </c>
      <c r="AB41" s="1047"/>
      <c r="AC41" s="600"/>
      <c r="AD41" s="1043">
        <f t="shared" si="101"/>
        <v>0</v>
      </c>
    </row>
    <row r="42" spans="1:30" ht="27" hidden="1" customHeight="1" x14ac:dyDescent="0.2">
      <c r="A42" s="88" t="s">
        <v>107</v>
      </c>
      <c r="B42" s="1277" t="s">
        <v>164</v>
      </c>
      <c r="C42" s="1229"/>
      <c r="D42" s="715">
        <f t="shared" si="28"/>
        <v>0</v>
      </c>
      <c r="E42" s="701">
        <f t="shared" si="29"/>
        <v>0</v>
      </c>
      <c r="F42" s="716">
        <f t="shared" si="30"/>
        <v>0</v>
      </c>
      <c r="G42" s="857"/>
      <c r="H42" s="50"/>
      <c r="I42" s="804">
        <f t="shared" si="4"/>
        <v>0</v>
      </c>
      <c r="J42" s="600"/>
      <c r="K42" s="600"/>
      <c r="L42" s="804">
        <f t="shared" si="5"/>
        <v>0</v>
      </c>
      <c r="M42" s="1050"/>
      <c r="N42" s="600"/>
      <c r="O42" s="804">
        <f t="shared" si="6"/>
        <v>0</v>
      </c>
      <c r="P42" s="600"/>
      <c r="Q42" s="600"/>
      <c r="R42" s="804">
        <f t="shared" si="25"/>
        <v>0</v>
      </c>
      <c r="S42" s="600"/>
      <c r="T42" s="600"/>
      <c r="U42" s="804">
        <f t="shared" si="100"/>
        <v>0</v>
      </c>
      <c r="V42" s="600"/>
      <c r="W42" s="600"/>
      <c r="X42" s="804">
        <f t="shared" si="8"/>
        <v>0</v>
      </c>
      <c r="Y42" s="600"/>
      <c r="Z42" s="600"/>
      <c r="AA42" s="804">
        <f t="shared" si="9"/>
        <v>0</v>
      </c>
      <c r="AB42" s="1047"/>
      <c r="AC42" s="600"/>
      <c r="AD42" s="1043">
        <f t="shared" si="101"/>
        <v>0</v>
      </c>
    </row>
    <row r="43" spans="1:30" ht="12.75" hidden="1" customHeight="1" x14ac:dyDescent="0.2">
      <c r="A43" s="88" t="s">
        <v>602</v>
      </c>
      <c r="B43" s="1256" t="s">
        <v>106</v>
      </c>
      <c r="C43" s="1257"/>
      <c r="D43" s="715">
        <f t="shared" si="28"/>
        <v>0</v>
      </c>
      <c r="E43" s="701">
        <f t="shared" si="29"/>
        <v>0</v>
      </c>
      <c r="F43" s="716">
        <f t="shared" si="30"/>
        <v>0</v>
      </c>
      <c r="G43" s="857"/>
      <c r="H43" s="50"/>
      <c r="I43" s="804">
        <f t="shared" si="4"/>
        <v>0</v>
      </c>
      <c r="J43" s="600"/>
      <c r="K43" s="600"/>
      <c r="L43" s="804">
        <f t="shared" si="5"/>
        <v>0</v>
      </c>
      <c r="M43" s="1050"/>
      <c r="N43" s="600"/>
      <c r="O43" s="804">
        <f t="shared" si="6"/>
        <v>0</v>
      </c>
      <c r="P43" s="600"/>
      <c r="Q43" s="600"/>
      <c r="R43" s="804">
        <f t="shared" si="25"/>
        <v>0</v>
      </c>
      <c r="S43" s="600"/>
      <c r="T43" s="600"/>
      <c r="U43" s="804">
        <f t="shared" si="100"/>
        <v>0</v>
      </c>
      <c r="V43" s="600"/>
      <c r="W43" s="600"/>
      <c r="X43" s="804">
        <f t="shared" si="8"/>
        <v>0</v>
      </c>
      <c r="Y43" s="600"/>
      <c r="Z43" s="600"/>
      <c r="AA43" s="804">
        <f t="shared" si="9"/>
        <v>0</v>
      </c>
      <c r="AB43" s="1047"/>
      <c r="AC43" s="600"/>
      <c r="AD43" s="1043">
        <f t="shared" si="101"/>
        <v>0</v>
      </c>
    </row>
    <row r="44" spans="1:30" s="37" customFormat="1" ht="12.75" customHeight="1" x14ac:dyDescent="0.2">
      <c r="A44" s="503" t="s">
        <v>108</v>
      </c>
      <c r="B44" s="1240" t="s">
        <v>163</v>
      </c>
      <c r="C44" s="1225"/>
      <c r="D44" s="560">
        <f>+G44+J44+M44+P44+Y44+V44+AB44+S44</f>
        <v>0</v>
      </c>
      <c r="E44" s="77">
        <f t="shared" ref="E44" si="102">+H44+K44+N44+Q44+Z44+W44+AC44+T44</f>
        <v>0</v>
      </c>
      <c r="F44" s="561">
        <f t="shared" ref="F44" si="103">+I44+L44+O44+R44+AA44+X44+AD44+U44</f>
        <v>0</v>
      </c>
      <c r="G44" s="562"/>
      <c r="H44" s="47"/>
      <c r="I44" s="703">
        <f t="shared" si="4"/>
        <v>0</v>
      </c>
      <c r="J44" s="703"/>
      <c r="K44" s="703"/>
      <c r="L44" s="703">
        <f t="shared" si="5"/>
        <v>0</v>
      </c>
      <c r="M44" s="1051"/>
      <c r="N44" s="703"/>
      <c r="O44" s="703">
        <f t="shared" si="6"/>
        <v>0</v>
      </c>
      <c r="P44" s="703"/>
      <c r="Q44" s="703"/>
      <c r="R44" s="703">
        <f t="shared" si="25"/>
        <v>0</v>
      </c>
      <c r="S44" s="703"/>
      <c r="T44" s="703"/>
      <c r="U44" s="703">
        <f t="shared" si="100"/>
        <v>0</v>
      </c>
      <c r="V44" s="703"/>
      <c r="W44" s="703"/>
      <c r="X44" s="703">
        <f t="shared" si="8"/>
        <v>0</v>
      </c>
      <c r="Y44" s="703"/>
      <c r="Z44" s="703"/>
      <c r="AA44" s="1046">
        <f t="shared" si="9"/>
        <v>0</v>
      </c>
      <c r="AB44" s="703"/>
      <c r="AC44" s="703"/>
      <c r="AD44" s="1042">
        <f t="shared" si="101"/>
        <v>0</v>
      </c>
    </row>
    <row r="45" spans="1:30" ht="12" customHeight="1" x14ac:dyDescent="0.2">
      <c r="A45" s="504"/>
      <c r="B45" s="695"/>
      <c r="C45" s="303"/>
      <c r="D45" s="715"/>
      <c r="E45" s="701"/>
      <c r="F45" s="716"/>
      <c r="G45" s="857"/>
      <c r="H45" s="50"/>
      <c r="I45" s="804"/>
      <c r="J45" s="600"/>
      <c r="K45" s="600"/>
      <c r="L45" s="804"/>
      <c r="M45" s="1050"/>
      <c r="N45" s="600"/>
      <c r="O45" s="804"/>
      <c r="P45" s="600"/>
      <c r="Q45" s="600"/>
      <c r="R45" s="804"/>
      <c r="S45" s="600"/>
      <c r="T45" s="600"/>
      <c r="U45" s="804"/>
      <c r="V45" s="600"/>
      <c r="W45" s="600"/>
      <c r="X45" s="804"/>
      <c r="Y45" s="600"/>
      <c r="Z45" s="600"/>
      <c r="AA45" s="804"/>
      <c r="AB45" s="1047"/>
      <c r="AC45" s="600"/>
      <c r="AD45" s="1043"/>
    </row>
    <row r="46" spans="1:30" ht="12.75" customHeight="1" x14ac:dyDescent="0.2">
      <c r="A46" s="505" t="s">
        <v>110</v>
      </c>
      <c r="B46" s="1236" t="s">
        <v>109</v>
      </c>
      <c r="C46" s="1235"/>
      <c r="D46" s="560">
        <f t="shared" ref="D46:D53" si="104">+G46+J46+M46+P46+Y46+V46+AB46+S46</f>
        <v>400</v>
      </c>
      <c r="E46" s="77">
        <f t="shared" ref="E46:E53" si="105">+H46+K46+N46+Q46+Z46+W46+AC46+T46</f>
        <v>2300</v>
      </c>
      <c r="F46" s="561">
        <f t="shared" ref="F46:F53" si="106">+I46+L46+O46+R46+AA46+X46+AD46+U46</f>
        <v>2700</v>
      </c>
      <c r="G46" s="563"/>
      <c r="H46" s="23"/>
      <c r="I46" s="703">
        <f t="shared" si="4"/>
        <v>0</v>
      </c>
      <c r="J46" s="446"/>
      <c r="K46" s="446"/>
      <c r="L46" s="703">
        <f t="shared" si="5"/>
        <v>0</v>
      </c>
      <c r="M46" s="1048"/>
      <c r="N46" s="446"/>
      <c r="O46" s="703">
        <f t="shared" si="6"/>
        <v>0</v>
      </c>
      <c r="P46" s="446">
        <v>400</v>
      </c>
      <c r="Q46" s="446">
        <v>2300</v>
      </c>
      <c r="R46" s="703">
        <f t="shared" si="25"/>
        <v>2700</v>
      </c>
      <c r="S46" s="446"/>
      <c r="T46" s="446"/>
      <c r="U46" s="703">
        <f t="shared" ref="U46:U52" si="107">+T46+S46</f>
        <v>0</v>
      </c>
      <c r="V46" s="446"/>
      <c r="W46" s="446"/>
      <c r="X46" s="703">
        <f t="shared" si="8"/>
        <v>0</v>
      </c>
      <c r="Y46" s="446"/>
      <c r="Z46" s="446"/>
      <c r="AA46" s="1046">
        <f t="shared" si="9"/>
        <v>0</v>
      </c>
      <c r="AB46" s="446"/>
      <c r="AC46" s="446"/>
      <c r="AD46" s="1042">
        <f t="shared" ref="AD46:AD53" si="108">+AB46+AC46</f>
        <v>0</v>
      </c>
    </row>
    <row r="47" spans="1:30" ht="12.75" customHeight="1" x14ac:dyDescent="0.2">
      <c r="A47" s="505" t="s">
        <v>111</v>
      </c>
      <c r="B47" s="1236" t="s">
        <v>162</v>
      </c>
      <c r="C47" s="1235"/>
      <c r="D47" s="560">
        <f t="shared" si="104"/>
        <v>233946</v>
      </c>
      <c r="E47" s="77">
        <f t="shared" si="105"/>
        <v>20038</v>
      </c>
      <c r="F47" s="561">
        <f t="shared" si="106"/>
        <v>253984</v>
      </c>
      <c r="G47" s="563">
        <v>24011</v>
      </c>
      <c r="H47" s="23"/>
      <c r="I47" s="703">
        <f t="shared" si="4"/>
        <v>24011</v>
      </c>
      <c r="J47" s="446">
        <v>1000</v>
      </c>
      <c r="K47" s="446"/>
      <c r="L47" s="703">
        <f t="shared" si="5"/>
        <v>1000</v>
      </c>
      <c r="M47" s="1048">
        <v>103356</v>
      </c>
      <c r="N47" s="446">
        <v>130</v>
      </c>
      <c r="O47" s="703">
        <f t="shared" si="6"/>
        <v>103486</v>
      </c>
      <c r="P47" s="446">
        <v>25541</v>
      </c>
      <c r="Q47" s="446">
        <f>1650+787+2030+686+1221+1010+224+768+36+396</f>
        <v>8808</v>
      </c>
      <c r="R47" s="703">
        <f t="shared" si="25"/>
        <v>34349</v>
      </c>
      <c r="S47" s="446">
        <v>9500</v>
      </c>
      <c r="T47" s="446">
        <f>10000+1100</f>
        <v>11100</v>
      </c>
      <c r="U47" s="703">
        <f t="shared" si="107"/>
        <v>20600</v>
      </c>
      <c r="V47" s="446">
        <v>7732</v>
      </c>
      <c r="W47" s="446"/>
      <c r="X47" s="703">
        <f t="shared" si="8"/>
        <v>7732</v>
      </c>
      <c r="Y47" s="446">
        <v>62806</v>
      </c>
      <c r="Z47" s="446"/>
      <c r="AA47" s="1046">
        <f t="shared" si="9"/>
        <v>62806</v>
      </c>
      <c r="AB47" s="446"/>
      <c r="AC47" s="446"/>
      <c r="AD47" s="1042">
        <f t="shared" si="108"/>
        <v>0</v>
      </c>
    </row>
    <row r="48" spans="1:30" ht="12.75" customHeight="1" x14ac:dyDescent="0.2">
      <c r="A48" s="505" t="s">
        <v>114</v>
      </c>
      <c r="B48" s="1236" t="s">
        <v>113</v>
      </c>
      <c r="C48" s="1235"/>
      <c r="D48" s="560">
        <f t="shared" si="104"/>
        <v>1288</v>
      </c>
      <c r="E48" s="77">
        <f t="shared" si="105"/>
        <v>0</v>
      </c>
      <c r="F48" s="561">
        <f t="shared" si="106"/>
        <v>1288</v>
      </c>
      <c r="G48" s="563"/>
      <c r="H48" s="23"/>
      <c r="I48" s="703">
        <f t="shared" si="4"/>
        <v>0</v>
      </c>
      <c r="J48" s="446"/>
      <c r="K48" s="446"/>
      <c r="L48" s="703">
        <f t="shared" si="5"/>
        <v>0</v>
      </c>
      <c r="M48" s="1048"/>
      <c r="N48" s="446"/>
      <c r="O48" s="703">
        <f t="shared" si="6"/>
        <v>0</v>
      </c>
      <c r="P48" s="446"/>
      <c r="Q48" s="446"/>
      <c r="R48" s="703">
        <f t="shared" si="25"/>
        <v>0</v>
      </c>
      <c r="S48" s="446"/>
      <c r="T48" s="446"/>
      <c r="U48" s="703">
        <f t="shared" si="107"/>
        <v>0</v>
      </c>
      <c r="V48" s="446"/>
      <c r="W48" s="446"/>
      <c r="X48" s="703">
        <f t="shared" si="8"/>
        <v>0</v>
      </c>
      <c r="Y48" s="446">
        <v>1288</v>
      </c>
      <c r="Z48" s="446"/>
      <c r="AA48" s="1046">
        <f t="shared" si="9"/>
        <v>1288</v>
      </c>
      <c r="AB48" s="446"/>
      <c r="AC48" s="446"/>
      <c r="AD48" s="1042">
        <f t="shared" si="108"/>
        <v>0</v>
      </c>
    </row>
    <row r="49" spans="1:30" ht="12.75" customHeight="1" x14ac:dyDescent="0.2">
      <c r="A49" s="505" t="s">
        <v>116</v>
      </c>
      <c r="B49" s="1236" t="s">
        <v>115</v>
      </c>
      <c r="C49" s="1235"/>
      <c r="D49" s="560">
        <f t="shared" si="104"/>
        <v>796</v>
      </c>
      <c r="E49" s="77">
        <f t="shared" si="105"/>
        <v>4481</v>
      </c>
      <c r="F49" s="561">
        <f t="shared" si="106"/>
        <v>5277</v>
      </c>
      <c r="G49" s="563"/>
      <c r="H49" s="23"/>
      <c r="I49" s="703">
        <f t="shared" si="4"/>
        <v>0</v>
      </c>
      <c r="J49" s="446"/>
      <c r="K49" s="446"/>
      <c r="L49" s="703">
        <f t="shared" si="5"/>
        <v>0</v>
      </c>
      <c r="M49" s="1048"/>
      <c r="N49" s="446"/>
      <c r="O49" s="703">
        <f t="shared" si="6"/>
        <v>0</v>
      </c>
      <c r="P49" s="446">
        <v>796</v>
      </c>
      <c r="Q49" s="446">
        <f>87+919+1131+460+841+1043</f>
        <v>4481</v>
      </c>
      <c r="R49" s="703">
        <f t="shared" si="25"/>
        <v>5277</v>
      </c>
      <c r="S49" s="446"/>
      <c r="T49" s="446"/>
      <c r="U49" s="703">
        <f t="shared" si="107"/>
        <v>0</v>
      </c>
      <c r="V49" s="446"/>
      <c r="W49" s="446"/>
      <c r="X49" s="703">
        <f t="shared" si="8"/>
        <v>0</v>
      </c>
      <c r="Y49" s="446"/>
      <c r="Z49" s="446"/>
      <c r="AA49" s="1046">
        <f t="shared" si="9"/>
        <v>0</v>
      </c>
      <c r="AB49" s="446"/>
      <c r="AC49" s="446"/>
      <c r="AD49" s="1042">
        <f t="shared" si="108"/>
        <v>0</v>
      </c>
    </row>
    <row r="50" spans="1:30" ht="12.75" customHeight="1" x14ac:dyDescent="0.2">
      <c r="A50" s="505" t="s">
        <v>118</v>
      </c>
      <c r="B50" s="1236" t="s">
        <v>117</v>
      </c>
      <c r="C50" s="1235"/>
      <c r="D50" s="560">
        <f t="shared" si="104"/>
        <v>0</v>
      </c>
      <c r="E50" s="77">
        <f t="shared" si="105"/>
        <v>0</v>
      </c>
      <c r="F50" s="561">
        <f t="shared" si="106"/>
        <v>0</v>
      </c>
      <c r="G50" s="563"/>
      <c r="H50" s="23"/>
      <c r="I50" s="703">
        <f t="shared" si="4"/>
        <v>0</v>
      </c>
      <c r="J50" s="446"/>
      <c r="K50" s="446"/>
      <c r="L50" s="703">
        <f t="shared" si="5"/>
        <v>0</v>
      </c>
      <c r="M50" s="1048"/>
      <c r="N50" s="446"/>
      <c r="O50" s="703">
        <f t="shared" si="6"/>
        <v>0</v>
      </c>
      <c r="P50" s="446"/>
      <c r="Q50" s="446"/>
      <c r="R50" s="703">
        <f t="shared" si="25"/>
        <v>0</v>
      </c>
      <c r="S50" s="446"/>
      <c r="T50" s="446"/>
      <c r="U50" s="703">
        <f t="shared" si="107"/>
        <v>0</v>
      </c>
      <c r="V50" s="446"/>
      <c r="W50" s="446"/>
      <c r="X50" s="703">
        <f t="shared" si="8"/>
        <v>0</v>
      </c>
      <c r="Y50" s="446"/>
      <c r="Z50" s="446"/>
      <c r="AA50" s="1046">
        <f t="shared" si="9"/>
        <v>0</v>
      </c>
      <c r="AB50" s="446"/>
      <c r="AC50" s="446"/>
      <c r="AD50" s="1042">
        <f t="shared" si="108"/>
        <v>0</v>
      </c>
    </row>
    <row r="51" spans="1:30" ht="12.75" customHeight="1" x14ac:dyDescent="0.2">
      <c r="A51" s="505" t="s">
        <v>120</v>
      </c>
      <c r="B51" s="1236" t="s">
        <v>119</v>
      </c>
      <c r="C51" s="1235"/>
      <c r="D51" s="560">
        <f t="shared" si="104"/>
        <v>0</v>
      </c>
      <c r="E51" s="77">
        <f t="shared" si="105"/>
        <v>0</v>
      </c>
      <c r="F51" s="561">
        <f t="shared" si="106"/>
        <v>0</v>
      </c>
      <c r="G51" s="563"/>
      <c r="H51" s="23"/>
      <c r="I51" s="703">
        <f t="shared" si="4"/>
        <v>0</v>
      </c>
      <c r="J51" s="446"/>
      <c r="K51" s="446"/>
      <c r="L51" s="703">
        <f t="shared" si="5"/>
        <v>0</v>
      </c>
      <c r="M51" s="1048"/>
      <c r="N51" s="446"/>
      <c r="O51" s="703">
        <f t="shared" si="6"/>
        <v>0</v>
      </c>
      <c r="P51" s="446"/>
      <c r="Q51" s="446"/>
      <c r="R51" s="703">
        <f t="shared" si="25"/>
        <v>0</v>
      </c>
      <c r="S51" s="446"/>
      <c r="T51" s="446"/>
      <c r="U51" s="703">
        <f t="shared" si="107"/>
        <v>0</v>
      </c>
      <c r="V51" s="446"/>
      <c r="W51" s="446"/>
      <c r="X51" s="703">
        <f t="shared" si="8"/>
        <v>0</v>
      </c>
      <c r="Y51" s="446"/>
      <c r="Z51" s="446"/>
      <c r="AA51" s="1046">
        <f t="shared" si="9"/>
        <v>0</v>
      </c>
      <c r="AB51" s="446"/>
      <c r="AC51" s="446"/>
      <c r="AD51" s="1042">
        <f t="shared" si="108"/>
        <v>0</v>
      </c>
    </row>
    <row r="52" spans="1:30" ht="12.75" customHeight="1" x14ac:dyDescent="0.2">
      <c r="A52" s="505" t="s">
        <v>122</v>
      </c>
      <c r="B52" s="1236" t="s">
        <v>121</v>
      </c>
      <c r="C52" s="1235"/>
      <c r="D52" s="560">
        <f t="shared" si="104"/>
        <v>12533</v>
      </c>
      <c r="E52" s="77">
        <f t="shared" si="105"/>
        <v>3573</v>
      </c>
      <c r="F52" s="561">
        <f t="shared" si="106"/>
        <v>16106</v>
      </c>
      <c r="G52" s="563"/>
      <c r="H52" s="23"/>
      <c r="I52" s="703">
        <f t="shared" si="4"/>
        <v>0</v>
      </c>
      <c r="J52" s="446">
        <v>270</v>
      </c>
      <c r="K52" s="446"/>
      <c r="L52" s="703">
        <f t="shared" si="5"/>
        <v>270</v>
      </c>
      <c r="M52" s="1048"/>
      <c r="N52" s="446">
        <v>35</v>
      </c>
      <c r="O52" s="703">
        <f t="shared" si="6"/>
        <v>35</v>
      </c>
      <c r="P52" s="446">
        <v>3645</v>
      </c>
      <c r="Q52" s="446">
        <f>445+213+548+23+248+306+185+273+60+621+227+107+282</f>
        <v>3538</v>
      </c>
      <c r="R52" s="703">
        <f t="shared" si="25"/>
        <v>7183</v>
      </c>
      <c r="S52" s="446"/>
      <c r="T52" s="446"/>
      <c r="U52" s="703">
        <f t="shared" si="107"/>
        <v>0</v>
      </c>
      <c r="V52" s="446">
        <v>2088</v>
      </c>
      <c r="W52" s="446"/>
      <c r="X52" s="703">
        <f t="shared" si="8"/>
        <v>2088</v>
      </c>
      <c r="Y52" s="446">
        <v>6530</v>
      </c>
      <c r="Z52" s="446"/>
      <c r="AA52" s="1046">
        <f t="shared" si="9"/>
        <v>6530</v>
      </c>
      <c r="AB52" s="446"/>
      <c r="AC52" s="446"/>
      <c r="AD52" s="1042">
        <f t="shared" si="108"/>
        <v>0</v>
      </c>
    </row>
    <row r="53" spans="1:30" s="37" customFormat="1" ht="12.75" customHeight="1" x14ac:dyDescent="0.2">
      <c r="A53" s="503" t="s">
        <v>123</v>
      </c>
      <c r="B53" s="1240" t="s">
        <v>161</v>
      </c>
      <c r="C53" s="1225"/>
      <c r="D53" s="560">
        <f t="shared" si="104"/>
        <v>248963</v>
      </c>
      <c r="E53" s="77">
        <f t="shared" si="105"/>
        <v>30392</v>
      </c>
      <c r="F53" s="561">
        <f t="shared" si="106"/>
        <v>279355</v>
      </c>
      <c r="G53" s="562">
        <f t="shared" ref="G53" si="109">+G52+G51+G50+G49+G48+G47+G46</f>
        <v>24011</v>
      </c>
      <c r="H53" s="47">
        <f t="shared" ref="H53:Q53" si="110">+H52+H51+H50+H49+H48+H47+H46</f>
        <v>0</v>
      </c>
      <c r="I53" s="703">
        <f t="shared" si="4"/>
        <v>24011</v>
      </c>
      <c r="J53" s="703">
        <f t="shared" ref="J53" si="111">+J52+J51+J50+J49+J48+J47+J46</f>
        <v>1270</v>
      </c>
      <c r="K53" s="703">
        <f t="shared" si="110"/>
        <v>0</v>
      </c>
      <c r="L53" s="703">
        <f t="shared" si="5"/>
        <v>1270</v>
      </c>
      <c r="M53" s="1051">
        <f t="shared" ref="M53" si="112">+M52+M51+M50+M49+M48+M47+M46</f>
        <v>103356</v>
      </c>
      <c r="N53" s="703">
        <f t="shared" si="110"/>
        <v>165</v>
      </c>
      <c r="O53" s="703">
        <f t="shared" si="6"/>
        <v>103521</v>
      </c>
      <c r="P53" s="703">
        <f t="shared" ref="P53" si="113">+P52+P51+P50+P49+P48+P47+P46</f>
        <v>30382</v>
      </c>
      <c r="Q53" s="703">
        <f t="shared" si="110"/>
        <v>19127</v>
      </c>
      <c r="R53" s="703">
        <f t="shared" si="25"/>
        <v>49509</v>
      </c>
      <c r="S53" s="703">
        <f t="shared" ref="S53" si="114">+S52+S51+S50+S49+S48+S47+S46</f>
        <v>9500</v>
      </c>
      <c r="T53" s="703">
        <f>+T52+T51+T50+T49+T48+T47+T46</f>
        <v>11100</v>
      </c>
      <c r="U53" s="703">
        <f t="shared" ref="U53" si="115">+U52+U51+U50+U49+U48+U47+U46</f>
        <v>20600</v>
      </c>
      <c r="V53" s="703">
        <f t="shared" ref="V53" si="116">+V52+V51+V50+V49+V48+V47+V46</f>
        <v>9820</v>
      </c>
      <c r="W53" s="703">
        <f>+W52+W51+W50+W49+W48+W47+W46</f>
        <v>0</v>
      </c>
      <c r="X53" s="703">
        <f t="shared" ref="X53:Y53" si="117">+X52+X51+X50+X49+X48+X47+X46</f>
        <v>9820</v>
      </c>
      <c r="Y53" s="703">
        <f t="shared" si="117"/>
        <v>70624</v>
      </c>
      <c r="Z53" s="703">
        <f t="shared" ref="Z53" si="118">+Z52+Z51+Z50+Z49+Z48+Z47+Z46</f>
        <v>0</v>
      </c>
      <c r="AA53" s="1046">
        <f t="shared" si="9"/>
        <v>70624</v>
      </c>
      <c r="AB53" s="703">
        <f t="shared" ref="AB53" si="119">+AB52+AB51+AB50+AB49+AB48+AB47+AB46</f>
        <v>0</v>
      </c>
      <c r="AC53" s="703">
        <f t="shared" ref="AC53" si="120">+AC52+AC51+AC50+AC49+AC48+AC47+AC46</f>
        <v>0</v>
      </c>
      <c r="AD53" s="1042">
        <f t="shared" si="108"/>
        <v>0</v>
      </c>
    </row>
    <row r="54" spans="1:30" x14ac:dyDescent="0.2">
      <c r="A54" s="504"/>
      <c r="B54" s="695"/>
      <c r="C54" s="303"/>
      <c r="D54" s="715"/>
      <c r="E54" s="701"/>
      <c r="F54" s="716"/>
      <c r="G54" s="857"/>
      <c r="H54" s="50"/>
      <c r="I54" s="804"/>
      <c r="J54" s="600"/>
      <c r="K54" s="600"/>
      <c r="L54" s="804"/>
      <c r="M54" s="600"/>
      <c r="N54" s="600"/>
      <c r="O54" s="804"/>
      <c r="P54" s="600"/>
      <c r="Q54" s="600"/>
      <c r="R54" s="804"/>
      <c r="S54" s="600"/>
      <c r="T54" s="600"/>
      <c r="U54" s="804"/>
      <c r="V54" s="600"/>
      <c r="W54" s="600"/>
      <c r="X54" s="804"/>
      <c r="Y54" s="600"/>
      <c r="Z54" s="600"/>
      <c r="AA54" s="804"/>
      <c r="AB54" s="1047"/>
      <c r="AC54" s="600"/>
      <c r="AD54" s="1043"/>
    </row>
    <row r="55" spans="1:30" ht="12.75" customHeight="1" x14ac:dyDescent="0.2">
      <c r="A55" s="505" t="s">
        <v>125</v>
      </c>
      <c r="B55" s="1236" t="s">
        <v>124</v>
      </c>
      <c r="C55" s="1235"/>
      <c r="D55" s="560">
        <f t="shared" ref="D55:D59" si="121">+G55+J55+M55+P55+Y55+V55+AB55+S55</f>
        <v>24438</v>
      </c>
      <c r="E55" s="77">
        <f t="shared" ref="E55:E59" si="122">+H55+K55+N55+Q55+Z55+W55+AC55+T55</f>
        <v>0</v>
      </c>
      <c r="F55" s="561">
        <f t="shared" ref="F55:F59" si="123">+I55+L55+O55+R55+AA55+X55+AD55+U55</f>
        <v>24438</v>
      </c>
      <c r="G55" s="563"/>
      <c r="H55" s="23"/>
      <c r="I55" s="703">
        <f t="shared" si="4"/>
        <v>0</v>
      </c>
      <c r="J55" s="446"/>
      <c r="K55" s="446"/>
      <c r="L55" s="703">
        <f t="shared" si="5"/>
        <v>0</v>
      </c>
      <c r="M55" s="446"/>
      <c r="N55" s="446"/>
      <c r="O55" s="703">
        <f t="shared" si="6"/>
        <v>0</v>
      </c>
      <c r="P55" s="446"/>
      <c r="Q55" s="446"/>
      <c r="R55" s="703">
        <f t="shared" si="25"/>
        <v>0</v>
      </c>
      <c r="S55" s="446"/>
      <c r="T55" s="446"/>
      <c r="U55" s="703">
        <f t="shared" ref="U55:U59" si="124">+T55+S55</f>
        <v>0</v>
      </c>
      <c r="V55" s="446">
        <v>428</v>
      </c>
      <c r="W55" s="446"/>
      <c r="X55" s="703">
        <f t="shared" si="8"/>
        <v>428</v>
      </c>
      <c r="Y55" s="446"/>
      <c r="Z55" s="446"/>
      <c r="AA55" s="1046">
        <f t="shared" si="9"/>
        <v>0</v>
      </c>
      <c r="AB55" s="446">
        <v>24010</v>
      </c>
      <c r="AC55" s="446"/>
      <c r="AD55" s="1042">
        <f t="shared" ref="AD55:AD59" si="125">+AB55+AC55</f>
        <v>24010</v>
      </c>
    </row>
    <row r="56" spans="1:30" ht="12.75" customHeight="1" x14ac:dyDescent="0.2">
      <c r="A56" s="505" t="s">
        <v>127</v>
      </c>
      <c r="B56" s="1236" t="s">
        <v>126</v>
      </c>
      <c r="C56" s="1235"/>
      <c r="D56" s="560">
        <f t="shared" si="121"/>
        <v>0</v>
      </c>
      <c r="E56" s="77">
        <f t="shared" si="122"/>
        <v>0</v>
      </c>
      <c r="F56" s="561">
        <f t="shared" si="123"/>
        <v>0</v>
      </c>
      <c r="G56" s="563"/>
      <c r="H56" s="23"/>
      <c r="I56" s="703">
        <f t="shared" si="4"/>
        <v>0</v>
      </c>
      <c r="J56" s="446"/>
      <c r="K56" s="446"/>
      <c r="L56" s="703">
        <f t="shared" si="5"/>
        <v>0</v>
      </c>
      <c r="M56" s="446"/>
      <c r="N56" s="446"/>
      <c r="O56" s="703">
        <f t="shared" si="6"/>
        <v>0</v>
      </c>
      <c r="P56" s="446"/>
      <c r="Q56" s="446"/>
      <c r="R56" s="703">
        <f t="shared" si="25"/>
        <v>0</v>
      </c>
      <c r="S56" s="446"/>
      <c r="T56" s="446"/>
      <c r="U56" s="703">
        <f t="shared" si="124"/>
        <v>0</v>
      </c>
      <c r="V56" s="446"/>
      <c r="W56" s="446"/>
      <c r="X56" s="703">
        <f t="shared" si="8"/>
        <v>0</v>
      </c>
      <c r="Y56" s="446"/>
      <c r="Z56" s="446"/>
      <c r="AA56" s="1046">
        <f t="shared" si="9"/>
        <v>0</v>
      </c>
      <c r="AB56" s="446"/>
      <c r="AC56" s="446"/>
      <c r="AD56" s="1042">
        <f t="shared" si="125"/>
        <v>0</v>
      </c>
    </row>
    <row r="57" spans="1:30" ht="12.75" customHeight="1" x14ac:dyDescent="0.2">
      <c r="A57" s="505" t="s">
        <v>129</v>
      </c>
      <c r="B57" s="1236" t="s">
        <v>128</v>
      </c>
      <c r="C57" s="1235"/>
      <c r="D57" s="560">
        <f t="shared" si="121"/>
        <v>0</v>
      </c>
      <c r="E57" s="77">
        <f t="shared" si="122"/>
        <v>0</v>
      </c>
      <c r="F57" s="561">
        <f t="shared" si="123"/>
        <v>0</v>
      </c>
      <c r="G57" s="563"/>
      <c r="H57" s="23"/>
      <c r="I57" s="703">
        <f t="shared" si="4"/>
        <v>0</v>
      </c>
      <c r="J57" s="446"/>
      <c r="K57" s="446"/>
      <c r="L57" s="703">
        <f t="shared" si="5"/>
        <v>0</v>
      </c>
      <c r="M57" s="446"/>
      <c r="N57" s="446"/>
      <c r="O57" s="703">
        <f t="shared" si="6"/>
        <v>0</v>
      </c>
      <c r="P57" s="446"/>
      <c r="Q57" s="446"/>
      <c r="R57" s="703">
        <f t="shared" si="25"/>
        <v>0</v>
      </c>
      <c r="S57" s="446"/>
      <c r="T57" s="446"/>
      <c r="U57" s="703">
        <f t="shared" si="124"/>
        <v>0</v>
      </c>
      <c r="V57" s="446"/>
      <c r="W57" s="446"/>
      <c r="X57" s="703">
        <f t="shared" si="8"/>
        <v>0</v>
      </c>
      <c r="Y57" s="446"/>
      <c r="Z57" s="446"/>
      <c r="AA57" s="1046">
        <f t="shared" si="9"/>
        <v>0</v>
      </c>
      <c r="AB57" s="446"/>
      <c r="AC57" s="446"/>
      <c r="AD57" s="1042">
        <f t="shared" si="125"/>
        <v>0</v>
      </c>
    </row>
    <row r="58" spans="1:30" ht="12.75" customHeight="1" x14ac:dyDescent="0.2">
      <c r="A58" s="505" t="s">
        <v>131</v>
      </c>
      <c r="B58" s="1236" t="s">
        <v>130</v>
      </c>
      <c r="C58" s="1235"/>
      <c r="D58" s="560">
        <f t="shared" si="121"/>
        <v>6599</v>
      </c>
      <c r="E58" s="77">
        <f t="shared" si="122"/>
        <v>0</v>
      </c>
      <c r="F58" s="561">
        <f t="shared" si="123"/>
        <v>6599</v>
      </c>
      <c r="G58" s="563"/>
      <c r="H58" s="23"/>
      <c r="I58" s="703">
        <f t="shared" si="4"/>
        <v>0</v>
      </c>
      <c r="J58" s="446"/>
      <c r="K58" s="446"/>
      <c r="L58" s="703">
        <f t="shared" si="5"/>
        <v>0</v>
      </c>
      <c r="M58" s="446"/>
      <c r="N58" s="446"/>
      <c r="O58" s="703">
        <f t="shared" si="6"/>
        <v>0</v>
      </c>
      <c r="P58" s="446"/>
      <c r="Q58" s="446"/>
      <c r="R58" s="703">
        <f t="shared" si="25"/>
        <v>0</v>
      </c>
      <c r="S58" s="446"/>
      <c r="T58" s="446"/>
      <c r="U58" s="703">
        <f t="shared" si="124"/>
        <v>0</v>
      </c>
      <c r="V58" s="446">
        <v>116</v>
      </c>
      <c r="W58" s="446"/>
      <c r="X58" s="703">
        <f t="shared" si="8"/>
        <v>116</v>
      </c>
      <c r="Y58" s="446"/>
      <c r="Z58" s="446"/>
      <c r="AA58" s="1046">
        <f t="shared" si="9"/>
        <v>0</v>
      </c>
      <c r="AB58" s="446">
        <v>6483</v>
      </c>
      <c r="AC58" s="446"/>
      <c r="AD58" s="1042">
        <f t="shared" si="125"/>
        <v>6483</v>
      </c>
    </row>
    <row r="59" spans="1:30" s="37" customFormat="1" ht="12.75" customHeight="1" x14ac:dyDescent="0.2">
      <c r="A59" s="503" t="s">
        <v>132</v>
      </c>
      <c r="B59" s="1240" t="s">
        <v>160</v>
      </c>
      <c r="C59" s="1225"/>
      <c r="D59" s="560">
        <f t="shared" si="121"/>
        <v>31037</v>
      </c>
      <c r="E59" s="77">
        <f t="shared" si="122"/>
        <v>0</v>
      </c>
      <c r="F59" s="561">
        <f t="shared" si="123"/>
        <v>31037</v>
      </c>
      <c r="G59" s="858">
        <f>SUM(G55:G58)</f>
        <v>0</v>
      </c>
      <c r="H59" s="559">
        <f>SUM(H55:H58)</f>
        <v>0</v>
      </c>
      <c r="I59" s="703">
        <f t="shared" si="4"/>
        <v>0</v>
      </c>
      <c r="J59" s="703">
        <f t="shared" ref="J59" si="126">SUM(J55:J58)</f>
        <v>0</v>
      </c>
      <c r="K59" s="703">
        <f>SUM(K55:K58)</f>
        <v>0</v>
      </c>
      <c r="L59" s="703">
        <f t="shared" si="5"/>
        <v>0</v>
      </c>
      <c r="M59" s="703">
        <f t="shared" ref="M59" si="127">SUM(M55:M58)</f>
        <v>0</v>
      </c>
      <c r="N59" s="703">
        <f>SUM(N55:N58)</f>
        <v>0</v>
      </c>
      <c r="O59" s="703">
        <f t="shared" si="6"/>
        <v>0</v>
      </c>
      <c r="P59" s="703">
        <f t="shared" ref="P59" si="128">SUM(P55:P58)</f>
        <v>0</v>
      </c>
      <c r="Q59" s="703">
        <f>SUM(Q55:Q58)</f>
        <v>0</v>
      </c>
      <c r="R59" s="703">
        <f t="shared" si="25"/>
        <v>0</v>
      </c>
      <c r="S59" s="703">
        <f t="shared" ref="S59" si="129">SUM(S55:S58)</f>
        <v>0</v>
      </c>
      <c r="T59" s="703">
        <f>SUM(T55:T58)</f>
        <v>0</v>
      </c>
      <c r="U59" s="703">
        <f t="shared" si="124"/>
        <v>0</v>
      </c>
      <c r="V59" s="703">
        <f t="shared" ref="V59" si="130">SUM(V55:V58)</f>
        <v>544</v>
      </c>
      <c r="W59" s="703">
        <f>SUM(W55:W58)</f>
        <v>0</v>
      </c>
      <c r="X59" s="703">
        <f t="shared" si="8"/>
        <v>544</v>
      </c>
      <c r="Y59" s="703">
        <f t="shared" ref="Y59" si="131">SUM(Y55:Y58)</f>
        <v>0</v>
      </c>
      <c r="Z59" s="703">
        <f>SUM(Z55:Z58)</f>
        <v>0</v>
      </c>
      <c r="AA59" s="1046">
        <f t="shared" si="9"/>
        <v>0</v>
      </c>
      <c r="AB59" s="703">
        <f>SUM(AB55:AB58)</f>
        <v>30493</v>
      </c>
      <c r="AC59" s="703">
        <f>SUM(AC55:AC58)</f>
        <v>0</v>
      </c>
      <c r="AD59" s="1042">
        <f t="shared" si="125"/>
        <v>30493</v>
      </c>
    </row>
    <row r="60" spans="1:30" x14ac:dyDescent="0.2">
      <c r="A60" s="504"/>
      <c r="B60" s="695"/>
      <c r="C60" s="303"/>
      <c r="D60" s="715"/>
      <c r="E60" s="701"/>
      <c r="F60" s="716"/>
      <c r="G60" s="857"/>
      <c r="H60" s="50"/>
      <c r="I60" s="804"/>
      <c r="J60" s="600"/>
      <c r="K60" s="600"/>
      <c r="L60" s="804"/>
      <c r="M60" s="600"/>
      <c r="N60" s="600"/>
      <c r="O60" s="804"/>
      <c r="P60" s="600"/>
      <c r="Q60" s="600"/>
      <c r="R60" s="804"/>
      <c r="S60" s="600"/>
      <c r="T60" s="600"/>
      <c r="U60" s="804"/>
      <c r="V60" s="600"/>
      <c r="W60" s="600"/>
      <c r="X60" s="804"/>
      <c r="Y60" s="600"/>
      <c r="Z60" s="600"/>
      <c r="AA60" s="804"/>
      <c r="AB60" s="1047"/>
      <c r="AC60" s="600"/>
      <c r="AD60" s="1043"/>
    </row>
    <row r="61" spans="1:30" hidden="1" x14ac:dyDescent="0.2">
      <c r="A61" s="88" t="s">
        <v>371</v>
      </c>
      <c r="B61" s="1256" t="s">
        <v>372</v>
      </c>
      <c r="C61" s="1257"/>
      <c r="D61" s="715">
        <f t="shared" si="28"/>
        <v>0</v>
      </c>
      <c r="E61" s="701">
        <f t="shared" si="29"/>
        <v>0</v>
      </c>
      <c r="F61" s="716">
        <f t="shared" si="30"/>
        <v>0</v>
      </c>
      <c r="G61" s="857"/>
      <c r="H61" s="50"/>
      <c r="I61" s="804">
        <f t="shared" si="4"/>
        <v>0</v>
      </c>
      <c r="J61" s="600"/>
      <c r="K61" s="600"/>
      <c r="L61" s="804">
        <f t="shared" si="5"/>
        <v>0</v>
      </c>
      <c r="M61" s="600"/>
      <c r="N61" s="600"/>
      <c r="O61" s="804">
        <f t="shared" si="6"/>
        <v>0</v>
      </c>
      <c r="P61" s="600"/>
      <c r="Q61" s="600"/>
      <c r="R61" s="804">
        <f t="shared" si="25"/>
        <v>0</v>
      </c>
      <c r="S61" s="600"/>
      <c r="T61" s="600"/>
      <c r="U61" s="804">
        <f t="shared" ref="U61:U63" si="132">+T61+S61</f>
        <v>0</v>
      </c>
      <c r="V61" s="600"/>
      <c r="W61" s="600"/>
      <c r="X61" s="804">
        <f t="shared" si="8"/>
        <v>0</v>
      </c>
      <c r="Y61" s="600"/>
      <c r="Z61" s="600"/>
      <c r="AA61" s="804">
        <f t="shared" si="9"/>
        <v>0</v>
      </c>
      <c r="AB61" s="1047"/>
      <c r="AC61" s="600"/>
      <c r="AD61" s="1043">
        <f t="shared" ref="AD61:AD64" si="133">+AB61+AC61</f>
        <v>0</v>
      </c>
    </row>
    <row r="62" spans="1:30" hidden="1" x14ac:dyDescent="0.2">
      <c r="A62" s="88" t="s">
        <v>384</v>
      </c>
      <c r="B62" s="1256" t="s">
        <v>385</v>
      </c>
      <c r="C62" s="1257"/>
      <c r="D62" s="715">
        <f t="shared" si="28"/>
        <v>0</v>
      </c>
      <c r="E62" s="701">
        <f t="shared" si="29"/>
        <v>0</v>
      </c>
      <c r="F62" s="716">
        <f t="shared" si="30"/>
        <v>0</v>
      </c>
      <c r="G62" s="857"/>
      <c r="H62" s="50"/>
      <c r="I62" s="804">
        <f t="shared" si="4"/>
        <v>0</v>
      </c>
      <c r="J62" s="600"/>
      <c r="K62" s="600"/>
      <c r="L62" s="804">
        <f t="shared" si="5"/>
        <v>0</v>
      </c>
      <c r="M62" s="600"/>
      <c r="N62" s="600"/>
      <c r="O62" s="804">
        <f t="shared" si="6"/>
        <v>0</v>
      </c>
      <c r="P62" s="600"/>
      <c r="Q62" s="600"/>
      <c r="R62" s="804">
        <f t="shared" si="25"/>
        <v>0</v>
      </c>
      <c r="S62" s="600"/>
      <c r="T62" s="600"/>
      <c r="U62" s="804">
        <f t="shared" si="132"/>
        <v>0</v>
      </c>
      <c r="V62" s="600"/>
      <c r="W62" s="600"/>
      <c r="X62" s="804">
        <f t="shared" si="8"/>
        <v>0</v>
      </c>
      <c r="Y62" s="600"/>
      <c r="Z62" s="600"/>
      <c r="AA62" s="804">
        <f t="shared" si="9"/>
        <v>0</v>
      </c>
      <c r="AB62" s="1047"/>
      <c r="AC62" s="600"/>
      <c r="AD62" s="1043">
        <f t="shared" si="133"/>
        <v>0</v>
      </c>
    </row>
    <row r="63" spans="1:30" ht="12.75" hidden="1" customHeight="1" x14ac:dyDescent="0.2">
      <c r="A63" s="88" t="s">
        <v>603</v>
      </c>
      <c r="B63" s="1256" t="s">
        <v>386</v>
      </c>
      <c r="C63" s="1257"/>
      <c r="D63" s="715">
        <f t="shared" si="28"/>
        <v>0</v>
      </c>
      <c r="E63" s="701">
        <f t="shared" si="29"/>
        <v>0</v>
      </c>
      <c r="F63" s="716">
        <f t="shared" si="30"/>
        <v>0</v>
      </c>
      <c r="G63" s="857"/>
      <c r="H63" s="50"/>
      <c r="I63" s="804">
        <f t="shared" si="4"/>
        <v>0</v>
      </c>
      <c r="J63" s="600"/>
      <c r="K63" s="600"/>
      <c r="L63" s="804">
        <f t="shared" si="5"/>
        <v>0</v>
      </c>
      <c r="M63" s="600"/>
      <c r="N63" s="600"/>
      <c r="O63" s="804">
        <f t="shared" si="6"/>
        <v>0</v>
      </c>
      <c r="P63" s="600"/>
      <c r="Q63" s="600"/>
      <c r="R63" s="804">
        <f t="shared" si="25"/>
        <v>0</v>
      </c>
      <c r="S63" s="600"/>
      <c r="T63" s="600"/>
      <c r="U63" s="804">
        <f t="shared" si="132"/>
        <v>0</v>
      </c>
      <c r="V63" s="600"/>
      <c r="W63" s="600"/>
      <c r="X63" s="804">
        <f t="shared" si="8"/>
        <v>0</v>
      </c>
      <c r="Y63" s="600"/>
      <c r="Z63" s="600"/>
      <c r="AA63" s="804">
        <f t="shared" si="9"/>
        <v>0</v>
      </c>
      <c r="AB63" s="1047"/>
      <c r="AC63" s="600"/>
      <c r="AD63" s="1043">
        <f t="shared" si="133"/>
        <v>0</v>
      </c>
    </row>
    <row r="64" spans="1:30" s="37" customFormat="1" ht="12.75" customHeight="1" x14ac:dyDescent="0.2">
      <c r="A64" s="503" t="s">
        <v>134</v>
      </c>
      <c r="B64" s="1240" t="s">
        <v>158</v>
      </c>
      <c r="C64" s="1225"/>
      <c r="D64" s="560">
        <f>+G64+J64+M64+P64+Y64+V64+AB64+S64</f>
        <v>0</v>
      </c>
      <c r="E64" s="77">
        <f t="shared" ref="E64" si="134">+H64+K64+N64+Q64+Z64+W64+AC64+T64</f>
        <v>0</v>
      </c>
      <c r="F64" s="561">
        <f t="shared" ref="F64" si="135">+I64+L64+O64+R64+AA64+X64+AD64+U64</f>
        <v>0</v>
      </c>
      <c r="G64" s="562">
        <f t="shared" ref="G64" si="136">SUM(G61:G63)</f>
        <v>0</v>
      </c>
      <c r="H64" s="47">
        <f t="shared" ref="H64:Q64" si="137">SUM(H61:H63)</f>
        <v>0</v>
      </c>
      <c r="I64" s="703">
        <f t="shared" si="4"/>
        <v>0</v>
      </c>
      <c r="J64" s="703">
        <f t="shared" ref="J64" si="138">SUM(J61:J63)</f>
        <v>0</v>
      </c>
      <c r="K64" s="703">
        <f t="shared" si="137"/>
        <v>0</v>
      </c>
      <c r="L64" s="703">
        <f t="shared" si="5"/>
        <v>0</v>
      </c>
      <c r="M64" s="703">
        <f t="shared" ref="M64" si="139">SUM(M61:M63)</f>
        <v>0</v>
      </c>
      <c r="N64" s="703">
        <f t="shared" si="137"/>
        <v>0</v>
      </c>
      <c r="O64" s="703">
        <f t="shared" si="6"/>
        <v>0</v>
      </c>
      <c r="P64" s="703">
        <f t="shared" ref="P64" si="140">SUM(P61:P63)</f>
        <v>0</v>
      </c>
      <c r="Q64" s="703">
        <f t="shared" si="137"/>
        <v>0</v>
      </c>
      <c r="R64" s="703">
        <f t="shared" si="25"/>
        <v>0</v>
      </c>
      <c r="S64" s="703">
        <f t="shared" ref="S64:U64" si="141">SUM(S61:S63)</f>
        <v>0</v>
      </c>
      <c r="T64" s="703">
        <f t="shared" si="141"/>
        <v>0</v>
      </c>
      <c r="U64" s="703">
        <f t="shared" si="141"/>
        <v>0</v>
      </c>
      <c r="V64" s="703">
        <f t="shared" ref="V64" si="142">SUM(V61:V63)</f>
        <v>0</v>
      </c>
      <c r="W64" s="703">
        <f t="shared" ref="W64:X64" si="143">SUM(W61:W63)</f>
        <v>0</v>
      </c>
      <c r="X64" s="703">
        <f t="shared" si="143"/>
        <v>0</v>
      </c>
      <c r="Y64" s="703">
        <f t="shared" ref="Y64:Z64" si="144">SUM(Y61:Y63)</f>
        <v>0</v>
      </c>
      <c r="Z64" s="703">
        <f t="shared" si="144"/>
        <v>0</v>
      </c>
      <c r="AA64" s="1046">
        <f t="shared" si="9"/>
        <v>0</v>
      </c>
      <c r="AB64" s="703">
        <f t="shared" ref="AB64" si="145">SUM(AB61:AB63)</f>
        <v>0</v>
      </c>
      <c r="AC64" s="703">
        <f t="shared" ref="AC64" si="146">SUM(AC61:AC63)</f>
        <v>0</v>
      </c>
      <c r="AD64" s="1042">
        <f t="shared" si="133"/>
        <v>0</v>
      </c>
    </row>
    <row r="65" spans="1:30" x14ac:dyDescent="0.2">
      <c r="A65" s="504"/>
      <c r="B65" s="502"/>
      <c r="C65" s="711"/>
      <c r="D65" s="715"/>
      <c r="E65" s="701"/>
      <c r="F65" s="716"/>
      <c r="G65" s="857"/>
      <c r="H65" s="50"/>
      <c r="I65" s="804"/>
      <c r="J65" s="600"/>
      <c r="K65" s="600"/>
      <c r="L65" s="804"/>
      <c r="M65" s="600"/>
      <c r="N65" s="600"/>
      <c r="O65" s="804"/>
      <c r="P65" s="600"/>
      <c r="Q65" s="600"/>
      <c r="R65" s="804"/>
      <c r="S65" s="600"/>
      <c r="T65" s="600"/>
      <c r="U65" s="804"/>
      <c r="V65" s="600"/>
      <c r="W65" s="600"/>
      <c r="X65" s="804"/>
      <c r="Y65" s="600"/>
      <c r="Z65" s="600"/>
      <c r="AA65" s="804"/>
      <c r="AB65" s="1047"/>
      <c r="AC65" s="600"/>
      <c r="AD65" s="1043"/>
    </row>
    <row r="66" spans="1:30" s="37" customFormat="1" ht="12.75" customHeight="1" x14ac:dyDescent="0.2">
      <c r="A66" s="705" t="s">
        <v>135</v>
      </c>
      <c r="B66" s="1240" t="s">
        <v>157</v>
      </c>
      <c r="C66" s="1225"/>
      <c r="D66" s="560">
        <f>+G66+J66+M66+P66+Y66+V66+AB66+S66</f>
        <v>341656</v>
      </c>
      <c r="E66" s="77">
        <f t="shared" ref="E66" si="147">+H66+K66+N66+Q66+Z66+W66+AC66+T66</f>
        <v>30525</v>
      </c>
      <c r="F66" s="561">
        <f t="shared" ref="F66" si="148">+I66+L66+O66+R66+AA66+X66+AD66+U66</f>
        <v>372181</v>
      </c>
      <c r="G66" s="562">
        <f t="shared" ref="G66" si="149">+G64+G59+G53+G44+G35+G9+G7</f>
        <v>24011</v>
      </c>
      <c r="H66" s="47">
        <f t="shared" ref="H66:Q66" si="150">+H64+H59+H53+H44+H35+H9+H7</f>
        <v>0</v>
      </c>
      <c r="I66" s="703">
        <f t="shared" si="4"/>
        <v>24011</v>
      </c>
      <c r="J66" s="703">
        <f t="shared" ref="J66" si="151">+J64+J59+J53+J44+J35+J9+J7</f>
        <v>1270</v>
      </c>
      <c r="K66" s="703">
        <f t="shared" si="150"/>
        <v>0</v>
      </c>
      <c r="L66" s="703">
        <f t="shared" si="5"/>
        <v>1270</v>
      </c>
      <c r="M66" s="703">
        <f t="shared" ref="M66" si="152">+M64+M59+M53+M44+M35+M9+M7</f>
        <v>132464</v>
      </c>
      <c r="N66" s="703">
        <f t="shared" si="150"/>
        <v>165</v>
      </c>
      <c r="O66" s="703">
        <f t="shared" si="6"/>
        <v>132629</v>
      </c>
      <c r="P66" s="703">
        <f t="shared" ref="P66" si="153">+P64+P59+P53+P44+P35+P9+P7</f>
        <v>33487</v>
      </c>
      <c r="Q66" s="703">
        <f t="shared" si="150"/>
        <v>19127</v>
      </c>
      <c r="R66" s="703">
        <f t="shared" si="25"/>
        <v>52614</v>
      </c>
      <c r="S66" s="703">
        <f t="shared" ref="S66:U66" si="154">+S64+S59+S53+S44+S35+S9+S7</f>
        <v>9500</v>
      </c>
      <c r="T66" s="703">
        <f t="shared" si="154"/>
        <v>11100</v>
      </c>
      <c r="U66" s="703">
        <f t="shared" si="154"/>
        <v>20600</v>
      </c>
      <c r="V66" s="703">
        <f t="shared" ref="V66" si="155">+V64+V59+V53+V44+V35+V9+V7</f>
        <v>10364</v>
      </c>
      <c r="W66" s="703">
        <f t="shared" ref="W66:X66" si="156">+W64+W59+W53+W44+W35+W9+W7</f>
        <v>133</v>
      </c>
      <c r="X66" s="703">
        <f t="shared" si="156"/>
        <v>10497</v>
      </c>
      <c r="Y66" s="703">
        <f t="shared" ref="Y66:Z66" si="157">+Y64+Y59+Y53+Y44+Y35+Y9+Y7</f>
        <v>99384</v>
      </c>
      <c r="Z66" s="703">
        <f t="shared" si="157"/>
        <v>0</v>
      </c>
      <c r="AA66" s="1046">
        <f t="shared" si="9"/>
        <v>99384</v>
      </c>
      <c r="AB66" s="703">
        <f t="shared" ref="AB66" si="158">+AB64+AB59+AB53+AB44+AB35+AB9+AB7</f>
        <v>31176</v>
      </c>
      <c r="AC66" s="703">
        <f t="shared" ref="AC66" si="159">+AC64+AC59+AC53+AC44+AC35+AC9+AC7</f>
        <v>0</v>
      </c>
      <c r="AD66" s="1042">
        <f t="shared" ref="AD66" si="160">+AB66+AC66</f>
        <v>31176</v>
      </c>
    </row>
    <row r="67" spans="1:30" x14ac:dyDescent="0.2">
      <c r="A67" s="89"/>
      <c r="C67" s="712"/>
      <c r="D67" s="715"/>
      <c r="E67" s="701"/>
      <c r="F67" s="716"/>
      <c r="I67" s="804"/>
      <c r="L67" s="804"/>
      <c r="O67" s="804"/>
      <c r="R67" s="804"/>
      <c r="U67" s="804"/>
      <c r="X67" s="804"/>
      <c r="AA67" s="804"/>
      <c r="AB67" s="1052"/>
      <c r="AD67" s="1043"/>
    </row>
    <row r="68" spans="1:30" ht="12.75" customHeight="1" thickBot="1" x14ac:dyDescent="0.25">
      <c r="A68" s="706" t="s">
        <v>368</v>
      </c>
      <c r="B68" s="1254" t="s">
        <v>369</v>
      </c>
      <c r="C68" s="1255"/>
      <c r="D68" s="717">
        <f t="shared" si="28"/>
        <v>0</v>
      </c>
      <c r="E68" s="707">
        <f t="shared" si="29"/>
        <v>0</v>
      </c>
      <c r="F68" s="718">
        <f t="shared" si="30"/>
        <v>0</v>
      </c>
      <c r="G68" s="713"/>
      <c r="H68" s="708"/>
      <c r="I68" s="709">
        <f t="shared" si="4"/>
        <v>0</v>
      </c>
      <c r="J68" s="709"/>
      <c r="K68" s="709"/>
      <c r="L68" s="709">
        <f t="shared" si="5"/>
        <v>0</v>
      </c>
      <c r="M68" s="709"/>
      <c r="N68" s="709"/>
      <c r="O68" s="709">
        <f>+N68+M68</f>
        <v>0</v>
      </c>
      <c r="P68" s="709"/>
      <c r="Q68" s="709"/>
      <c r="R68" s="709">
        <f t="shared" si="25"/>
        <v>0</v>
      </c>
      <c r="S68" s="709"/>
      <c r="T68" s="709"/>
      <c r="U68" s="709">
        <f t="shared" ref="U68" si="161">+T68+S68</f>
        <v>0</v>
      </c>
      <c r="V68" s="709"/>
      <c r="W68" s="709"/>
      <c r="X68" s="709">
        <f t="shared" si="8"/>
        <v>0</v>
      </c>
      <c r="Y68" s="709"/>
      <c r="Z68" s="709"/>
      <c r="AA68" s="1053">
        <f t="shared" si="9"/>
        <v>0</v>
      </c>
      <c r="AB68" s="709"/>
      <c r="AC68" s="709"/>
      <c r="AD68" s="1044">
        <f t="shared" ref="AD68" si="162">+AB68+AC68</f>
        <v>0</v>
      </c>
    </row>
  </sheetData>
  <mergeCells count="76">
    <mergeCell ref="V2:X2"/>
    <mergeCell ref="V3:X3"/>
    <mergeCell ref="B61:C61"/>
    <mergeCell ref="B62:C62"/>
    <mergeCell ref="B63:C63"/>
    <mergeCell ref="B46:C46"/>
    <mergeCell ref="B33:C33"/>
    <mergeCell ref="B34:C34"/>
    <mergeCell ref="B35:C35"/>
    <mergeCell ref="B37:C37"/>
    <mergeCell ref="B38:C38"/>
    <mergeCell ref="B39:C39"/>
    <mergeCell ref="B40:C40"/>
    <mergeCell ref="B41:C41"/>
    <mergeCell ref="B42:C42"/>
    <mergeCell ref="B43:C43"/>
    <mergeCell ref="B64:C64"/>
    <mergeCell ref="B66:C66"/>
    <mergeCell ref="B59:C59"/>
    <mergeCell ref="B47:C47"/>
    <mergeCell ref="B48:C48"/>
    <mergeCell ref="B49:C49"/>
    <mergeCell ref="B50:C50"/>
    <mergeCell ref="B51:C51"/>
    <mergeCell ref="B52:C52"/>
    <mergeCell ref="B53:C53"/>
    <mergeCell ref="B55:C55"/>
    <mergeCell ref="B56:C56"/>
    <mergeCell ref="B57:C57"/>
    <mergeCell ref="B58:C58"/>
    <mergeCell ref="B44:C44"/>
    <mergeCell ref="B19:C19"/>
    <mergeCell ref="B32:C32"/>
    <mergeCell ref="B21:C21"/>
    <mergeCell ref="B22:C22"/>
    <mergeCell ref="B23:C23"/>
    <mergeCell ref="B24:C24"/>
    <mergeCell ref="B27:C27"/>
    <mergeCell ref="B25:C25"/>
    <mergeCell ref="B26:C26"/>
    <mergeCell ref="B28:C28"/>
    <mergeCell ref="B29:C29"/>
    <mergeCell ref="B30:C30"/>
    <mergeCell ref="B31:C31"/>
    <mergeCell ref="S2:U2"/>
    <mergeCell ref="S3:U3"/>
    <mergeCell ref="A2:A4"/>
    <mergeCell ref="B2:C4"/>
    <mergeCell ref="D2:F2"/>
    <mergeCell ref="G2:I2"/>
    <mergeCell ref="D3:F3"/>
    <mergeCell ref="G3:I3"/>
    <mergeCell ref="B6:C6"/>
    <mergeCell ref="J2:L2"/>
    <mergeCell ref="M2:O2"/>
    <mergeCell ref="P2:R2"/>
    <mergeCell ref="J3:L3"/>
    <mergeCell ref="M3:O3"/>
    <mergeCell ref="P3:R3"/>
    <mergeCell ref="B5:C5"/>
    <mergeCell ref="AB2:AD2"/>
    <mergeCell ref="AB3:AD3"/>
    <mergeCell ref="B68:C68"/>
    <mergeCell ref="B20:C20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Y2:AA2"/>
    <mergeCell ref="Y3:AA3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53" orientation="landscape" cellComments="asDisplayed" r:id="rId1"/>
  <headerFooter>
    <oddHeader>&amp;C&amp;"Times New Roman,Félkövér"&amp;12Martonvásár Város Önkormányzatának kiadásai 2021.
Városfejlesztési feladatok saját forrásból&amp;R&amp;"Times New Roman,Félkövér"&amp;12 5/b. melléklet</oddHeader>
  </headerFooter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65"/>
  <sheetViews>
    <sheetView zoomScaleNormal="100" workbookViewId="0">
      <pane xSplit="3" ySplit="4" topLeftCell="D5" activePane="bottomRight" state="frozen"/>
      <selection activeCell="B40" sqref="B40"/>
      <selection pane="topRight" activeCell="B40" sqref="B40"/>
      <selection pane="bottomLeft" activeCell="B40" sqref="B40"/>
      <selection pane="bottomRight" activeCell="F67" sqref="F67"/>
    </sheetView>
  </sheetViews>
  <sheetFormatPr defaultColWidth="9.140625" defaultRowHeight="15" x14ac:dyDescent="0.25"/>
  <cols>
    <col min="1" max="1" width="8.140625" style="699" customWidth="1"/>
    <col min="2" max="2" width="7.140625" style="21" customWidth="1"/>
    <col min="3" max="3" width="31" style="1054" customWidth="1"/>
    <col min="4" max="4" width="11.42578125" style="615" customWidth="1"/>
    <col min="5" max="5" width="8.42578125" style="615" customWidth="1"/>
    <col min="6" max="6" width="10.28515625" style="615" customWidth="1"/>
    <col min="7" max="7" width="8" style="615" customWidth="1"/>
    <col min="8" max="8" width="7.140625" style="615" customWidth="1"/>
    <col min="9" max="9" width="8.140625" style="615" customWidth="1"/>
    <col min="10" max="10" width="7.85546875" style="615" customWidth="1"/>
    <col min="11" max="11" width="7.7109375" style="615" customWidth="1"/>
    <col min="12" max="27" width="7.85546875" style="615" customWidth="1"/>
    <col min="28" max="28" width="7.140625" style="615" customWidth="1"/>
    <col min="29" max="29" width="8" style="615" customWidth="1"/>
    <col min="30" max="30" width="7.5703125" style="615" customWidth="1"/>
    <col min="31" max="31" width="8" style="615" customWidth="1"/>
    <col min="32" max="32" width="7.85546875" style="615" customWidth="1"/>
    <col min="33" max="33" width="7.28515625" style="615" customWidth="1"/>
    <col min="34" max="36" width="8.85546875" style="739" customWidth="1"/>
    <col min="37" max="16384" width="9.140625" style="17"/>
  </cols>
  <sheetData>
    <row r="1" spans="1:36" s="1" customFormat="1" ht="12.75" customHeight="1" thickBot="1" x14ac:dyDescent="0.3">
      <c r="A1" s="699"/>
      <c r="B1" s="21"/>
      <c r="C1" s="1054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P1" s="739"/>
      <c r="Q1" s="739"/>
      <c r="R1" s="739"/>
      <c r="S1" s="739"/>
      <c r="T1" s="739"/>
      <c r="U1" s="739"/>
      <c r="V1" s="739"/>
      <c r="W1" s="739"/>
      <c r="X1" s="739"/>
      <c r="Y1" s="739"/>
      <c r="Z1" s="739"/>
      <c r="AA1" s="739"/>
      <c r="AB1" s="739"/>
      <c r="AC1" s="739"/>
      <c r="AD1" s="739"/>
      <c r="AE1" s="964"/>
      <c r="AF1" s="964"/>
      <c r="AG1" s="964"/>
      <c r="AH1" s="964" t="s">
        <v>383</v>
      </c>
      <c r="AI1" s="739"/>
      <c r="AJ1" s="739"/>
    </row>
    <row r="2" spans="1:36" s="27" customFormat="1" ht="28.5" customHeight="1" x14ac:dyDescent="0.25">
      <c r="A2" s="1260" t="s">
        <v>0</v>
      </c>
      <c r="B2" s="1262" t="s">
        <v>182</v>
      </c>
      <c r="C2" s="1263"/>
      <c r="D2" s="1283" t="s">
        <v>180</v>
      </c>
      <c r="E2" s="1251"/>
      <c r="F2" s="1259"/>
      <c r="G2" s="1252" t="s">
        <v>655</v>
      </c>
      <c r="H2" s="1252"/>
      <c r="I2" s="1252"/>
      <c r="J2" s="1252" t="s">
        <v>656</v>
      </c>
      <c r="K2" s="1252"/>
      <c r="L2" s="1252"/>
      <c r="M2" s="1258" t="s">
        <v>732</v>
      </c>
      <c r="N2" s="1278"/>
      <c r="O2" s="1279"/>
      <c r="P2" s="1252" t="s">
        <v>802</v>
      </c>
      <c r="Q2" s="1252"/>
      <c r="R2" s="1252"/>
      <c r="S2" s="1252" t="s">
        <v>856</v>
      </c>
      <c r="T2" s="1252"/>
      <c r="U2" s="1252"/>
      <c r="V2" s="1252" t="s">
        <v>745</v>
      </c>
      <c r="W2" s="1252"/>
      <c r="X2" s="1252"/>
      <c r="Y2" s="1252" t="s">
        <v>1080</v>
      </c>
      <c r="Z2" s="1252"/>
      <c r="AA2" s="1252"/>
      <c r="AB2" s="1252" t="s">
        <v>746</v>
      </c>
      <c r="AC2" s="1252"/>
      <c r="AD2" s="1252"/>
      <c r="AE2" s="1252" t="s">
        <v>741</v>
      </c>
      <c r="AF2" s="1252"/>
      <c r="AG2" s="1258"/>
      <c r="AH2" s="1258" t="s">
        <v>857</v>
      </c>
      <c r="AI2" s="1278"/>
      <c r="AJ2" s="1279"/>
    </row>
    <row r="3" spans="1:36" s="27" customFormat="1" ht="12.75" x14ac:dyDescent="0.25">
      <c r="A3" s="1261"/>
      <c r="B3" s="1246"/>
      <c r="C3" s="1264"/>
      <c r="D3" s="1279"/>
      <c r="E3" s="1252"/>
      <c r="F3" s="1253"/>
      <c r="G3" s="1279" t="s">
        <v>291</v>
      </c>
      <c r="H3" s="1252"/>
      <c r="I3" s="1252"/>
      <c r="J3" s="1252" t="s">
        <v>291</v>
      </c>
      <c r="K3" s="1252"/>
      <c r="L3" s="1252"/>
      <c r="M3" s="1252" t="s">
        <v>291</v>
      </c>
      <c r="N3" s="1252"/>
      <c r="O3" s="1252"/>
      <c r="P3" s="1252" t="s">
        <v>291</v>
      </c>
      <c r="Q3" s="1252"/>
      <c r="R3" s="1252"/>
      <c r="S3" s="1252" t="s">
        <v>291</v>
      </c>
      <c r="T3" s="1252"/>
      <c r="U3" s="1252"/>
      <c r="V3" s="1258" t="s">
        <v>291</v>
      </c>
      <c r="W3" s="1278"/>
      <c r="X3" s="1279"/>
      <c r="Y3" s="1252" t="s">
        <v>727</v>
      </c>
      <c r="Z3" s="1252"/>
      <c r="AA3" s="1252"/>
      <c r="AB3" s="1252" t="s">
        <v>291</v>
      </c>
      <c r="AC3" s="1252"/>
      <c r="AD3" s="1252"/>
      <c r="AE3" s="1252" t="s">
        <v>291</v>
      </c>
      <c r="AF3" s="1252"/>
      <c r="AG3" s="1258"/>
      <c r="AH3" s="1252" t="s">
        <v>291</v>
      </c>
      <c r="AI3" s="1252"/>
      <c r="AJ3" s="1253"/>
    </row>
    <row r="4" spans="1:36" s="16" customFormat="1" ht="25.5" x14ac:dyDescent="0.25">
      <c r="A4" s="1261"/>
      <c r="B4" s="1246"/>
      <c r="C4" s="1264"/>
      <c r="D4" s="1055" t="s">
        <v>944</v>
      </c>
      <c r="E4" s="984" t="s">
        <v>684</v>
      </c>
      <c r="F4" s="1041" t="s">
        <v>940</v>
      </c>
      <c r="G4" s="1055" t="s">
        <v>944</v>
      </c>
      <c r="H4" s="984" t="s">
        <v>684</v>
      </c>
      <c r="I4" s="984" t="s">
        <v>940</v>
      </c>
      <c r="J4" s="984" t="s">
        <v>944</v>
      </c>
      <c r="K4" s="984" t="s">
        <v>684</v>
      </c>
      <c r="L4" s="984" t="s">
        <v>940</v>
      </c>
      <c r="M4" s="984" t="s">
        <v>944</v>
      </c>
      <c r="N4" s="984" t="s">
        <v>684</v>
      </c>
      <c r="O4" s="984" t="s">
        <v>940</v>
      </c>
      <c r="P4" s="984" t="s">
        <v>944</v>
      </c>
      <c r="Q4" s="984" t="s">
        <v>684</v>
      </c>
      <c r="R4" s="984" t="s">
        <v>940</v>
      </c>
      <c r="S4" s="1055" t="s">
        <v>944</v>
      </c>
      <c r="T4" s="984" t="s">
        <v>684</v>
      </c>
      <c r="U4" s="984" t="s">
        <v>940</v>
      </c>
      <c r="V4" s="1055" t="s">
        <v>944</v>
      </c>
      <c r="W4" s="984" t="s">
        <v>684</v>
      </c>
      <c r="X4" s="984" t="s">
        <v>940</v>
      </c>
      <c r="Y4" s="1055" t="s">
        <v>944</v>
      </c>
      <c r="Z4" s="984" t="s">
        <v>684</v>
      </c>
      <c r="AA4" s="984" t="s">
        <v>940</v>
      </c>
      <c r="AB4" s="1055" t="s">
        <v>944</v>
      </c>
      <c r="AC4" s="984" t="s">
        <v>684</v>
      </c>
      <c r="AD4" s="984" t="s">
        <v>940</v>
      </c>
      <c r="AE4" s="1055" t="s">
        <v>944</v>
      </c>
      <c r="AF4" s="984" t="s">
        <v>684</v>
      </c>
      <c r="AG4" s="984" t="s">
        <v>940</v>
      </c>
      <c r="AH4" s="1055" t="s">
        <v>944</v>
      </c>
      <c r="AI4" s="984" t="s">
        <v>684</v>
      </c>
      <c r="AJ4" s="984" t="s">
        <v>940</v>
      </c>
    </row>
    <row r="5" spans="1:36" s="37" customFormat="1" ht="12.75" customHeight="1" x14ac:dyDescent="0.2">
      <c r="A5" s="503" t="s">
        <v>27</v>
      </c>
      <c r="B5" s="1240" t="s">
        <v>174</v>
      </c>
      <c r="C5" s="1225"/>
      <c r="D5" s="1056">
        <f>+G5+J5+AB5+AE5+M5+V5+Y5+P5+S5+AH5</f>
        <v>0</v>
      </c>
      <c r="E5" s="1057">
        <f t="shared" ref="E5:F5" si="0">+H5+K5+AC5+AF5+N5+W5+Z5+Q5+T5+AI5</f>
        <v>0</v>
      </c>
      <c r="F5" s="1058">
        <f t="shared" si="0"/>
        <v>0</v>
      </c>
      <c r="G5" s="746"/>
      <c r="H5" s="703"/>
      <c r="I5" s="703">
        <f>+H5+G5</f>
        <v>0</v>
      </c>
      <c r="J5" s="446"/>
      <c r="K5" s="703"/>
      <c r="L5" s="703">
        <f>+K5+J5</f>
        <v>0</v>
      </c>
      <c r="M5" s="446"/>
      <c r="N5" s="703"/>
      <c r="O5" s="703">
        <f>+N5+M5</f>
        <v>0</v>
      </c>
      <c r="P5" s="446"/>
      <c r="Q5" s="703"/>
      <c r="R5" s="703">
        <f>+Q5+P5</f>
        <v>0</v>
      </c>
      <c r="S5" s="446"/>
      <c r="T5" s="703"/>
      <c r="U5" s="703">
        <f>+T5+S5</f>
        <v>0</v>
      </c>
      <c r="V5" s="446"/>
      <c r="W5" s="703"/>
      <c r="X5" s="703">
        <f>+W5+V5</f>
        <v>0</v>
      </c>
      <c r="Y5" s="703"/>
      <c r="Z5" s="703"/>
      <c r="AA5" s="703">
        <f>+Z5+Y5</f>
        <v>0</v>
      </c>
      <c r="AB5" s="446"/>
      <c r="AC5" s="703"/>
      <c r="AD5" s="703">
        <f>+AB5+AC5</f>
        <v>0</v>
      </c>
      <c r="AE5" s="446"/>
      <c r="AF5" s="703"/>
      <c r="AG5" s="1046">
        <f>+AF5+AE5</f>
        <v>0</v>
      </c>
      <c r="AH5" s="703">
        <v>0</v>
      </c>
      <c r="AI5" s="703"/>
      <c r="AJ5" s="1042">
        <f>+AI5+AH5</f>
        <v>0</v>
      </c>
    </row>
    <row r="6" spans="1:36" s="37" customFormat="1" ht="12.75" customHeight="1" x14ac:dyDescent="0.2">
      <c r="A6" s="503" t="s">
        <v>33</v>
      </c>
      <c r="B6" s="1240" t="s">
        <v>173</v>
      </c>
      <c r="C6" s="1225"/>
      <c r="D6" s="1056">
        <f t="shared" ref="D6:D7" si="1">+G6+J6+AB6+AE6+M6+V6+Y6+P6+S6+AH6</f>
        <v>979</v>
      </c>
      <c r="E6" s="1057">
        <f t="shared" ref="E6:E7" si="2">+H6+K6+AC6+AF6+N6+W6+Z6+Q6+T6+AI6</f>
        <v>0</v>
      </c>
      <c r="F6" s="1058">
        <f t="shared" ref="F6:F7" si="3">+I6+L6+AD6+AG6+O6+X6+AA6+R6+U6+AJ6</f>
        <v>979</v>
      </c>
      <c r="G6" s="746"/>
      <c r="H6" s="703"/>
      <c r="I6" s="703">
        <f t="shared" ref="I6:I65" si="4">+H6+G6</f>
        <v>0</v>
      </c>
      <c r="J6" s="446"/>
      <c r="K6" s="703"/>
      <c r="L6" s="703">
        <f t="shared" ref="L6:L65" si="5">+K6+J6</f>
        <v>0</v>
      </c>
      <c r="M6" s="446">
        <v>979</v>
      </c>
      <c r="N6" s="703"/>
      <c r="O6" s="703">
        <f t="shared" ref="O6:O65" si="6">+N6+M6</f>
        <v>979</v>
      </c>
      <c r="P6" s="446"/>
      <c r="Q6" s="703"/>
      <c r="R6" s="703">
        <f t="shared" ref="R6:R65" si="7">+Q6+P6</f>
        <v>0</v>
      </c>
      <c r="S6" s="446"/>
      <c r="T6" s="703"/>
      <c r="U6" s="703">
        <f t="shared" ref="U6:U65" si="8">+T6+S6</f>
        <v>0</v>
      </c>
      <c r="V6" s="446"/>
      <c r="W6" s="703"/>
      <c r="X6" s="703">
        <f t="shared" ref="X6:X65" si="9">+W6+V6</f>
        <v>0</v>
      </c>
      <c r="Y6" s="703"/>
      <c r="Z6" s="703"/>
      <c r="AA6" s="703">
        <f t="shared" ref="AA6:AA65" si="10">+Z6+Y6</f>
        <v>0</v>
      </c>
      <c r="AB6" s="446"/>
      <c r="AC6" s="703"/>
      <c r="AD6" s="703">
        <f t="shared" ref="AD6:AD65" si="11">+AB6+AC6</f>
        <v>0</v>
      </c>
      <c r="AE6" s="446"/>
      <c r="AF6" s="703"/>
      <c r="AG6" s="1046">
        <f t="shared" ref="AG6:AG65" si="12">+AF6+AE6</f>
        <v>0</v>
      </c>
      <c r="AH6" s="703"/>
      <c r="AI6" s="703"/>
      <c r="AJ6" s="1042">
        <f t="shared" ref="AJ6:AJ7" si="13">+AI6+AH6</f>
        <v>0</v>
      </c>
    </row>
    <row r="7" spans="1:36" s="37" customFormat="1" ht="12.75" customHeight="1" x14ac:dyDescent="0.2">
      <c r="A7" s="503" t="s">
        <v>34</v>
      </c>
      <c r="B7" s="1240" t="s">
        <v>172</v>
      </c>
      <c r="C7" s="1225"/>
      <c r="D7" s="1056">
        <f t="shared" si="1"/>
        <v>979</v>
      </c>
      <c r="E7" s="1057">
        <f t="shared" si="2"/>
        <v>0</v>
      </c>
      <c r="F7" s="1058">
        <f t="shared" si="3"/>
        <v>979</v>
      </c>
      <c r="G7" s="703">
        <f>+G5+G6</f>
        <v>0</v>
      </c>
      <c r="H7" s="703">
        <f t="shared" ref="H7" si="14">+H6+H5</f>
        <v>0</v>
      </c>
      <c r="I7" s="703">
        <f t="shared" si="4"/>
        <v>0</v>
      </c>
      <c r="J7" s="703">
        <f t="shared" ref="J7" si="15">+J5+J6</f>
        <v>0</v>
      </c>
      <c r="K7" s="703">
        <f t="shared" ref="K7" si="16">+K6+K5</f>
        <v>0</v>
      </c>
      <c r="L7" s="703">
        <f t="shared" si="5"/>
        <v>0</v>
      </c>
      <c r="M7" s="969">
        <f t="shared" ref="M7" si="17">+M5+M6</f>
        <v>979</v>
      </c>
      <c r="N7" s="703">
        <f t="shared" ref="N7" si="18">+N6+N5</f>
        <v>0</v>
      </c>
      <c r="O7" s="703">
        <f t="shared" si="6"/>
        <v>979</v>
      </c>
      <c r="P7" s="703">
        <f t="shared" ref="P7" si="19">+P5+P6</f>
        <v>0</v>
      </c>
      <c r="Q7" s="703">
        <f t="shared" ref="Q7" si="20">+Q6+Q5</f>
        <v>0</v>
      </c>
      <c r="R7" s="703">
        <f t="shared" si="7"/>
        <v>0</v>
      </c>
      <c r="S7" s="703">
        <f t="shared" ref="S7" si="21">+S5+S6</f>
        <v>0</v>
      </c>
      <c r="T7" s="703">
        <f t="shared" ref="T7" si="22">+T6+T5</f>
        <v>0</v>
      </c>
      <c r="U7" s="703">
        <f t="shared" si="8"/>
        <v>0</v>
      </c>
      <c r="V7" s="703">
        <f t="shared" ref="V7" si="23">+V5+V6</f>
        <v>0</v>
      </c>
      <c r="W7" s="703">
        <f t="shared" ref="W7:Z7" si="24">+W6+W5</f>
        <v>0</v>
      </c>
      <c r="X7" s="703">
        <f t="shared" si="24"/>
        <v>0</v>
      </c>
      <c r="Y7" s="703">
        <f>+Y6+Y5</f>
        <v>0</v>
      </c>
      <c r="Z7" s="703">
        <f t="shared" si="24"/>
        <v>0</v>
      </c>
      <c r="AA7" s="703">
        <f t="shared" si="10"/>
        <v>0</v>
      </c>
      <c r="AB7" s="703">
        <f t="shared" ref="AB7" si="25">+AB5+AB6</f>
        <v>0</v>
      </c>
      <c r="AC7" s="703">
        <f t="shared" ref="AC7" si="26">+AC6+AC5</f>
        <v>0</v>
      </c>
      <c r="AD7" s="703">
        <f t="shared" si="11"/>
        <v>0</v>
      </c>
      <c r="AE7" s="703">
        <f t="shared" ref="AE7" si="27">+AE5+AE6</f>
        <v>0</v>
      </c>
      <c r="AF7" s="703">
        <f t="shared" ref="AF7" si="28">+AF6+AF5</f>
        <v>0</v>
      </c>
      <c r="AG7" s="1046">
        <f t="shared" si="12"/>
        <v>0</v>
      </c>
      <c r="AH7" s="969">
        <f t="shared" ref="AH7" si="29">+AH5+AH6</f>
        <v>0</v>
      </c>
      <c r="AI7" s="703">
        <f t="shared" ref="AI7" si="30">+AI6+AI5</f>
        <v>0</v>
      </c>
      <c r="AJ7" s="1042">
        <f t="shared" si="13"/>
        <v>0</v>
      </c>
    </row>
    <row r="8" spans="1:36" ht="12" customHeight="1" x14ac:dyDescent="0.2">
      <c r="A8" s="504"/>
      <c r="B8" s="695"/>
      <c r="C8" s="985"/>
      <c r="D8" s="1059"/>
      <c r="E8" s="1059"/>
      <c r="F8" s="1060"/>
      <c r="G8" s="600"/>
      <c r="H8" s="600"/>
      <c r="I8" s="804"/>
      <c r="J8" s="600"/>
      <c r="K8" s="600"/>
      <c r="L8" s="804"/>
      <c r="M8" s="1061"/>
      <c r="N8" s="600"/>
      <c r="O8" s="804"/>
      <c r="P8" s="600"/>
      <c r="Q8" s="600"/>
      <c r="R8" s="804"/>
      <c r="S8" s="600"/>
      <c r="T8" s="600"/>
      <c r="U8" s="804"/>
      <c r="V8" s="600"/>
      <c r="W8" s="600"/>
      <c r="X8" s="804"/>
      <c r="Y8" s="600"/>
      <c r="Z8" s="600"/>
      <c r="AA8" s="804"/>
      <c r="AB8" s="600"/>
      <c r="AC8" s="600"/>
      <c r="AD8" s="804"/>
      <c r="AE8" s="600"/>
      <c r="AF8" s="600"/>
      <c r="AG8" s="804"/>
      <c r="AH8" s="600"/>
      <c r="AI8" s="600"/>
      <c r="AJ8" s="1043"/>
    </row>
    <row r="9" spans="1:36" s="37" customFormat="1" ht="12.75" customHeight="1" x14ac:dyDescent="0.2">
      <c r="A9" s="503" t="s">
        <v>35</v>
      </c>
      <c r="B9" s="1240" t="s">
        <v>171</v>
      </c>
      <c r="C9" s="1225"/>
      <c r="D9" s="1056">
        <f>+G9+J9+AB9+AE9+M9+V9+Y9+P9+S9+AH9</f>
        <v>228</v>
      </c>
      <c r="E9" s="1057">
        <f t="shared" ref="E9" si="31">+H9+K9+AC9+AF9+N9+W9+Z9+Q9+T9+AI9</f>
        <v>0</v>
      </c>
      <c r="F9" s="1058">
        <f t="shared" ref="F9" si="32">+I9+L9+AD9+AG9+O9+X9+AA9+R9+U9+AJ9</f>
        <v>228</v>
      </c>
      <c r="G9" s="746"/>
      <c r="H9" s="703"/>
      <c r="I9" s="703">
        <f t="shared" si="4"/>
        <v>0</v>
      </c>
      <c r="J9" s="446"/>
      <c r="K9" s="703"/>
      <c r="L9" s="703">
        <f t="shared" si="5"/>
        <v>0</v>
      </c>
      <c r="M9" s="1062">
        <v>228</v>
      </c>
      <c r="N9" s="703"/>
      <c r="O9" s="703">
        <f t="shared" si="6"/>
        <v>228</v>
      </c>
      <c r="P9" s="446"/>
      <c r="Q9" s="703"/>
      <c r="R9" s="703">
        <f t="shared" si="7"/>
        <v>0</v>
      </c>
      <c r="S9" s="446"/>
      <c r="T9" s="703"/>
      <c r="U9" s="703">
        <f t="shared" si="8"/>
        <v>0</v>
      </c>
      <c r="V9" s="446"/>
      <c r="W9" s="703"/>
      <c r="X9" s="703">
        <f t="shared" si="9"/>
        <v>0</v>
      </c>
      <c r="Y9" s="703"/>
      <c r="Z9" s="703"/>
      <c r="AA9" s="703">
        <f t="shared" si="10"/>
        <v>0</v>
      </c>
      <c r="AB9" s="446"/>
      <c r="AC9" s="703"/>
      <c r="AD9" s="703">
        <f t="shared" si="11"/>
        <v>0</v>
      </c>
      <c r="AE9" s="446"/>
      <c r="AF9" s="703"/>
      <c r="AG9" s="1046">
        <f t="shared" si="12"/>
        <v>0</v>
      </c>
      <c r="AH9" s="703">
        <v>0</v>
      </c>
      <c r="AI9" s="703"/>
      <c r="AJ9" s="1042">
        <f t="shared" ref="AJ9" si="33">+AI9+AH9</f>
        <v>0</v>
      </c>
    </row>
    <row r="10" spans="1:36" ht="11.25" customHeight="1" x14ac:dyDescent="0.2">
      <c r="A10" s="88"/>
      <c r="C10" s="304"/>
      <c r="D10" s="1059"/>
      <c r="E10" s="1059"/>
      <c r="F10" s="1060"/>
      <c r="G10" s="600"/>
      <c r="H10" s="600"/>
      <c r="I10" s="804"/>
      <c r="J10" s="600"/>
      <c r="K10" s="600"/>
      <c r="L10" s="804"/>
      <c r="M10" s="1061"/>
      <c r="N10" s="600"/>
      <c r="O10" s="804"/>
      <c r="P10" s="600"/>
      <c r="Q10" s="600"/>
      <c r="R10" s="804"/>
      <c r="S10" s="600"/>
      <c r="T10" s="600"/>
      <c r="U10" s="804"/>
      <c r="V10" s="600"/>
      <c r="W10" s="600"/>
      <c r="X10" s="804"/>
      <c r="Y10" s="600"/>
      <c r="Z10" s="600"/>
      <c r="AA10" s="804"/>
      <c r="AB10" s="600"/>
      <c r="AC10" s="600"/>
      <c r="AD10" s="804"/>
      <c r="AE10" s="600"/>
      <c r="AF10" s="600"/>
      <c r="AG10" s="804"/>
      <c r="AH10" s="600"/>
      <c r="AI10" s="600"/>
      <c r="AJ10" s="1043"/>
    </row>
    <row r="11" spans="1:36" ht="12.75" customHeight="1" x14ac:dyDescent="0.2">
      <c r="A11" s="505" t="s">
        <v>42</v>
      </c>
      <c r="B11" s="1236" t="s">
        <v>41</v>
      </c>
      <c r="C11" s="1235"/>
      <c r="D11" s="1056">
        <f t="shared" ref="D11:D35" si="34">+G11+J11+AB11+AE11+M11+V11+Y11+P11+S11+AH11</f>
        <v>0</v>
      </c>
      <c r="E11" s="1057">
        <f t="shared" ref="E11:E35" si="35">+H11+K11+AC11+AF11+N11+W11+Z11+Q11+T11+AI11</f>
        <v>0</v>
      </c>
      <c r="F11" s="1058">
        <f t="shared" ref="F11:F35" si="36">+I11+L11+AD11+AG11+O11+X11+AA11+R11+U11+AJ11</f>
        <v>0</v>
      </c>
      <c r="G11" s="746"/>
      <c r="H11" s="446"/>
      <c r="I11" s="703">
        <f t="shared" si="4"/>
        <v>0</v>
      </c>
      <c r="J11" s="446"/>
      <c r="K11" s="446"/>
      <c r="L11" s="703">
        <f t="shared" si="5"/>
        <v>0</v>
      </c>
      <c r="M11" s="1062"/>
      <c r="N11" s="446"/>
      <c r="O11" s="703">
        <f t="shared" si="6"/>
        <v>0</v>
      </c>
      <c r="P11" s="446"/>
      <c r="Q11" s="446"/>
      <c r="R11" s="703">
        <f t="shared" si="7"/>
        <v>0</v>
      </c>
      <c r="S11" s="446"/>
      <c r="T11" s="446"/>
      <c r="U11" s="703">
        <f t="shared" si="8"/>
        <v>0</v>
      </c>
      <c r="V11" s="446"/>
      <c r="W11" s="446"/>
      <c r="X11" s="703">
        <f t="shared" si="9"/>
        <v>0</v>
      </c>
      <c r="Y11" s="446"/>
      <c r="Z11" s="446"/>
      <c r="AA11" s="703">
        <f t="shared" si="10"/>
        <v>0</v>
      </c>
      <c r="AB11" s="446"/>
      <c r="AC11" s="446"/>
      <c r="AD11" s="703">
        <f t="shared" si="11"/>
        <v>0</v>
      </c>
      <c r="AE11" s="446"/>
      <c r="AF11" s="446"/>
      <c r="AG11" s="1046">
        <f t="shared" si="12"/>
        <v>0</v>
      </c>
      <c r="AH11" s="446"/>
      <c r="AI11" s="446"/>
      <c r="AJ11" s="1042">
        <f t="shared" ref="AJ11:AJ35" si="37">+AI11+AH11</f>
        <v>0</v>
      </c>
    </row>
    <row r="12" spans="1:36" ht="12.75" customHeight="1" x14ac:dyDescent="0.2">
      <c r="A12" s="505" t="s">
        <v>44</v>
      </c>
      <c r="B12" s="1236" t="s">
        <v>43</v>
      </c>
      <c r="C12" s="1235"/>
      <c r="D12" s="1056">
        <f t="shared" si="34"/>
        <v>0</v>
      </c>
      <c r="E12" s="1057">
        <f t="shared" si="35"/>
        <v>0</v>
      </c>
      <c r="F12" s="1058">
        <f t="shared" si="36"/>
        <v>0</v>
      </c>
      <c r="G12" s="746"/>
      <c r="H12" s="446"/>
      <c r="I12" s="703">
        <f t="shared" si="4"/>
        <v>0</v>
      </c>
      <c r="J12" s="446"/>
      <c r="K12" s="446"/>
      <c r="L12" s="703">
        <f t="shared" si="5"/>
        <v>0</v>
      </c>
      <c r="M12" s="446"/>
      <c r="N12" s="446"/>
      <c r="O12" s="703">
        <f t="shared" si="6"/>
        <v>0</v>
      </c>
      <c r="P12" s="446"/>
      <c r="Q12" s="446"/>
      <c r="R12" s="703">
        <f t="shared" si="7"/>
        <v>0</v>
      </c>
      <c r="S12" s="446"/>
      <c r="T12" s="446"/>
      <c r="U12" s="703">
        <f t="shared" si="8"/>
        <v>0</v>
      </c>
      <c r="V12" s="446"/>
      <c r="W12" s="446"/>
      <c r="X12" s="703">
        <f t="shared" si="9"/>
        <v>0</v>
      </c>
      <c r="Y12" s="446"/>
      <c r="Z12" s="446"/>
      <c r="AA12" s="703">
        <f t="shared" si="10"/>
        <v>0</v>
      </c>
      <c r="AB12" s="446"/>
      <c r="AC12" s="446"/>
      <c r="AD12" s="703">
        <f t="shared" si="11"/>
        <v>0</v>
      </c>
      <c r="AE12" s="446"/>
      <c r="AF12" s="446"/>
      <c r="AG12" s="1046">
        <f t="shared" si="12"/>
        <v>0</v>
      </c>
      <c r="AH12" s="446"/>
      <c r="AI12" s="446"/>
      <c r="AJ12" s="1042">
        <f t="shared" si="37"/>
        <v>0</v>
      </c>
    </row>
    <row r="13" spans="1:36" ht="12.75" customHeight="1" x14ac:dyDescent="0.2">
      <c r="A13" s="505" t="s">
        <v>46</v>
      </c>
      <c r="B13" s="1236" t="s">
        <v>45</v>
      </c>
      <c r="C13" s="1235"/>
      <c r="D13" s="1056">
        <f t="shared" si="34"/>
        <v>0</v>
      </c>
      <c r="E13" s="1057">
        <f t="shared" si="35"/>
        <v>0</v>
      </c>
      <c r="F13" s="1058">
        <f t="shared" si="36"/>
        <v>0</v>
      </c>
      <c r="G13" s="746"/>
      <c r="H13" s="446"/>
      <c r="I13" s="703">
        <f t="shared" si="4"/>
        <v>0</v>
      </c>
      <c r="J13" s="446"/>
      <c r="K13" s="446"/>
      <c r="L13" s="703">
        <f t="shared" si="5"/>
        <v>0</v>
      </c>
      <c r="M13" s="446"/>
      <c r="N13" s="446"/>
      <c r="O13" s="703">
        <f t="shared" si="6"/>
        <v>0</v>
      </c>
      <c r="P13" s="446"/>
      <c r="Q13" s="446"/>
      <c r="R13" s="703">
        <f t="shared" si="7"/>
        <v>0</v>
      </c>
      <c r="S13" s="446"/>
      <c r="T13" s="446"/>
      <c r="U13" s="703">
        <f t="shared" si="8"/>
        <v>0</v>
      </c>
      <c r="V13" s="446"/>
      <c r="W13" s="446"/>
      <c r="X13" s="703">
        <f t="shared" si="9"/>
        <v>0</v>
      </c>
      <c r="Y13" s="446"/>
      <c r="Z13" s="446"/>
      <c r="AA13" s="703">
        <f t="shared" si="10"/>
        <v>0</v>
      </c>
      <c r="AB13" s="446"/>
      <c r="AC13" s="446"/>
      <c r="AD13" s="703">
        <f t="shared" si="11"/>
        <v>0</v>
      </c>
      <c r="AE13" s="446"/>
      <c r="AF13" s="446"/>
      <c r="AG13" s="1046">
        <f t="shared" si="12"/>
        <v>0</v>
      </c>
      <c r="AH13" s="446"/>
      <c r="AI13" s="446"/>
      <c r="AJ13" s="1042">
        <f t="shared" si="37"/>
        <v>0</v>
      </c>
    </row>
    <row r="14" spans="1:36" s="37" customFormat="1" ht="12.75" customHeight="1" x14ac:dyDescent="0.2">
      <c r="A14" s="503" t="s">
        <v>47</v>
      </c>
      <c r="B14" s="1240" t="s">
        <v>170</v>
      </c>
      <c r="C14" s="1225"/>
      <c r="D14" s="1056">
        <f t="shared" si="34"/>
        <v>0</v>
      </c>
      <c r="E14" s="1057">
        <f t="shared" si="35"/>
        <v>0</v>
      </c>
      <c r="F14" s="1058">
        <f t="shared" si="36"/>
        <v>0</v>
      </c>
      <c r="G14" s="965">
        <f>SUM(G11:G13)</f>
        <v>0</v>
      </c>
      <c r="H14" s="703">
        <f t="shared" ref="H14:AC14" si="38">SUM(H11:H13)</f>
        <v>0</v>
      </c>
      <c r="I14" s="703">
        <f t="shared" si="4"/>
        <v>0</v>
      </c>
      <c r="J14" s="703">
        <f t="shared" ref="J14" si="39">SUM(J11:J13)</f>
        <v>0</v>
      </c>
      <c r="K14" s="703">
        <f t="shared" si="38"/>
        <v>0</v>
      </c>
      <c r="L14" s="703">
        <f t="shared" si="5"/>
        <v>0</v>
      </c>
      <c r="M14" s="703">
        <f t="shared" ref="M14" si="40">SUM(M11:M13)</f>
        <v>0</v>
      </c>
      <c r="N14" s="703">
        <f t="shared" si="38"/>
        <v>0</v>
      </c>
      <c r="O14" s="703">
        <f t="shared" si="6"/>
        <v>0</v>
      </c>
      <c r="P14" s="703">
        <f t="shared" ref="P14" si="41">SUM(P11:P13)</f>
        <v>0</v>
      </c>
      <c r="Q14" s="703">
        <f t="shared" si="38"/>
        <v>0</v>
      </c>
      <c r="R14" s="703">
        <f t="shared" si="7"/>
        <v>0</v>
      </c>
      <c r="S14" s="703">
        <f t="shared" ref="S14" si="42">SUM(S11:S13)</f>
        <v>0</v>
      </c>
      <c r="T14" s="703">
        <f t="shared" si="38"/>
        <v>0</v>
      </c>
      <c r="U14" s="703">
        <f t="shared" si="8"/>
        <v>0</v>
      </c>
      <c r="V14" s="703">
        <f t="shared" ref="V14" si="43">SUM(V11:V13)</f>
        <v>0</v>
      </c>
      <c r="W14" s="703">
        <f t="shared" si="38"/>
        <v>0</v>
      </c>
      <c r="X14" s="703">
        <f t="shared" si="9"/>
        <v>0</v>
      </c>
      <c r="Y14" s="703">
        <f t="shared" si="38"/>
        <v>0</v>
      </c>
      <c r="Z14" s="703">
        <f t="shared" si="38"/>
        <v>0</v>
      </c>
      <c r="AA14" s="703">
        <f t="shared" si="10"/>
        <v>0</v>
      </c>
      <c r="AB14" s="703">
        <f t="shared" ref="AB14" si="44">SUM(AB11:AB13)</f>
        <v>0</v>
      </c>
      <c r="AC14" s="703">
        <f t="shared" si="38"/>
        <v>0</v>
      </c>
      <c r="AD14" s="703">
        <f t="shared" si="11"/>
        <v>0</v>
      </c>
      <c r="AE14" s="703">
        <f t="shared" ref="AE14" si="45">SUM(AE11:AE13)</f>
        <v>0</v>
      </c>
      <c r="AF14" s="703">
        <f>SUM(AF11:AF13)</f>
        <v>0</v>
      </c>
      <c r="AG14" s="1046">
        <f t="shared" si="12"/>
        <v>0</v>
      </c>
      <c r="AH14" s="703">
        <f t="shared" ref="AH14" si="46">SUM(AH11:AH13)</f>
        <v>0</v>
      </c>
      <c r="AI14" s="703">
        <f>SUM(AI11:AI13)</f>
        <v>0</v>
      </c>
      <c r="AJ14" s="1042">
        <f t="shared" si="37"/>
        <v>0</v>
      </c>
    </row>
    <row r="15" spans="1:36" ht="12.75" customHeight="1" x14ac:dyDescent="0.2">
      <c r="A15" s="505" t="s">
        <v>49</v>
      </c>
      <c r="B15" s="1236" t="s">
        <v>48</v>
      </c>
      <c r="C15" s="1235"/>
      <c r="D15" s="1056">
        <f t="shared" si="34"/>
        <v>0</v>
      </c>
      <c r="E15" s="1057">
        <f t="shared" si="35"/>
        <v>0</v>
      </c>
      <c r="F15" s="1058">
        <f t="shared" si="36"/>
        <v>0</v>
      </c>
      <c r="G15" s="746"/>
      <c r="H15" s="446"/>
      <c r="I15" s="703">
        <f t="shared" si="4"/>
        <v>0</v>
      </c>
      <c r="J15" s="446"/>
      <c r="K15" s="446"/>
      <c r="L15" s="703">
        <f t="shared" si="5"/>
        <v>0</v>
      </c>
      <c r="M15" s="446"/>
      <c r="N15" s="446"/>
      <c r="O15" s="703">
        <f t="shared" si="6"/>
        <v>0</v>
      </c>
      <c r="P15" s="446"/>
      <c r="Q15" s="446"/>
      <c r="R15" s="703">
        <f t="shared" si="7"/>
        <v>0</v>
      </c>
      <c r="S15" s="446"/>
      <c r="T15" s="446"/>
      <c r="U15" s="703">
        <f t="shared" si="8"/>
        <v>0</v>
      </c>
      <c r="V15" s="446"/>
      <c r="W15" s="446"/>
      <c r="X15" s="703">
        <f t="shared" si="9"/>
        <v>0</v>
      </c>
      <c r="Y15" s="446"/>
      <c r="Z15" s="446"/>
      <c r="AA15" s="703">
        <f t="shared" si="10"/>
        <v>0</v>
      </c>
      <c r="AB15" s="446"/>
      <c r="AC15" s="446"/>
      <c r="AD15" s="703">
        <f t="shared" si="11"/>
        <v>0</v>
      </c>
      <c r="AE15" s="446"/>
      <c r="AF15" s="446"/>
      <c r="AG15" s="1046">
        <f t="shared" si="12"/>
        <v>0</v>
      </c>
      <c r="AH15" s="446"/>
      <c r="AI15" s="446"/>
      <c r="AJ15" s="1042">
        <f t="shared" si="37"/>
        <v>0</v>
      </c>
    </row>
    <row r="16" spans="1:36" ht="12.75" customHeight="1" x14ac:dyDescent="0.2">
      <c r="A16" s="505" t="s">
        <v>51</v>
      </c>
      <c r="B16" s="1236" t="s">
        <v>50</v>
      </c>
      <c r="C16" s="1235"/>
      <c r="D16" s="1056">
        <f t="shared" si="34"/>
        <v>0</v>
      </c>
      <c r="E16" s="1057">
        <f t="shared" si="35"/>
        <v>0</v>
      </c>
      <c r="F16" s="1058">
        <f t="shared" si="36"/>
        <v>0</v>
      </c>
      <c r="G16" s="746"/>
      <c r="H16" s="446"/>
      <c r="I16" s="703">
        <f t="shared" si="4"/>
        <v>0</v>
      </c>
      <c r="J16" s="446"/>
      <c r="K16" s="446"/>
      <c r="L16" s="703">
        <f t="shared" si="5"/>
        <v>0</v>
      </c>
      <c r="M16" s="446"/>
      <c r="N16" s="446"/>
      <c r="O16" s="703">
        <f t="shared" si="6"/>
        <v>0</v>
      </c>
      <c r="P16" s="446"/>
      <c r="Q16" s="446"/>
      <c r="R16" s="703">
        <f t="shared" si="7"/>
        <v>0</v>
      </c>
      <c r="S16" s="446"/>
      <c r="T16" s="446"/>
      <c r="U16" s="703">
        <f t="shared" si="8"/>
        <v>0</v>
      </c>
      <c r="V16" s="446"/>
      <c r="W16" s="446"/>
      <c r="X16" s="703">
        <f t="shared" si="9"/>
        <v>0</v>
      </c>
      <c r="Y16" s="446"/>
      <c r="Z16" s="446"/>
      <c r="AA16" s="703">
        <f t="shared" si="10"/>
        <v>0</v>
      </c>
      <c r="AB16" s="446"/>
      <c r="AC16" s="446"/>
      <c r="AD16" s="703">
        <f t="shared" si="11"/>
        <v>0</v>
      </c>
      <c r="AE16" s="446"/>
      <c r="AF16" s="446"/>
      <c r="AG16" s="1046">
        <f t="shared" si="12"/>
        <v>0</v>
      </c>
      <c r="AH16" s="446"/>
      <c r="AI16" s="446"/>
      <c r="AJ16" s="1042">
        <f t="shared" si="37"/>
        <v>0</v>
      </c>
    </row>
    <row r="17" spans="1:36" s="37" customFormat="1" ht="12.75" customHeight="1" x14ac:dyDescent="0.2">
      <c r="A17" s="503" t="s">
        <v>52</v>
      </c>
      <c r="B17" s="1240" t="s">
        <v>169</v>
      </c>
      <c r="C17" s="1225"/>
      <c r="D17" s="1056">
        <f t="shared" si="34"/>
        <v>0</v>
      </c>
      <c r="E17" s="1057">
        <f t="shared" si="35"/>
        <v>0</v>
      </c>
      <c r="F17" s="1058">
        <f t="shared" si="36"/>
        <v>0</v>
      </c>
      <c r="G17" s="965">
        <f>+G15+G16</f>
        <v>0</v>
      </c>
      <c r="H17" s="703">
        <f t="shared" ref="H17:AC17" si="47">+H15+H16</f>
        <v>0</v>
      </c>
      <c r="I17" s="703">
        <f t="shared" si="4"/>
        <v>0</v>
      </c>
      <c r="J17" s="703">
        <f t="shared" ref="J17" si="48">+J15+J16</f>
        <v>0</v>
      </c>
      <c r="K17" s="703">
        <f t="shared" si="47"/>
        <v>0</v>
      </c>
      <c r="L17" s="703">
        <f t="shared" si="5"/>
        <v>0</v>
      </c>
      <c r="M17" s="703">
        <f t="shared" ref="M17" si="49">+M15+M16</f>
        <v>0</v>
      </c>
      <c r="N17" s="703">
        <f t="shared" si="47"/>
        <v>0</v>
      </c>
      <c r="O17" s="703">
        <f t="shared" si="6"/>
        <v>0</v>
      </c>
      <c r="P17" s="703">
        <f t="shared" ref="P17" si="50">+P15+P16</f>
        <v>0</v>
      </c>
      <c r="Q17" s="703">
        <f t="shared" si="47"/>
        <v>0</v>
      </c>
      <c r="R17" s="703">
        <f t="shared" si="7"/>
        <v>0</v>
      </c>
      <c r="S17" s="703">
        <f t="shared" ref="S17" si="51">+S15+S16</f>
        <v>0</v>
      </c>
      <c r="T17" s="703">
        <f t="shared" si="47"/>
        <v>0</v>
      </c>
      <c r="U17" s="703">
        <f t="shared" si="8"/>
        <v>0</v>
      </c>
      <c r="V17" s="703">
        <f t="shared" ref="V17" si="52">+V15+V16</f>
        <v>0</v>
      </c>
      <c r="W17" s="703">
        <f t="shared" si="47"/>
        <v>0</v>
      </c>
      <c r="X17" s="703">
        <f t="shared" si="9"/>
        <v>0</v>
      </c>
      <c r="Y17" s="703">
        <f t="shared" si="47"/>
        <v>0</v>
      </c>
      <c r="Z17" s="703">
        <f t="shared" si="47"/>
        <v>0</v>
      </c>
      <c r="AA17" s="703">
        <f t="shared" si="10"/>
        <v>0</v>
      </c>
      <c r="AB17" s="703">
        <f t="shared" ref="AB17" si="53">+AB15+AB16</f>
        <v>0</v>
      </c>
      <c r="AC17" s="703">
        <f t="shared" si="47"/>
        <v>0</v>
      </c>
      <c r="AD17" s="703">
        <f t="shared" si="11"/>
        <v>0</v>
      </c>
      <c r="AE17" s="703">
        <f t="shared" ref="AE17" si="54">+AE15+AE16</f>
        <v>0</v>
      </c>
      <c r="AF17" s="703">
        <f>+AF15+AF16</f>
        <v>0</v>
      </c>
      <c r="AG17" s="1046">
        <f t="shared" si="12"/>
        <v>0</v>
      </c>
      <c r="AH17" s="703">
        <f t="shared" ref="AH17" si="55">+AH15+AH16</f>
        <v>0</v>
      </c>
      <c r="AI17" s="703">
        <f>+AI15+AI16</f>
        <v>0</v>
      </c>
      <c r="AJ17" s="1042">
        <f t="shared" si="37"/>
        <v>0</v>
      </c>
    </row>
    <row r="18" spans="1:36" ht="12.75" customHeight="1" x14ac:dyDescent="0.2">
      <c r="A18" s="505" t="s">
        <v>54</v>
      </c>
      <c r="B18" s="1236" t="s">
        <v>53</v>
      </c>
      <c r="C18" s="1235"/>
      <c r="D18" s="1056">
        <f t="shared" si="34"/>
        <v>0</v>
      </c>
      <c r="E18" s="1057">
        <f t="shared" si="35"/>
        <v>0</v>
      </c>
      <c r="F18" s="1058">
        <f t="shared" si="36"/>
        <v>0</v>
      </c>
      <c r="G18" s="746"/>
      <c r="H18" s="446"/>
      <c r="I18" s="703">
        <f t="shared" si="4"/>
        <v>0</v>
      </c>
      <c r="J18" s="446"/>
      <c r="K18" s="446"/>
      <c r="L18" s="703">
        <f t="shared" si="5"/>
        <v>0</v>
      </c>
      <c r="M18" s="446"/>
      <c r="N18" s="446"/>
      <c r="O18" s="703">
        <f t="shared" si="6"/>
        <v>0</v>
      </c>
      <c r="P18" s="446"/>
      <c r="Q18" s="446"/>
      <c r="R18" s="703">
        <f t="shared" si="7"/>
        <v>0</v>
      </c>
      <c r="S18" s="446"/>
      <c r="T18" s="446"/>
      <c r="U18" s="703">
        <f t="shared" si="8"/>
        <v>0</v>
      </c>
      <c r="V18" s="446"/>
      <c r="W18" s="446"/>
      <c r="X18" s="703">
        <f t="shared" si="9"/>
        <v>0</v>
      </c>
      <c r="Y18" s="446"/>
      <c r="Z18" s="446"/>
      <c r="AA18" s="703">
        <f t="shared" si="10"/>
        <v>0</v>
      </c>
      <c r="AB18" s="446"/>
      <c r="AC18" s="446"/>
      <c r="AD18" s="703">
        <f t="shared" si="11"/>
        <v>0</v>
      </c>
      <c r="AE18" s="446"/>
      <c r="AF18" s="446"/>
      <c r="AG18" s="1046">
        <f t="shared" si="12"/>
        <v>0</v>
      </c>
      <c r="AH18" s="446"/>
      <c r="AI18" s="446"/>
      <c r="AJ18" s="1042">
        <f t="shared" si="37"/>
        <v>0</v>
      </c>
    </row>
    <row r="19" spans="1:36" ht="12.75" customHeight="1" x14ac:dyDescent="0.2">
      <c r="A19" s="505" t="s">
        <v>56</v>
      </c>
      <c r="B19" s="1236" t="s">
        <v>55</v>
      </c>
      <c r="C19" s="1235"/>
      <c r="D19" s="1056">
        <f t="shared" si="34"/>
        <v>0</v>
      </c>
      <c r="E19" s="1057">
        <f t="shared" si="35"/>
        <v>0</v>
      </c>
      <c r="F19" s="1058">
        <f t="shared" si="36"/>
        <v>0</v>
      </c>
      <c r="G19" s="746"/>
      <c r="H19" s="446"/>
      <c r="I19" s="703">
        <f t="shared" si="4"/>
        <v>0</v>
      </c>
      <c r="J19" s="446"/>
      <c r="K19" s="446"/>
      <c r="L19" s="703">
        <f t="shared" si="5"/>
        <v>0</v>
      </c>
      <c r="M19" s="446"/>
      <c r="N19" s="446"/>
      <c r="O19" s="703">
        <f t="shared" si="6"/>
        <v>0</v>
      </c>
      <c r="P19" s="446"/>
      <c r="Q19" s="446"/>
      <c r="R19" s="703">
        <f t="shared" si="7"/>
        <v>0</v>
      </c>
      <c r="S19" s="446"/>
      <c r="T19" s="446"/>
      <c r="U19" s="703">
        <f t="shared" si="8"/>
        <v>0</v>
      </c>
      <c r="V19" s="446"/>
      <c r="W19" s="446"/>
      <c r="X19" s="703">
        <f t="shared" si="9"/>
        <v>0</v>
      </c>
      <c r="Y19" s="446"/>
      <c r="Z19" s="446"/>
      <c r="AA19" s="703">
        <f t="shared" si="10"/>
        <v>0</v>
      </c>
      <c r="AB19" s="446"/>
      <c r="AC19" s="446"/>
      <c r="AD19" s="703">
        <f t="shared" si="11"/>
        <v>0</v>
      </c>
      <c r="AE19" s="446"/>
      <c r="AF19" s="446"/>
      <c r="AG19" s="1046">
        <f t="shared" si="12"/>
        <v>0</v>
      </c>
      <c r="AH19" s="446"/>
      <c r="AI19" s="446"/>
      <c r="AJ19" s="1042">
        <f t="shared" si="37"/>
        <v>0</v>
      </c>
    </row>
    <row r="20" spans="1:36" ht="12.75" customHeight="1" x14ac:dyDescent="0.2">
      <c r="A20" s="505" t="s">
        <v>57</v>
      </c>
      <c r="B20" s="1236" t="s">
        <v>167</v>
      </c>
      <c r="C20" s="1235"/>
      <c r="D20" s="1056">
        <f t="shared" si="34"/>
        <v>0</v>
      </c>
      <c r="E20" s="1057">
        <f t="shared" si="35"/>
        <v>0</v>
      </c>
      <c r="F20" s="1058">
        <f t="shared" si="36"/>
        <v>0</v>
      </c>
      <c r="G20" s="746"/>
      <c r="H20" s="446"/>
      <c r="I20" s="703">
        <f t="shared" si="4"/>
        <v>0</v>
      </c>
      <c r="J20" s="446"/>
      <c r="K20" s="446"/>
      <c r="L20" s="703">
        <f t="shared" si="5"/>
        <v>0</v>
      </c>
      <c r="M20" s="446"/>
      <c r="N20" s="446"/>
      <c r="O20" s="703">
        <f t="shared" si="6"/>
        <v>0</v>
      </c>
      <c r="P20" s="446"/>
      <c r="Q20" s="446"/>
      <c r="R20" s="703">
        <f t="shared" si="7"/>
        <v>0</v>
      </c>
      <c r="S20" s="446"/>
      <c r="T20" s="446"/>
      <c r="U20" s="703">
        <f t="shared" si="8"/>
        <v>0</v>
      </c>
      <c r="V20" s="446"/>
      <c r="W20" s="446"/>
      <c r="X20" s="703">
        <f t="shared" si="9"/>
        <v>0</v>
      </c>
      <c r="Y20" s="446"/>
      <c r="Z20" s="446"/>
      <c r="AA20" s="703">
        <f t="shared" si="10"/>
        <v>0</v>
      </c>
      <c r="AB20" s="446"/>
      <c r="AC20" s="446"/>
      <c r="AD20" s="703">
        <f t="shared" si="11"/>
        <v>0</v>
      </c>
      <c r="AE20" s="446"/>
      <c r="AF20" s="446"/>
      <c r="AG20" s="1046">
        <f t="shared" si="12"/>
        <v>0</v>
      </c>
      <c r="AH20" s="446"/>
      <c r="AI20" s="446"/>
      <c r="AJ20" s="1042">
        <f t="shared" si="37"/>
        <v>0</v>
      </c>
    </row>
    <row r="21" spans="1:36" ht="12.75" customHeight="1" x14ac:dyDescent="0.2">
      <c r="A21" s="505" t="s">
        <v>59</v>
      </c>
      <c r="B21" s="1236" t="s">
        <v>58</v>
      </c>
      <c r="C21" s="1235"/>
      <c r="D21" s="1056">
        <f t="shared" si="34"/>
        <v>0</v>
      </c>
      <c r="E21" s="1057">
        <f t="shared" si="35"/>
        <v>0</v>
      </c>
      <c r="F21" s="1058">
        <f t="shared" si="36"/>
        <v>0</v>
      </c>
      <c r="G21" s="746"/>
      <c r="H21" s="446"/>
      <c r="I21" s="703">
        <f t="shared" si="4"/>
        <v>0</v>
      </c>
      <c r="J21" s="446"/>
      <c r="K21" s="446"/>
      <c r="L21" s="703">
        <f t="shared" si="5"/>
        <v>0</v>
      </c>
      <c r="M21" s="446"/>
      <c r="N21" s="446"/>
      <c r="O21" s="703">
        <f t="shared" si="6"/>
        <v>0</v>
      </c>
      <c r="P21" s="446"/>
      <c r="Q21" s="446"/>
      <c r="R21" s="703">
        <f t="shared" si="7"/>
        <v>0</v>
      </c>
      <c r="S21" s="446"/>
      <c r="T21" s="446"/>
      <c r="U21" s="703">
        <f t="shared" si="8"/>
        <v>0</v>
      </c>
      <c r="V21" s="446"/>
      <c r="W21" s="446"/>
      <c r="X21" s="703">
        <f t="shared" si="9"/>
        <v>0</v>
      </c>
      <c r="Y21" s="446"/>
      <c r="Z21" s="446"/>
      <c r="AA21" s="703">
        <f t="shared" si="10"/>
        <v>0</v>
      </c>
      <c r="AB21" s="446"/>
      <c r="AC21" s="446"/>
      <c r="AD21" s="703">
        <f t="shared" si="11"/>
        <v>0</v>
      </c>
      <c r="AE21" s="446"/>
      <c r="AF21" s="446"/>
      <c r="AG21" s="1046">
        <f t="shared" si="12"/>
        <v>0</v>
      </c>
      <c r="AH21" s="446"/>
      <c r="AI21" s="446"/>
      <c r="AJ21" s="1042">
        <f t="shared" si="37"/>
        <v>0</v>
      </c>
    </row>
    <row r="22" spans="1:36" ht="12.75" customHeight="1" x14ac:dyDescent="0.2">
      <c r="A22" s="505" t="s">
        <v>60</v>
      </c>
      <c r="B22" s="1236" t="s">
        <v>166</v>
      </c>
      <c r="C22" s="1235"/>
      <c r="D22" s="1056">
        <f t="shared" si="34"/>
        <v>0</v>
      </c>
      <c r="E22" s="1057">
        <f t="shared" si="35"/>
        <v>0</v>
      </c>
      <c r="F22" s="1058">
        <f t="shared" si="36"/>
        <v>0</v>
      </c>
      <c r="G22" s="746"/>
      <c r="H22" s="446"/>
      <c r="I22" s="703">
        <f t="shared" si="4"/>
        <v>0</v>
      </c>
      <c r="J22" s="446"/>
      <c r="K22" s="446"/>
      <c r="L22" s="703">
        <f t="shared" si="5"/>
        <v>0</v>
      </c>
      <c r="M22" s="446"/>
      <c r="N22" s="446"/>
      <c r="O22" s="703">
        <f t="shared" si="6"/>
        <v>0</v>
      </c>
      <c r="P22" s="446"/>
      <c r="Q22" s="446"/>
      <c r="R22" s="703">
        <f t="shared" si="7"/>
        <v>0</v>
      </c>
      <c r="S22" s="446"/>
      <c r="T22" s="446"/>
      <c r="U22" s="703">
        <f t="shared" si="8"/>
        <v>0</v>
      </c>
      <c r="V22" s="446"/>
      <c r="W22" s="446"/>
      <c r="X22" s="703">
        <f t="shared" si="9"/>
        <v>0</v>
      </c>
      <c r="Y22" s="446"/>
      <c r="Z22" s="446"/>
      <c r="AA22" s="703">
        <f t="shared" si="10"/>
        <v>0</v>
      </c>
      <c r="AB22" s="446"/>
      <c r="AC22" s="446"/>
      <c r="AD22" s="703">
        <f t="shared" si="11"/>
        <v>0</v>
      </c>
      <c r="AE22" s="446"/>
      <c r="AF22" s="446"/>
      <c r="AG22" s="1046">
        <f t="shared" si="12"/>
        <v>0</v>
      </c>
      <c r="AH22" s="446"/>
      <c r="AI22" s="446"/>
      <c r="AJ22" s="1042">
        <f t="shared" si="37"/>
        <v>0</v>
      </c>
    </row>
    <row r="23" spans="1:36" ht="12.75" customHeight="1" x14ac:dyDescent="0.2">
      <c r="A23" s="505" t="s">
        <v>63</v>
      </c>
      <c r="B23" s="1236" t="s">
        <v>62</v>
      </c>
      <c r="C23" s="1235"/>
      <c r="D23" s="1056">
        <f t="shared" si="34"/>
        <v>1056</v>
      </c>
      <c r="E23" s="1057">
        <f t="shared" si="35"/>
        <v>0</v>
      </c>
      <c r="F23" s="1058">
        <f t="shared" si="36"/>
        <v>1056</v>
      </c>
      <c r="G23" s="746"/>
      <c r="H23" s="446"/>
      <c r="I23" s="703">
        <f t="shared" si="4"/>
        <v>0</v>
      </c>
      <c r="J23" s="446"/>
      <c r="K23" s="446"/>
      <c r="L23" s="703">
        <f t="shared" si="5"/>
        <v>0</v>
      </c>
      <c r="M23" s="446">
        <v>1056</v>
      </c>
      <c r="N23" s="446"/>
      <c r="O23" s="703">
        <f t="shared" si="6"/>
        <v>1056</v>
      </c>
      <c r="P23" s="446"/>
      <c r="Q23" s="446"/>
      <c r="R23" s="703">
        <f t="shared" si="7"/>
        <v>0</v>
      </c>
      <c r="S23" s="446"/>
      <c r="T23" s="446"/>
      <c r="U23" s="703">
        <f t="shared" si="8"/>
        <v>0</v>
      </c>
      <c r="V23" s="1063"/>
      <c r="W23" s="446"/>
      <c r="X23" s="703">
        <f t="shared" si="9"/>
        <v>0</v>
      </c>
      <c r="Y23" s="446"/>
      <c r="Z23" s="446"/>
      <c r="AA23" s="703">
        <f t="shared" si="10"/>
        <v>0</v>
      </c>
      <c r="AB23" s="446"/>
      <c r="AC23" s="446"/>
      <c r="AD23" s="703">
        <f t="shared" si="11"/>
        <v>0</v>
      </c>
      <c r="AE23" s="446"/>
      <c r="AF23" s="446"/>
      <c r="AG23" s="1046">
        <f t="shared" si="12"/>
        <v>0</v>
      </c>
      <c r="AH23" s="446">
        <v>0</v>
      </c>
      <c r="AI23" s="446"/>
      <c r="AJ23" s="1042">
        <f t="shared" si="37"/>
        <v>0</v>
      </c>
    </row>
    <row r="24" spans="1:36" ht="12.75" customHeight="1" x14ac:dyDescent="0.2">
      <c r="A24" s="505" t="s">
        <v>65</v>
      </c>
      <c r="B24" s="1236" t="s">
        <v>64</v>
      </c>
      <c r="C24" s="1235"/>
      <c r="D24" s="1056">
        <f t="shared" si="34"/>
        <v>946</v>
      </c>
      <c r="E24" s="1057">
        <f t="shared" si="35"/>
        <v>178</v>
      </c>
      <c r="F24" s="1058">
        <f t="shared" si="36"/>
        <v>1124</v>
      </c>
      <c r="G24" s="446">
        <v>308</v>
      </c>
      <c r="H24" s="446">
        <v>178</v>
      </c>
      <c r="I24" s="703">
        <f t="shared" si="4"/>
        <v>486</v>
      </c>
      <c r="J24" s="446"/>
      <c r="K24" s="446"/>
      <c r="L24" s="703">
        <f t="shared" si="5"/>
        <v>0</v>
      </c>
      <c r="M24" s="446">
        <v>454</v>
      </c>
      <c r="N24" s="446"/>
      <c r="O24" s="703">
        <f t="shared" si="6"/>
        <v>454</v>
      </c>
      <c r="P24" s="446"/>
      <c r="Q24" s="446"/>
      <c r="R24" s="703">
        <f t="shared" si="7"/>
        <v>0</v>
      </c>
      <c r="S24" s="446"/>
      <c r="T24" s="446"/>
      <c r="U24" s="703">
        <f t="shared" si="8"/>
        <v>0</v>
      </c>
      <c r="V24" s="122"/>
      <c r="W24" s="446"/>
      <c r="X24" s="703">
        <f t="shared" si="9"/>
        <v>0</v>
      </c>
      <c r="Y24" s="446"/>
      <c r="Z24" s="446"/>
      <c r="AA24" s="703">
        <f t="shared" si="10"/>
        <v>0</v>
      </c>
      <c r="AB24" s="446">
        <v>0</v>
      </c>
      <c r="AC24" s="446"/>
      <c r="AD24" s="703">
        <f t="shared" si="11"/>
        <v>0</v>
      </c>
      <c r="AE24" s="446">
        <v>184</v>
      </c>
      <c r="AF24" s="446"/>
      <c r="AG24" s="1046">
        <f t="shared" si="12"/>
        <v>184</v>
      </c>
      <c r="AH24" s="446"/>
      <c r="AI24" s="446"/>
      <c r="AJ24" s="1042">
        <f t="shared" si="37"/>
        <v>0</v>
      </c>
    </row>
    <row r="25" spans="1:36" s="37" customFormat="1" ht="12.75" customHeight="1" x14ac:dyDescent="0.2">
      <c r="A25" s="503" t="s">
        <v>66</v>
      </c>
      <c r="B25" s="1240" t="s">
        <v>156</v>
      </c>
      <c r="C25" s="1225"/>
      <c r="D25" s="1056">
        <f t="shared" si="34"/>
        <v>2002</v>
      </c>
      <c r="E25" s="1057">
        <f t="shared" si="35"/>
        <v>178</v>
      </c>
      <c r="F25" s="1058">
        <f t="shared" si="36"/>
        <v>2180</v>
      </c>
      <c r="G25" s="703">
        <f t="shared" ref="G25" si="56">+G24+G23+G22+G21+G20+G19+G18</f>
        <v>308</v>
      </c>
      <c r="H25" s="703">
        <f t="shared" ref="H25:AF25" si="57">+H24+H23+H22+H21+H20+H19+H18</f>
        <v>178</v>
      </c>
      <c r="I25" s="703">
        <f t="shared" si="4"/>
        <v>486</v>
      </c>
      <c r="J25" s="703">
        <f t="shared" ref="J25" si="58">+J24+J23+J22+J21+J20+J19+J18</f>
        <v>0</v>
      </c>
      <c r="K25" s="703">
        <f t="shared" si="57"/>
        <v>0</v>
      </c>
      <c r="L25" s="703">
        <f t="shared" si="5"/>
        <v>0</v>
      </c>
      <c r="M25" s="703">
        <f t="shared" ref="M25" si="59">+M24+M23+M22+M21+M20+M19+M18</f>
        <v>1510</v>
      </c>
      <c r="N25" s="703">
        <f t="shared" si="57"/>
        <v>0</v>
      </c>
      <c r="O25" s="703">
        <f t="shared" si="6"/>
        <v>1510</v>
      </c>
      <c r="P25" s="703">
        <f t="shared" ref="P25" si="60">+P24+P23+P22+P21+P20+P19+P18</f>
        <v>0</v>
      </c>
      <c r="Q25" s="703">
        <f t="shared" si="57"/>
        <v>0</v>
      </c>
      <c r="R25" s="703">
        <f t="shared" si="7"/>
        <v>0</v>
      </c>
      <c r="S25" s="703">
        <f t="shared" ref="S25" si="61">+S24+S23+S22+S21+S20+S19+S18</f>
        <v>0</v>
      </c>
      <c r="T25" s="703">
        <f t="shared" si="57"/>
        <v>0</v>
      </c>
      <c r="U25" s="703">
        <f t="shared" si="8"/>
        <v>0</v>
      </c>
      <c r="V25" s="134">
        <f t="shared" ref="V25" si="62">+V24+V23+V22+V21+V20+V19+V18</f>
        <v>0</v>
      </c>
      <c r="W25" s="703">
        <f t="shared" si="57"/>
        <v>0</v>
      </c>
      <c r="X25" s="703">
        <f t="shared" si="9"/>
        <v>0</v>
      </c>
      <c r="Y25" s="703">
        <f t="shared" si="57"/>
        <v>0</v>
      </c>
      <c r="Z25" s="703">
        <f t="shared" si="57"/>
        <v>0</v>
      </c>
      <c r="AA25" s="703">
        <f t="shared" si="10"/>
        <v>0</v>
      </c>
      <c r="AB25" s="703">
        <f t="shared" ref="AB25" si="63">+AB24+AB23+AB22+AB21+AB20+AB19+AB18</f>
        <v>0</v>
      </c>
      <c r="AC25" s="703">
        <f t="shared" si="57"/>
        <v>0</v>
      </c>
      <c r="AD25" s="703">
        <f t="shared" si="11"/>
        <v>0</v>
      </c>
      <c r="AE25" s="703">
        <f t="shared" ref="AE25" si="64">+AE24+AE23+AE22+AE21+AE20+AE19+AE18</f>
        <v>184</v>
      </c>
      <c r="AF25" s="703">
        <f t="shared" si="57"/>
        <v>0</v>
      </c>
      <c r="AG25" s="1046">
        <f t="shared" si="12"/>
        <v>184</v>
      </c>
      <c r="AH25" s="703">
        <f t="shared" ref="AH25" si="65">+AH24+AH23+AH22+AH21+AH20+AH19+AH18</f>
        <v>0</v>
      </c>
      <c r="AI25" s="703">
        <f t="shared" ref="AI25" si="66">+AI24+AI23+AI22+AI21+AI20+AI19+AI18</f>
        <v>0</v>
      </c>
      <c r="AJ25" s="1042">
        <f t="shared" si="37"/>
        <v>0</v>
      </c>
    </row>
    <row r="26" spans="1:36" ht="12.75" customHeight="1" x14ac:dyDescent="0.2">
      <c r="A26" s="505" t="s">
        <v>68</v>
      </c>
      <c r="B26" s="1236" t="s">
        <v>67</v>
      </c>
      <c r="C26" s="1235"/>
      <c r="D26" s="1056">
        <f t="shared" si="34"/>
        <v>0</v>
      </c>
      <c r="E26" s="1057">
        <f t="shared" si="35"/>
        <v>0</v>
      </c>
      <c r="F26" s="1058">
        <f t="shared" si="36"/>
        <v>0</v>
      </c>
      <c r="G26" s="446"/>
      <c r="H26" s="446"/>
      <c r="I26" s="703">
        <f t="shared" si="4"/>
        <v>0</v>
      </c>
      <c r="J26" s="446"/>
      <c r="K26" s="446"/>
      <c r="L26" s="703">
        <f t="shared" si="5"/>
        <v>0</v>
      </c>
      <c r="M26" s="446"/>
      <c r="N26" s="446"/>
      <c r="O26" s="703">
        <f t="shared" si="6"/>
        <v>0</v>
      </c>
      <c r="P26" s="446"/>
      <c r="Q26" s="446"/>
      <c r="R26" s="703">
        <f t="shared" si="7"/>
        <v>0</v>
      </c>
      <c r="S26" s="446"/>
      <c r="T26" s="446"/>
      <c r="U26" s="703">
        <f t="shared" si="8"/>
        <v>0</v>
      </c>
      <c r="V26" s="122"/>
      <c r="W26" s="446"/>
      <c r="X26" s="703">
        <f t="shared" si="9"/>
        <v>0</v>
      </c>
      <c r="Y26" s="446"/>
      <c r="Z26" s="446"/>
      <c r="AA26" s="703">
        <f t="shared" si="10"/>
        <v>0</v>
      </c>
      <c r="AB26" s="446"/>
      <c r="AC26" s="446"/>
      <c r="AD26" s="703">
        <f t="shared" si="11"/>
        <v>0</v>
      </c>
      <c r="AE26" s="446"/>
      <c r="AF26" s="446"/>
      <c r="AG26" s="1046">
        <f t="shared" si="12"/>
        <v>0</v>
      </c>
      <c r="AH26" s="446"/>
      <c r="AI26" s="446"/>
      <c r="AJ26" s="1042">
        <f t="shared" si="37"/>
        <v>0</v>
      </c>
    </row>
    <row r="27" spans="1:36" ht="12.75" customHeight="1" x14ac:dyDescent="0.2">
      <c r="A27" s="505" t="s">
        <v>70</v>
      </c>
      <c r="B27" s="1236" t="s">
        <v>69</v>
      </c>
      <c r="C27" s="1235"/>
      <c r="D27" s="1056">
        <f t="shared" si="34"/>
        <v>4422</v>
      </c>
      <c r="E27" s="1057">
        <f t="shared" si="35"/>
        <v>0</v>
      </c>
      <c r="F27" s="1058">
        <f t="shared" si="36"/>
        <v>4422</v>
      </c>
      <c r="G27" s="446"/>
      <c r="H27" s="446"/>
      <c r="I27" s="703">
        <f t="shared" si="4"/>
        <v>0</v>
      </c>
      <c r="J27" s="446"/>
      <c r="K27" s="446"/>
      <c r="L27" s="703">
        <f t="shared" si="5"/>
        <v>0</v>
      </c>
      <c r="M27" s="446">
        <v>4300</v>
      </c>
      <c r="N27" s="446"/>
      <c r="O27" s="703">
        <f t="shared" si="6"/>
        <v>4300</v>
      </c>
      <c r="P27" s="446"/>
      <c r="Q27" s="446"/>
      <c r="R27" s="703">
        <f t="shared" si="7"/>
        <v>0</v>
      </c>
      <c r="S27" s="446"/>
      <c r="T27" s="446"/>
      <c r="U27" s="703">
        <f t="shared" si="8"/>
        <v>0</v>
      </c>
      <c r="V27" s="122">
        <v>80</v>
      </c>
      <c r="W27" s="446"/>
      <c r="X27" s="703">
        <f t="shared" si="9"/>
        <v>80</v>
      </c>
      <c r="Y27" s="446"/>
      <c r="Z27" s="446"/>
      <c r="AA27" s="703">
        <f t="shared" si="10"/>
        <v>0</v>
      </c>
      <c r="AB27" s="446"/>
      <c r="AC27" s="446"/>
      <c r="AD27" s="703">
        <f t="shared" si="11"/>
        <v>0</v>
      </c>
      <c r="AE27" s="446">
        <v>42</v>
      </c>
      <c r="AF27" s="446"/>
      <c r="AG27" s="1046">
        <f t="shared" si="12"/>
        <v>42</v>
      </c>
      <c r="AH27" s="446">
        <v>0</v>
      </c>
      <c r="AI27" s="446"/>
      <c r="AJ27" s="1042">
        <f t="shared" si="37"/>
        <v>0</v>
      </c>
    </row>
    <row r="28" spans="1:36" s="37" customFormat="1" ht="12.75" customHeight="1" x14ac:dyDescent="0.2">
      <c r="A28" s="503" t="s">
        <v>71</v>
      </c>
      <c r="B28" s="1240" t="s">
        <v>155</v>
      </c>
      <c r="C28" s="1225"/>
      <c r="D28" s="1056">
        <f t="shared" si="34"/>
        <v>4422</v>
      </c>
      <c r="E28" s="1057">
        <f t="shared" si="35"/>
        <v>0</v>
      </c>
      <c r="F28" s="1058">
        <f t="shared" si="36"/>
        <v>4422</v>
      </c>
      <c r="G28" s="703">
        <f>SUM(G26:G27)</f>
        <v>0</v>
      </c>
      <c r="H28" s="703">
        <f t="shared" ref="H28:AC28" si="67">SUM(H26:H27)</f>
        <v>0</v>
      </c>
      <c r="I28" s="703">
        <f t="shared" si="4"/>
        <v>0</v>
      </c>
      <c r="J28" s="703">
        <f t="shared" ref="J28" si="68">SUM(J26:J27)</f>
        <v>0</v>
      </c>
      <c r="K28" s="703">
        <f t="shared" si="67"/>
        <v>0</v>
      </c>
      <c r="L28" s="703">
        <f t="shared" si="5"/>
        <v>0</v>
      </c>
      <c r="M28" s="703">
        <f t="shared" ref="M28" si="69">SUM(M26:M27)</f>
        <v>4300</v>
      </c>
      <c r="N28" s="703">
        <f t="shared" si="67"/>
        <v>0</v>
      </c>
      <c r="O28" s="703">
        <f t="shared" si="6"/>
        <v>4300</v>
      </c>
      <c r="P28" s="703">
        <f t="shared" ref="P28" si="70">SUM(P26:P27)</f>
        <v>0</v>
      </c>
      <c r="Q28" s="703">
        <f t="shared" si="67"/>
        <v>0</v>
      </c>
      <c r="R28" s="703">
        <f t="shared" si="7"/>
        <v>0</v>
      </c>
      <c r="S28" s="703">
        <f t="shared" ref="S28" si="71">SUM(S26:S27)</f>
        <v>0</v>
      </c>
      <c r="T28" s="703">
        <f t="shared" si="67"/>
        <v>0</v>
      </c>
      <c r="U28" s="703">
        <f t="shared" si="8"/>
        <v>0</v>
      </c>
      <c r="V28" s="134">
        <f t="shared" ref="V28" si="72">SUM(V26:V27)</f>
        <v>80</v>
      </c>
      <c r="W28" s="703">
        <f t="shared" si="67"/>
        <v>0</v>
      </c>
      <c r="X28" s="703">
        <f t="shared" si="9"/>
        <v>80</v>
      </c>
      <c r="Y28" s="703">
        <f t="shared" si="67"/>
        <v>0</v>
      </c>
      <c r="Z28" s="703">
        <f t="shared" si="67"/>
        <v>0</v>
      </c>
      <c r="AA28" s="703">
        <f t="shared" si="10"/>
        <v>0</v>
      </c>
      <c r="AB28" s="703">
        <f t="shared" ref="AB28" si="73">SUM(AB26:AB27)</f>
        <v>0</v>
      </c>
      <c r="AC28" s="703">
        <f t="shared" si="67"/>
        <v>0</v>
      </c>
      <c r="AD28" s="703">
        <f t="shared" si="11"/>
        <v>0</v>
      </c>
      <c r="AE28" s="703">
        <f t="shared" ref="AE28" si="74">SUM(AE26:AE27)</f>
        <v>42</v>
      </c>
      <c r="AF28" s="703">
        <f>SUM(AF26:AF27)</f>
        <v>0</v>
      </c>
      <c r="AG28" s="1046">
        <f t="shared" si="12"/>
        <v>42</v>
      </c>
      <c r="AH28" s="703">
        <f t="shared" ref="AH28" si="75">SUM(AH26:AH27)</f>
        <v>0</v>
      </c>
      <c r="AI28" s="703">
        <f>SUM(AI26:AI27)</f>
        <v>0</v>
      </c>
      <c r="AJ28" s="1042">
        <f t="shared" si="37"/>
        <v>0</v>
      </c>
    </row>
    <row r="29" spans="1:36" ht="12.75" customHeight="1" x14ac:dyDescent="0.2">
      <c r="A29" s="505" t="s">
        <v>73</v>
      </c>
      <c r="B29" s="1236" t="s">
        <v>72</v>
      </c>
      <c r="C29" s="1235"/>
      <c r="D29" s="1056">
        <f t="shared" si="34"/>
        <v>2575</v>
      </c>
      <c r="E29" s="1057">
        <f t="shared" si="35"/>
        <v>0</v>
      </c>
      <c r="F29" s="1058">
        <f t="shared" si="36"/>
        <v>2575</v>
      </c>
      <c r="G29" s="446">
        <v>590</v>
      </c>
      <c r="H29" s="446"/>
      <c r="I29" s="703">
        <f t="shared" si="4"/>
        <v>590</v>
      </c>
      <c r="J29" s="446"/>
      <c r="K29" s="446"/>
      <c r="L29" s="703">
        <f t="shared" si="5"/>
        <v>0</v>
      </c>
      <c r="M29" s="446">
        <v>819</v>
      </c>
      <c r="N29" s="446"/>
      <c r="O29" s="703">
        <f t="shared" si="6"/>
        <v>819</v>
      </c>
      <c r="P29" s="446"/>
      <c r="Q29" s="446"/>
      <c r="R29" s="703">
        <f t="shared" si="7"/>
        <v>0</v>
      </c>
      <c r="S29" s="446">
        <v>865</v>
      </c>
      <c r="T29" s="446"/>
      <c r="U29" s="703">
        <f t="shared" si="8"/>
        <v>865</v>
      </c>
      <c r="V29" s="122">
        <v>120</v>
      </c>
      <c r="W29" s="446"/>
      <c r="X29" s="703">
        <f t="shared" si="9"/>
        <v>120</v>
      </c>
      <c r="Y29" s="446"/>
      <c r="Z29" s="446"/>
      <c r="AA29" s="703">
        <f t="shared" si="10"/>
        <v>0</v>
      </c>
      <c r="AB29" s="446">
        <v>0</v>
      </c>
      <c r="AC29" s="446"/>
      <c r="AD29" s="703">
        <f t="shared" si="11"/>
        <v>0</v>
      </c>
      <c r="AE29" s="446">
        <v>181</v>
      </c>
      <c r="AF29" s="446"/>
      <c r="AG29" s="1046">
        <f t="shared" si="12"/>
        <v>181</v>
      </c>
      <c r="AH29" s="446">
        <v>0</v>
      </c>
      <c r="AI29" s="446"/>
      <c r="AJ29" s="1042">
        <f t="shared" si="37"/>
        <v>0</v>
      </c>
    </row>
    <row r="30" spans="1:36" ht="12.75" customHeight="1" x14ac:dyDescent="0.2">
      <c r="A30" s="505" t="s">
        <v>75</v>
      </c>
      <c r="B30" s="1236" t="s">
        <v>74</v>
      </c>
      <c r="C30" s="1235"/>
      <c r="D30" s="1056">
        <f t="shared" si="34"/>
        <v>77618</v>
      </c>
      <c r="E30" s="1057">
        <f t="shared" si="35"/>
        <v>0</v>
      </c>
      <c r="F30" s="1058">
        <f t="shared" si="36"/>
        <v>77618</v>
      </c>
      <c r="G30" s="446">
        <v>22444</v>
      </c>
      <c r="H30" s="446"/>
      <c r="I30" s="703">
        <f t="shared" si="4"/>
        <v>22444</v>
      </c>
      <c r="J30" s="446"/>
      <c r="K30" s="446"/>
      <c r="L30" s="703">
        <f t="shared" si="5"/>
        <v>0</v>
      </c>
      <c r="M30" s="446"/>
      <c r="N30" s="446"/>
      <c r="O30" s="703">
        <f t="shared" si="6"/>
        <v>0</v>
      </c>
      <c r="P30" s="446"/>
      <c r="Q30" s="446"/>
      <c r="R30" s="703">
        <f t="shared" si="7"/>
        <v>0</v>
      </c>
      <c r="S30" s="446">
        <v>41327</v>
      </c>
      <c r="T30" s="446"/>
      <c r="U30" s="703">
        <f t="shared" si="8"/>
        <v>41327</v>
      </c>
      <c r="V30" s="122"/>
      <c r="W30" s="446"/>
      <c r="X30" s="703">
        <f t="shared" si="9"/>
        <v>0</v>
      </c>
      <c r="Y30" s="446"/>
      <c r="Z30" s="446"/>
      <c r="AA30" s="703">
        <f t="shared" si="10"/>
        <v>0</v>
      </c>
      <c r="AB30" s="446"/>
      <c r="AC30" s="446"/>
      <c r="AD30" s="703">
        <f t="shared" si="11"/>
        <v>0</v>
      </c>
      <c r="AE30" s="446">
        <v>13847</v>
      </c>
      <c r="AF30" s="446"/>
      <c r="AG30" s="1046">
        <f t="shared" si="12"/>
        <v>13847</v>
      </c>
      <c r="AH30" s="446"/>
      <c r="AI30" s="446"/>
      <c r="AJ30" s="1042">
        <f t="shared" si="37"/>
        <v>0</v>
      </c>
    </row>
    <row r="31" spans="1:36" ht="12.75" customHeight="1" x14ac:dyDescent="0.2">
      <c r="A31" s="505" t="s">
        <v>76</v>
      </c>
      <c r="B31" s="1236" t="s">
        <v>154</v>
      </c>
      <c r="C31" s="1235"/>
      <c r="D31" s="1056">
        <f t="shared" si="34"/>
        <v>0</v>
      </c>
      <c r="E31" s="1057">
        <f t="shared" si="35"/>
        <v>0</v>
      </c>
      <c r="F31" s="1058">
        <f t="shared" si="36"/>
        <v>0</v>
      </c>
      <c r="G31" s="446"/>
      <c r="H31" s="446"/>
      <c r="I31" s="703">
        <f t="shared" si="4"/>
        <v>0</v>
      </c>
      <c r="J31" s="446"/>
      <c r="K31" s="446"/>
      <c r="L31" s="703">
        <f t="shared" si="5"/>
        <v>0</v>
      </c>
      <c r="M31" s="446"/>
      <c r="N31" s="446"/>
      <c r="O31" s="703">
        <f t="shared" si="6"/>
        <v>0</v>
      </c>
      <c r="P31" s="446"/>
      <c r="Q31" s="446"/>
      <c r="R31" s="703">
        <f t="shared" si="7"/>
        <v>0</v>
      </c>
      <c r="S31" s="446"/>
      <c r="T31" s="446"/>
      <c r="U31" s="703">
        <f t="shared" si="8"/>
        <v>0</v>
      </c>
      <c r="V31" s="122"/>
      <c r="W31" s="446"/>
      <c r="X31" s="703">
        <f t="shared" si="9"/>
        <v>0</v>
      </c>
      <c r="Y31" s="446"/>
      <c r="Z31" s="446"/>
      <c r="AA31" s="703">
        <f t="shared" si="10"/>
        <v>0</v>
      </c>
      <c r="AB31" s="446"/>
      <c r="AC31" s="446"/>
      <c r="AD31" s="703">
        <f t="shared" si="11"/>
        <v>0</v>
      </c>
      <c r="AE31" s="446"/>
      <c r="AF31" s="446"/>
      <c r="AG31" s="1046">
        <f t="shared" si="12"/>
        <v>0</v>
      </c>
      <c r="AH31" s="446"/>
      <c r="AI31" s="446"/>
      <c r="AJ31" s="1042">
        <f t="shared" si="37"/>
        <v>0</v>
      </c>
    </row>
    <row r="32" spans="1:36" ht="12.75" customHeight="1" x14ac:dyDescent="0.2">
      <c r="A32" s="505" t="s">
        <v>77</v>
      </c>
      <c r="B32" s="1236" t="s">
        <v>153</v>
      </c>
      <c r="C32" s="1235"/>
      <c r="D32" s="1056">
        <f t="shared" si="34"/>
        <v>0</v>
      </c>
      <c r="E32" s="1057">
        <f t="shared" si="35"/>
        <v>0</v>
      </c>
      <c r="F32" s="1058">
        <f t="shared" si="36"/>
        <v>0</v>
      </c>
      <c r="G32" s="446"/>
      <c r="H32" s="446"/>
      <c r="I32" s="703">
        <f t="shared" si="4"/>
        <v>0</v>
      </c>
      <c r="J32" s="446"/>
      <c r="K32" s="446"/>
      <c r="L32" s="703">
        <f t="shared" si="5"/>
        <v>0</v>
      </c>
      <c r="M32" s="446"/>
      <c r="N32" s="446"/>
      <c r="O32" s="703">
        <f t="shared" si="6"/>
        <v>0</v>
      </c>
      <c r="P32" s="446"/>
      <c r="Q32" s="446"/>
      <c r="R32" s="703">
        <f t="shared" si="7"/>
        <v>0</v>
      </c>
      <c r="S32" s="446"/>
      <c r="T32" s="446"/>
      <c r="U32" s="703">
        <f t="shared" si="8"/>
        <v>0</v>
      </c>
      <c r="V32" s="122"/>
      <c r="W32" s="446"/>
      <c r="X32" s="703">
        <f t="shared" si="9"/>
        <v>0</v>
      </c>
      <c r="Y32" s="446"/>
      <c r="Z32" s="446"/>
      <c r="AA32" s="703">
        <f t="shared" si="10"/>
        <v>0</v>
      </c>
      <c r="AB32" s="446"/>
      <c r="AC32" s="446"/>
      <c r="AD32" s="703">
        <f t="shared" si="11"/>
        <v>0</v>
      </c>
      <c r="AE32" s="446"/>
      <c r="AF32" s="446"/>
      <c r="AG32" s="1046">
        <f t="shared" si="12"/>
        <v>0</v>
      </c>
      <c r="AH32" s="446"/>
      <c r="AI32" s="446"/>
      <c r="AJ32" s="1042">
        <f t="shared" si="37"/>
        <v>0</v>
      </c>
    </row>
    <row r="33" spans="1:36" ht="12.75" customHeight="1" x14ac:dyDescent="0.2">
      <c r="A33" s="505" t="s">
        <v>79</v>
      </c>
      <c r="B33" s="1236" t="s">
        <v>78</v>
      </c>
      <c r="C33" s="1235"/>
      <c r="D33" s="1056">
        <f t="shared" si="34"/>
        <v>7398</v>
      </c>
      <c r="E33" s="1057">
        <f t="shared" si="35"/>
        <v>-24</v>
      </c>
      <c r="F33" s="1058">
        <f t="shared" si="36"/>
        <v>7374</v>
      </c>
      <c r="G33" s="446">
        <v>1875</v>
      </c>
      <c r="H33" s="446"/>
      <c r="I33" s="703">
        <f t="shared" si="4"/>
        <v>1875</v>
      </c>
      <c r="J33" s="446"/>
      <c r="K33" s="446"/>
      <c r="L33" s="703">
        <f t="shared" si="5"/>
        <v>0</v>
      </c>
      <c r="M33" s="446">
        <v>1417</v>
      </c>
      <c r="N33" s="446"/>
      <c r="O33" s="703">
        <f t="shared" si="6"/>
        <v>1417</v>
      </c>
      <c r="P33" s="446">
        <v>24</v>
      </c>
      <c r="Q33" s="446">
        <v>-24</v>
      </c>
      <c r="R33" s="703">
        <f t="shared" si="7"/>
        <v>0</v>
      </c>
      <c r="S33" s="446">
        <v>3404</v>
      </c>
      <c r="T33" s="446"/>
      <c r="U33" s="703">
        <f t="shared" si="8"/>
        <v>3404</v>
      </c>
      <c r="V33" s="122">
        <v>194</v>
      </c>
      <c r="W33" s="446"/>
      <c r="X33" s="703">
        <f t="shared" si="9"/>
        <v>194</v>
      </c>
      <c r="Y33" s="446"/>
      <c r="Z33" s="446"/>
      <c r="AA33" s="703">
        <f t="shared" si="10"/>
        <v>0</v>
      </c>
      <c r="AB33" s="446">
        <v>0</v>
      </c>
      <c r="AC33" s="446"/>
      <c r="AD33" s="703">
        <f t="shared" si="11"/>
        <v>0</v>
      </c>
      <c r="AE33" s="446">
        <v>484</v>
      </c>
      <c r="AF33" s="446"/>
      <c r="AG33" s="1046">
        <f t="shared" si="12"/>
        <v>484</v>
      </c>
      <c r="AH33" s="446"/>
      <c r="AI33" s="446"/>
      <c r="AJ33" s="1042">
        <f t="shared" si="37"/>
        <v>0</v>
      </c>
    </row>
    <row r="34" spans="1:36" s="37" customFormat="1" ht="12.75" customHeight="1" x14ac:dyDescent="0.2">
      <c r="A34" s="503" t="s">
        <v>80</v>
      </c>
      <c r="B34" s="1240" t="s">
        <v>152</v>
      </c>
      <c r="C34" s="1225"/>
      <c r="D34" s="1056">
        <f t="shared" si="34"/>
        <v>87591</v>
      </c>
      <c r="E34" s="1057">
        <f t="shared" si="35"/>
        <v>-24</v>
      </c>
      <c r="F34" s="1058">
        <f t="shared" si="36"/>
        <v>87567</v>
      </c>
      <c r="G34" s="703">
        <f>SUM(G29:G33)</f>
        <v>24909</v>
      </c>
      <c r="H34" s="703">
        <f t="shared" ref="H34:AC34" si="76">SUM(H29:H33)</f>
        <v>0</v>
      </c>
      <c r="I34" s="703">
        <f t="shared" si="4"/>
        <v>24909</v>
      </c>
      <c r="J34" s="703">
        <f t="shared" ref="J34" si="77">SUM(J29:J33)</f>
        <v>0</v>
      </c>
      <c r="K34" s="703">
        <f t="shared" si="76"/>
        <v>0</v>
      </c>
      <c r="L34" s="703">
        <f t="shared" si="5"/>
        <v>0</v>
      </c>
      <c r="M34" s="703">
        <f t="shared" ref="M34" si="78">SUM(M29:M33)</f>
        <v>2236</v>
      </c>
      <c r="N34" s="703">
        <f t="shared" ref="N34" si="79">SUM(N29:N33)</f>
        <v>0</v>
      </c>
      <c r="O34" s="703">
        <f t="shared" si="6"/>
        <v>2236</v>
      </c>
      <c r="P34" s="703">
        <f t="shared" ref="P34" si="80">SUM(P29:P33)</f>
        <v>24</v>
      </c>
      <c r="Q34" s="703">
        <f t="shared" ref="Q34" si="81">SUM(Q29:Q33)</f>
        <v>-24</v>
      </c>
      <c r="R34" s="703">
        <f t="shared" si="7"/>
        <v>0</v>
      </c>
      <c r="S34" s="703">
        <f t="shared" ref="S34" si="82">SUM(S29:S33)</f>
        <v>45596</v>
      </c>
      <c r="T34" s="703">
        <f t="shared" ref="T34" si="83">SUM(T29:T33)</f>
        <v>0</v>
      </c>
      <c r="U34" s="703">
        <f t="shared" si="8"/>
        <v>45596</v>
      </c>
      <c r="V34" s="703">
        <f t="shared" ref="V34" si="84">SUM(V29:V33)</f>
        <v>314</v>
      </c>
      <c r="W34" s="703">
        <f t="shared" ref="W34" si="85">SUM(W29:W33)</f>
        <v>0</v>
      </c>
      <c r="X34" s="703">
        <f t="shared" si="9"/>
        <v>314</v>
      </c>
      <c r="Y34" s="703">
        <f t="shared" ref="Y34:Z34" si="86">SUM(Y29:Y33)</f>
        <v>0</v>
      </c>
      <c r="Z34" s="703">
        <f t="shared" si="86"/>
        <v>0</v>
      </c>
      <c r="AA34" s="703">
        <f t="shared" si="10"/>
        <v>0</v>
      </c>
      <c r="AB34" s="703">
        <f t="shared" ref="AB34" si="87">SUM(AB29:AB33)</f>
        <v>0</v>
      </c>
      <c r="AC34" s="703">
        <f t="shared" si="76"/>
        <v>0</v>
      </c>
      <c r="AD34" s="703">
        <f t="shared" si="11"/>
        <v>0</v>
      </c>
      <c r="AE34" s="703">
        <f t="shared" ref="AE34" si="88">SUM(AE29:AE33)</f>
        <v>14512</v>
      </c>
      <c r="AF34" s="703">
        <f>SUM(AF29:AF33)</f>
        <v>0</v>
      </c>
      <c r="AG34" s="1046">
        <f t="shared" si="12"/>
        <v>14512</v>
      </c>
      <c r="AH34" s="703">
        <f t="shared" ref="AH34" si="89">SUM(AH29:AH33)</f>
        <v>0</v>
      </c>
      <c r="AI34" s="703">
        <f>SUM(AI29:AI33)</f>
        <v>0</v>
      </c>
      <c r="AJ34" s="1042">
        <f t="shared" si="37"/>
        <v>0</v>
      </c>
    </row>
    <row r="35" spans="1:36" s="37" customFormat="1" ht="12.75" customHeight="1" x14ac:dyDescent="0.2">
      <c r="A35" s="503" t="s">
        <v>81</v>
      </c>
      <c r="B35" s="1240" t="s">
        <v>151</v>
      </c>
      <c r="C35" s="1225"/>
      <c r="D35" s="1056">
        <f t="shared" si="34"/>
        <v>94015</v>
      </c>
      <c r="E35" s="1057">
        <f t="shared" si="35"/>
        <v>154</v>
      </c>
      <c r="F35" s="1058">
        <f t="shared" si="36"/>
        <v>94169</v>
      </c>
      <c r="G35" s="969">
        <f t="shared" ref="G35" si="90">+G34+G28+G25+G17+G14</f>
        <v>25217</v>
      </c>
      <c r="H35" s="703">
        <f t="shared" ref="H35:AF35" si="91">+H34+H28+H25+H17+H14</f>
        <v>178</v>
      </c>
      <c r="I35" s="703">
        <f t="shared" si="4"/>
        <v>25395</v>
      </c>
      <c r="J35" s="703">
        <f t="shared" ref="J35" si="92">+J34+J28+J25+J17+J14</f>
        <v>0</v>
      </c>
      <c r="K35" s="703">
        <f>+K34+K28+K25+K17+K14</f>
        <v>0</v>
      </c>
      <c r="L35" s="703">
        <f t="shared" si="5"/>
        <v>0</v>
      </c>
      <c r="M35" s="969">
        <f t="shared" ref="M35" si="93">+M34+M28+M25+M17+M14</f>
        <v>8046</v>
      </c>
      <c r="N35" s="703">
        <f t="shared" si="91"/>
        <v>0</v>
      </c>
      <c r="O35" s="703">
        <f t="shared" si="6"/>
        <v>8046</v>
      </c>
      <c r="P35" s="703">
        <f t="shared" ref="P35" si="94">+P34+P28+P25+P17+P14</f>
        <v>24</v>
      </c>
      <c r="Q35" s="703">
        <f t="shared" ref="Q35" si="95">+Q34+Q28+Q25+Q17+Q14</f>
        <v>-24</v>
      </c>
      <c r="R35" s="703">
        <f t="shared" si="7"/>
        <v>0</v>
      </c>
      <c r="S35" s="969">
        <f t="shared" ref="S35" si="96">+S34+S28+S25+S17+S14</f>
        <v>45596</v>
      </c>
      <c r="T35" s="703">
        <f t="shared" ref="T35" si="97">+T34+T28+T25+T17+T14</f>
        <v>0</v>
      </c>
      <c r="U35" s="703">
        <f t="shared" si="8"/>
        <v>45596</v>
      </c>
      <c r="V35" s="969">
        <f t="shared" ref="V35" si="98">+V34+V28+V25+V17+V14</f>
        <v>394</v>
      </c>
      <c r="W35" s="703">
        <f t="shared" ref="W35" si="99">+W34+W28+W25+W17+W14</f>
        <v>0</v>
      </c>
      <c r="X35" s="703">
        <f t="shared" si="9"/>
        <v>394</v>
      </c>
      <c r="Y35" s="703">
        <f t="shared" ref="Y35:Z35" si="100">+Y34+Y28+Y25+Y17+Y14</f>
        <v>0</v>
      </c>
      <c r="Z35" s="703">
        <f t="shared" si="100"/>
        <v>0</v>
      </c>
      <c r="AA35" s="703">
        <f t="shared" si="10"/>
        <v>0</v>
      </c>
      <c r="AB35" s="703">
        <f t="shared" ref="AB35" si="101">+AB34+AB28+AB25+AB17+AB14</f>
        <v>0</v>
      </c>
      <c r="AC35" s="703">
        <f t="shared" si="91"/>
        <v>0</v>
      </c>
      <c r="AD35" s="703">
        <f t="shared" si="11"/>
        <v>0</v>
      </c>
      <c r="AE35" s="969">
        <f t="shared" ref="AE35" si="102">+AE34+AE28+AE25+AE17+AE14</f>
        <v>14738</v>
      </c>
      <c r="AF35" s="703">
        <f t="shared" si="91"/>
        <v>0</v>
      </c>
      <c r="AG35" s="1046">
        <f t="shared" si="12"/>
        <v>14738</v>
      </c>
      <c r="AH35" s="969">
        <f t="shared" ref="AH35" si="103">+AH34+AH28+AH25+AH17+AH14</f>
        <v>0</v>
      </c>
      <c r="AI35" s="703">
        <f t="shared" ref="AI35" si="104">+AI34+AI28+AI25+AI17+AI14</f>
        <v>0</v>
      </c>
      <c r="AJ35" s="1042">
        <f t="shared" si="37"/>
        <v>0</v>
      </c>
    </row>
    <row r="36" spans="1:36" ht="12" customHeight="1" x14ac:dyDescent="0.2">
      <c r="A36" s="504"/>
      <c r="B36" s="1275"/>
      <c r="C36" s="1276"/>
      <c r="D36" s="1059"/>
      <c r="E36" s="1059"/>
      <c r="F36" s="1060"/>
      <c r="G36" s="1061"/>
      <c r="H36" s="600"/>
      <c r="I36" s="804"/>
      <c r="J36" s="600"/>
      <c r="K36" s="600"/>
      <c r="L36" s="804"/>
      <c r="M36" s="1061"/>
      <c r="N36" s="600"/>
      <c r="O36" s="804"/>
      <c r="P36" s="600"/>
      <c r="Q36" s="600"/>
      <c r="R36" s="804"/>
      <c r="S36" s="1061"/>
      <c r="T36" s="600"/>
      <c r="U36" s="804"/>
      <c r="V36" s="1064"/>
      <c r="W36" s="600"/>
      <c r="X36" s="804"/>
      <c r="Y36" s="600"/>
      <c r="Z36" s="600"/>
      <c r="AA36" s="804"/>
      <c r="AB36" s="600"/>
      <c r="AC36" s="600"/>
      <c r="AD36" s="804"/>
      <c r="AE36" s="1061"/>
      <c r="AF36" s="600"/>
      <c r="AG36" s="804"/>
      <c r="AH36" s="1047"/>
      <c r="AI36" s="600"/>
      <c r="AJ36" s="1043"/>
    </row>
    <row r="37" spans="1:36" ht="12.75" hidden="1" customHeight="1" x14ac:dyDescent="0.2">
      <c r="A37" s="505" t="s">
        <v>96</v>
      </c>
      <c r="B37" s="1245" t="s">
        <v>95</v>
      </c>
      <c r="C37" s="1280"/>
      <c r="D37" s="1056">
        <f t="shared" ref="D37:D43" si="105">+G37+J37+AB37+AE37+M37+V37+Y37+P37+S37+AH37</f>
        <v>0</v>
      </c>
      <c r="E37" s="1057">
        <f t="shared" ref="E37:E43" si="106">+H37+K37+AC37+AF37+N37+W37+Z37+Q37+T37+AI37</f>
        <v>0</v>
      </c>
      <c r="F37" s="1058">
        <f t="shared" ref="F37:F43" si="107">+I37+L37+AD37+AG37+O37+X37+AA37+R37+U37+AJ37</f>
        <v>0</v>
      </c>
      <c r="G37" s="446"/>
      <c r="H37" s="446"/>
      <c r="I37" s="703">
        <f t="shared" si="4"/>
        <v>0</v>
      </c>
      <c r="J37" s="446"/>
      <c r="K37" s="446"/>
      <c r="L37" s="703">
        <f t="shared" si="5"/>
        <v>0</v>
      </c>
      <c r="M37" s="446"/>
      <c r="N37" s="446"/>
      <c r="O37" s="703">
        <f t="shared" si="6"/>
        <v>0</v>
      </c>
      <c r="P37" s="446"/>
      <c r="Q37" s="446"/>
      <c r="R37" s="703">
        <f t="shared" si="7"/>
        <v>0</v>
      </c>
      <c r="S37" s="446"/>
      <c r="T37" s="446"/>
      <c r="U37" s="703">
        <f t="shared" si="8"/>
        <v>0</v>
      </c>
      <c r="V37" s="122"/>
      <c r="W37" s="446"/>
      <c r="X37" s="703">
        <f t="shared" si="9"/>
        <v>0</v>
      </c>
      <c r="Y37" s="446"/>
      <c r="Z37" s="446"/>
      <c r="AA37" s="703">
        <f t="shared" si="10"/>
        <v>0</v>
      </c>
      <c r="AB37" s="446"/>
      <c r="AC37" s="446"/>
      <c r="AD37" s="703">
        <f t="shared" si="11"/>
        <v>0</v>
      </c>
      <c r="AE37" s="446"/>
      <c r="AF37" s="446"/>
      <c r="AG37" s="1046">
        <f t="shared" si="12"/>
        <v>0</v>
      </c>
      <c r="AH37" s="446"/>
      <c r="AI37" s="446"/>
      <c r="AJ37" s="1042">
        <f t="shared" ref="AJ37:AJ52" si="108">+AI37+AH37</f>
        <v>0</v>
      </c>
    </row>
    <row r="38" spans="1:36" ht="12.75" hidden="1" customHeight="1" x14ac:dyDescent="0.2">
      <c r="A38" s="505" t="s">
        <v>98</v>
      </c>
      <c r="B38" s="1245" t="s">
        <v>97</v>
      </c>
      <c r="C38" s="1280"/>
      <c r="D38" s="1056">
        <f t="shared" si="105"/>
        <v>0</v>
      </c>
      <c r="E38" s="1057">
        <f t="shared" si="106"/>
        <v>0</v>
      </c>
      <c r="F38" s="1058">
        <f t="shared" si="107"/>
        <v>0</v>
      </c>
      <c r="G38" s="446"/>
      <c r="H38" s="446"/>
      <c r="I38" s="703">
        <f t="shared" si="4"/>
        <v>0</v>
      </c>
      <c r="J38" s="446"/>
      <c r="K38" s="446"/>
      <c r="L38" s="703">
        <f t="shared" si="5"/>
        <v>0</v>
      </c>
      <c r="M38" s="446"/>
      <c r="N38" s="446"/>
      <c r="O38" s="703">
        <f t="shared" si="6"/>
        <v>0</v>
      </c>
      <c r="P38" s="446"/>
      <c r="Q38" s="446"/>
      <c r="R38" s="703">
        <f t="shared" si="7"/>
        <v>0</v>
      </c>
      <c r="S38" s="446"/>
      <c r="T38" s="446"/>
      <c r="U38" s="703">
        <f t="shared" si="8"/>
        <v>0</v>
      </c>
      <c r="V38" s="122"/>
      <c r="W38" s="446"/>
      <c r="X38" s="703">
        <f t="shared" si="9"/>
        <v>0</v>
      </c>
      <c r="Y38" s="446"/>
      <c r="Z38" s="446"/>
      <c r="AA38" s="703">
        <f t="shared" si="10"/>
        <v>0</v>
      </c>
      <c r="AB38" s="446"/>
      <c r="AC38" s="446"/>
      <c r="AD38" s="703">
        <f t="shared" si="11"/>
        <v>0</v>
      </c>
      <c r="AE38" s="446"/>
      <c r="AF38" s="446"/>
      <c r="AG38" s="1046">
        <f t="shared" si="12"/>
        <v>0</v>
      </c>
      <c r="AH38" s="446"/>
      <c r="AI38" s="446"/>
      <c r="AJ38" s="1042">
        <f t="shared" si="108"/>
        <v>0</v>
      </c>
    </row>
    <row r="39" spans="1:36" ht="23.25" hidden="1" customHeight="1" x14ac:dyDescent="0.2">
      <c r="A39" s="505" t="s">
        <v>101</v>
      </c>
      <c r="B39" s="1245" t="s">
        <v>165</v>
      </c>
      <c r="C39" s="1280"/>
      <c r="D39" s="1056">
        <f t="shared" si="105"/>
        <v>0</v>
      </c>
      <c r="E39" s="1057">
        <f t="shared" si="106"/>
        <v>0</v>
      </c>
      <c r="F39" s="1058">
        <f t="shared" si="107"/>
        <v>0</v>
      </c>
      <c r="G39" s="446"/>
      <c r="H39" s="446"/>
      <c r="I39" s="703">
        <f t="shared" si="4"/>
        <v>0</v>
      </c>
      <c r="J39" s="446"/>
      <c r="K39" s="446"/>
      <c r="L39" s="703">
        <f t="shared" si="5"/>
        <v>0</v>
      </c>
      <c r="M39" s="446"/>
      <c r="N39" s="446"/>
      <c r="O39" s="703">
        <f t="shared" si="6"/>
        <v>0</v>
      </c>
      <c r="P39" s="446"/>
      <c r="Q39" s="446"/>
      <c r="R39" s="703">
        <f t="shared" si="7"/>
        <v>0</v>
      </c>
      <c r="S39" s="446"/>
      <c r="T39" s="446"/>
      <c r="U39" s="703">
        <f t="shared" si="8"/>
        <v>0</v>
      </c>
      <c r="V39" s="122"/>
      <c r="W39" s="446"/>
      <c r="X39" s="703">
        <f t="shared" si="9"/>
        <v>0</v>
      </c>
      <c r="Y39" s="446"/>
      <c r="Z39" s="446"/>
      <c r="AA39" s="703">
        <f t="shared" si="10"/>
        <v>0</v>
      </c>
      <c r="AB39" s="446"/>
      <c r="AC39" s="446"/>
      <c r="AD39" s="703">
        <f t="shared" si="11"/>
        <v>0</v>
      </c>
      <c r="AE39" s="446"/>
      <c r="AF39" s="446"/>
      <c r="AG39" s="1046">
        <f t="shared" si="12"/>
        <v>0</v>
      </c>
      <c r="AH39" s="446"/>
      <c r="AI39" s="446"/>
      <c r="AJ39" s="1042">
        <f t="shared" si="108"/>
        <v>0</v>
      </c>
    </row>
    <row r="40" spans="1:36" ht="25.5" hidden="1" customHeight="1" x14ac:dyDescent="0.2">
      <c r="A40" s="505" t="s">
        <v>103</v>
      </c>
      <c r="B40" s="1245" t="s">
        <v>102</v>
      </c>
      <c r="C40" s="1280"/>
      <c r="D40" s="1056">
        <f t="shared" si="105"/>
        <v>0</v>
      </c>
      <c r="E40" s="1057">
        <f t="shared" si="106"/>
        <v>0</v>
      </c>
      <c r="F40" s="1058">
        <f t="shared" si="107"/>
        <v>0</v>
      </c>
      <c r="G40" s="446"/>
      <c r="H40" s="446"/>
      <c r="I40" s="703">
        <f t="shared" si="4"/>
        <v>0</v>
      </c>
      <c r="J40" s="446"/>
      <c r="K40" s="446"/>
      <c r="L40" s="703">
        <f t="shared" si="5"/>
        <v>0</v>
      </c>
      <c r="M40" s="446"/>
      <c r="N40" s="446"/>
      <c r="O40" s="703">
        <f t="shared" si="6"/>
        <v>0</v>
      </c>
      <c r="P40" s="446"/>
      <c r="Q40" s="446"/>
      <c r="R40" s="703">
        <f t="shared" si="7"/>
        <v>0</v>
      </c>
      <c r="S40" s="446"/>
      <c r="T40" s="446"/>
      <c r="U40" s="703">
        <f t="shared" si="8"/>
        <v>0</v>
      </c>
      <c r="V40" s="122"/>
      <c r="W40" s="446"/>
      <c r="X40" s="703">
        <f t="shared" si="9"/>
        <v>0</v>
      </c>
      <c r="Y40" s="446"/>
      <c r="Z40" s="446"/>
      <c r="AA40" s="703">
        <f t="shared" si="10"/>
        <v>0</v>
      </c>
      <c r="AB40" s="446"/>
      <c r="AC40" s="446"/>
      <c r="AD40" s="703">
        <f t="shared" si="11"/>
        <v>0</v>
      </c>
      <c r="AE40" s="446"/>
      <c r="AF40" s="446"/>
      <c r="AG40" s="1046">
        <f t="shared" si="12"/>
        <v>0</v>
      </c>
      <c r="AH40" s="446"/>
      <c r="AI40" s="446"/>
      <c r="AJ40" s="1042">
        <f t="shared" si="108"/>
        <v>0</v>
      </c>
    </row>
    <row r="41" spans="1:36" ht="27" hidden="1" customHeight="1" x14ac:dyDescent="0.2">
      <c r="A41" s="505" t="s">
        <v>107</v>
      </c>
      <c r="B41" s="1245" t="s">
        <v>164</v>
      </c>
      <c r="C41" s="1280"/>
      <c r="D41" s="1056">
        <f t="shared" si="105"/>
        <v>0</v>
      </c>
      <c r="E41" s="1057">
        <f t="shared" si="106"/>
        <v>0</v>
      </c>
      <c r="F41" s="1058">
        <f t="shared" si="107"/>
        <v>0</v>
      </c>
      <c r="G41" s="446"/>
      <c r="H41" s="446"/>
      <c r="I41" s="703">
        <f t="shared" si="4"/>
        <v>0</v>
      </c>
      <c r="J41" s="446"/>
      <c r="K41" s="446"/>
      <c r="L41" s="703">
        <f t="shared" si="5"/>
        <v>0</v>
      </c>
      <c r="M41" s="446"/>
      <c r="N41" s="446"/>
      <c r="O41" s="703">
        <f t="shared" si="6"/>
        <v>0</v>
      </c>
      <c r="P41" s="446"/>
      <c r="Q41" s="446"/>
      <c r="R41" s="703">
        <f t="shared" si="7"/>
        <v>0</v>
      </c>
      <c r="S41" s="446"/>
      <c r="T41" s="446"/>
      <c r="U41" s="703">
        <f t="shared" si="8"/>
        <v>0</v>
      </c>
      <c r="V41" s="122"/>
      <c r="W41" s="446"/>
      <c r="X41" s="703">
        <f t="shared" si="9"/>
        <v>0</v>
      </c>
      <c r="Y41" s="446"/>
      <c r="Z41" s="446"/>
      <c r="AA41" s="703">
        <f t="shared" si="10"/>
        <v>0</v>
      </c>
      <c r="AB41" s="446"/>
      <c r="AC41" s="446"/>
      <c r="AD41" s="703">
        <f t="shared" si="11"/>
        <v>0</v>
      </c>
      <c r="AE41" s="446"/>
      <c r="AF41" s="446"/>
      <c r="AG41" s="1046">
        <f t="shared" si="12"/>
        <v>0</v>
      </c>
      <c r="AH41" s="446"/>
      <c r="AI41" s="446"/>
      <c r="AJ41" s="1042">
        <f t="shared" si="108"/>
        <v>0</v>
      </c>
    </row>
    <row r="42" spans="1:36" ht="12.75" hidden="1" customHeight="1" x14ac:dyDescent="0.2">
      <c r="A42" s="505" t="s">
        <v>602</v>
      </c>
      <c r="B42" s="1236" t="s">
        <v>106</v>
      </c>
      <c r="C42" s="1235"/>
      <c r="D42" s="1056">
        <f t="shared" si="105"/>
        <v>0</v>
      </c>
      <c r="E42" s="1057">
        <f t="shared" si="106"/>
        <v>0</v>
      </c>
      <c r="F42" s="1058">
        <f t="shared" si="107"/>
        <v>0</v>
      </c>
      <c r="G42" s="446"/>
      <c r="H42" s="446"/>
      <c r="I42" s="703">
        <f t="shared" si="4"/>
        <v>0</v>
      </c>
      <c r="J42" s="446"/>
      <c r="K42" s="446"/>
      <c r="L42" s="703">
        <f t="shared" si="5"/>
        <v>0</v>
      </c>
      <c r="M42" s="446"/>
      <c r="N42" s="446"/>
      <c r="O42" s="703">
        <f t="shared" si="6"/>
        <v>0</v>
      </c>
      <c r="P42" s="446"/>
      <c r="Q42" s="446"/>
      <c r="R42" s="703">
        <f t="shared" si="7"/>
        <v>0</v>
      </c>
      <c r="S42" s="446"/>
      <c r="T42" s="446"/>
      <c r="U42" s="703">
        <f t="shared" si="8"/>
        <v>0</v>
      </c>
      <c r="V42" s="122"/>
      <c r="W42" s="446"/>
      <c r="X42" s="703">
        <f t="shared" si="9"/>
        <v>0</v>
      </c>
      <c r="Y42" s="446"/>
      <c r="Z42" s="446"/>
      <c r="AA42" s="703">
        <f t="shared" si="10"/>
        <v>0</v>
      </c>
      <c r="AB42" s="446"/>
      <c r="AC42" s="446"/>
      <c r="AD42" s="703">
        <f t="shared" si="11"/>
        <v>0</v>
      </c>
      <c r="AE42" s="446"/>
      <c r="AF42" s="446"/>
      <c r="AG42" s="1046">
        <f t="shared" si="12"/>
        <v>0</v>
      </c>
      <c r="AH42" s="446"/>
      <c r="AI42" s="446"/>
      <c r="AJ42" s="1042">
        <f t="shared" si="108"/>
        <v>0</v>
      </c>
    </row>
    <row r="43" spans="1:36" s="37" customFormat="1" ht="12.75" customHeight="1" x14ac:dyDescent="0.2">
      <c r="A43" s="503" t="s">
        <v>108</v>
      </c>
      <c r="B43" s="1240" t="s">
        <v>163</v>
      </c>
      <c r="C43" s="1225"/>
      <c r="D43" s="1056">
        <f t="shared" si="105"/>
        <v>0</v>
      </c>
      <c r="E43" s="1057">
        <f t="shared" si="106"/>
        <v>0</v>
      </c>
      <c r="F43" s="1058">
        <f t="shared" si="107"/>
        <v>0</v>
      </c>
      <c r="G43" s="703"/>
      <c r="H43" s="703"/>
      <c r="I43" s="703">
        <f t="shared" si="4"/>
        <v>0</v>
      </c>
      <c r="J43" s="703"/>
      <c r="K43" s="703"/>
      <c r="L43" s="703">
        <f t="shared" si="5"/>
        <v>0</v>
      </c>
      <c r="M43" s="703"/>
      <c r="N43" s="703"/>
      <c r="O43" s="703">
        <f t="shared" si="6"/>
        <v>0</v>
      </c>
      <c r="P43" s="703"/>
      <c r="Q43" s="703"/>
      <c r="R43" s="703">
        <f t="shared" si="7"/>
        <v>0</v>
      </c>
      <c r="S43" s="703"/>
      <c r="T43" s="703"/>
      <c r="U43" s="703">
        <f t="shared" si="8"/>
        <v>0</v>
      </c>
      <c r="V43" s="134"/>
      <c r="W43" s="703"/>
      <c r="X43" s="703">
        <f t="shared" si="9"/>
        <v>0</v>
      </c>
      <c r="Y43" s="703"/>
      <c r="Z43" s="703"/>
      <c r="AA43" s="703">
        <f t="shared" si="10"/>
        <v>0</v>
      </c>
      <c r="AB43" s="703"/>
      <c r="AC43" s="703"/>
      <c r="AD43" s="703">
        <f t="shared" si="11"/>
        <v>0</v>
      </c>
      <c r="AE43" s="703"/>
      <c r="AF43" s="703"/>
      <c r="AG43" s="1046">
        <f t="shared" si="12"/>
        <v>0</v>
      </c>
      <c r="AH43" s="703"/>
      <c r="AI43" s="703"/>
      <c r="AJ43" s="1042">
        <f t="shared" si="108"/>
        <v>0</v>
      </c>
    </row>
    <row r="44" spans="1:36" ht="12" customHeight="1" x14ac:dyDescent="0.2">
      <c r="A44" s="504"/>
      <c r="B44" s="695"/>
      <c r="C44" s="985"/>
      <c r="D44" s="1059"/>
      <c r="E44" s="1059"/>
      <c r="F44" s="1060"/>
      <c r="G44" s="1061"/>
      <c r="H44" s="600"/>
      <c r="I44" s="804">
        <f t="shared" si="4"/>
        <v>0</v>
      </c>
      <c r="J44" s="600"/>
      <c r="K44" s="600"/>
      <c r="L44" s="804">
        <f t="shared" si="5"/>
        <v>0</v>
      </c>
      <c r="M44" s="1061"/>
      <c r="N44" s="600"/>
      <c r="O44" s="804">
        <f t="shared" si="6"/>
        <v>0</v>
      </c>
      <c r="P44" s="600"/>
      <c r="Q44" s="600"/>
      <c r="R44" s="804">
        <f t="shared" si="7"/>
        <v>0</v>
      </c>
      <c r="S44" s="1061"/>
      <c r="T44" s="600"/>
      <c r="U44" s="804">
        <f t="shared" si="8"/>
        <v>0</v>
      </c>
      <c r="V44" s="1064"/>
      <c r="W44" s="600"/>
      <c r="X44" s="804">
        <f t="shared" si="9"/>
        <v>0</v>
      </c>
      <c r="Y44" s="600"/>
      <c r="Z44" s="600"/>
      <c r="AA44" s="804">
        <f t="shared" si="10"/>
        <v>0</v>
      </c>
      <c r="AB44" s="600"/>
      <c r="AC44" s="600"/>
      <c r="AD44" s="804">
        <f t="shared" si="11"/>
        <v>0</v>
      </c>
      <c r="AE44" s="1061"/>
      <c r="AF44" s="600"/>
      <c r="AG44" s="804">
        <f t="shared" si="12"/>
        <v>0</v>
      </c>
      <c r="AH44" s="1047"/>
      <c r="AI44" s="600"/>
      <c r="AJ44" s="1043">
        <f t="shared" si="108"/>
        <v>0</v>
      </c>
    </row>
    <row r="45" spans="1:36" ht="12.75" customHeight="1" x14ac:dyDescent="0.2">
      <c r="A45" s="505" t="s">
        <v>110</v>
      </c>
      <c r="B45" s="1236" t="s">
        <v>109</v>
      </c>
      <c r="C45" s="1235"/>
      <c r="D45" s="1056">
        <f t="shared" ref="D45:D52" si="109">+G45+J45+AB45+AE45+M45+V45+Y45+P45+S45+AH45</f>
        <v>338</v>
      </c>
      <c r="E45" s="1057">
        <f t="shared" ref="E45:E52" si="110">+H45+K45+AC45+AF45+N45+W45+Z45+Q45+T45+AI45</f>
        <v>0</v>
      </c>
      <c r="F45" s="1058">
        <f t="shared" ref="F45:F52" si="111">+I45+L45+AD45+AG45+O45+X45+AA45+R45+U45+AJ45</f>
        <v>338</v>
      </c>
      <c r="G45" s="1062"/>
      <c r="H45" s="446"/>
      <c r="I45" s="703">
        <f t="shared" si="4"/>
        <v>0</v>
      </c>
      <c r="J45" s="446"/>
      <c r="K45" s="446"/>
      <c r="L45" s="703">
        <f t="shared" si="5"/>
        <v>0</v>
      </c>
      <c r="M45" s="1062">
        <v>338</v>
      </c>
      <c r="N45" s="446"/>
      <c r="O45" s="703">
        <f t="shared" si="6"/>
        <v>338</v>
      </c>
      <c r="P45" s="446"/>
      <c r="Q45" s="446"/>
      <c r="R45" s="703">
        <f t="shared" si="7"/>
        <v>0</v>
      </c>
      <c r="S45" s="1062"/>
      <c r="T45" s="446"/>
      <c r="U45" s="703">
        <f t="shared" si="8"/>
        <v>0</v>
      </c>
      <c r="V45" s="1065"/>
      <c r="W45" s="446"/>
      <c r="X45" s="703">
        <f t="shared" si="9"/>
        <v>0</v>
      </c>
      <c r="Y45" s="446"/>
      <c r="Z45" s="446"/>
      <c r="AA45" s="703">
        <f t="shared" si="10"/>
        <v>0</v>
      </c>
      <c r="AB45" s="446"/>
      <c r="AC45" s="446"/>
      <c r="AD45" s="703">
        <f t="shared" si="11"/>
        <v>0</v>
      </c>
      <c r="AE45" s="1062"/>
      <c r="AF45" s="446"/>
      <c r="AG45" s="1046">
        <f t="shared" si="12"/>
        <v>0</v>
      </c>
      <c r="AH45" s="446"/>
      <c r="AI45" s="446"/>
      <c r="AJ45" s="1042">
        <f t="shared" si="108"/>
        <v>0</v>
      </c>
    </row>
    <row r="46" spans="1:36" ht="12.75" customHeight="1" x14ac:dyDescent="0.2">
      <c r="A46" s="505" t="s">
        <v>111</v>
      </c>
      <c r="B46" s="1236" t="s">
        <v>162</v>
      </c>
      <c r="C46" s="1235"/>
      <c r="D46" s="1056">
        <f t="shared" si="109"/>
        <v>184496</v>
      </c>
      <c r="E46" s="1057">
        <f t="shared" si="110"/>
        <v>0</v>
      </c>
      <c r="F46" s="1058">
        <f t="shared" si="111"/>
        <v>184496</v>
      </c>
      <c r="G46" s="446">
        <v>17022</v>
      </c>
      <c r="H46" s="446"/>
      <c r="I46" s="703">
        <f t="shared" si="4"/>
        <v>17022</v>
      </c>
      <c r="J46" s="446">
        <v>669</v>
      </c>
      <c r="K46" s="446"/>
      <c r="L46" s="703">
        <f t="shared" si="5"/>
        <v>669</v>
      </c>
      <c r="M46" s="446"/>
      <c r="N46" s="446"/>
      <c r="O46" s="703">
        <f t="shared" si="6"/>
        <v>0</v>
      </c>
      <c r="P46" s="446"/>
      <c r="Q46" s="446"/>
      <c r="R46" s="703">
        <f t="shared" si="7"/>
        <v>0</v>
      </c>
      <c r="S46" s="446">
        <v>153751</v>
      </c>
      <c r="T46" s="446"/>
      <c r="U46" s="703">
        <f t="shared" si="8"/>
        <v>153751</v>
      </c>
      <c r="V46" s="122"/>
      <c r="W46" s="446"/>
      <c r="X46" s="703">
        <f t="shared" si="9"/>
        <v>0</v>
      </c>
      <c r="Y46" s="446"/>
      <c r="Z46" s="446"/>
      <c r="AA46" s="703">
        <f t="shared" si="10"/>
        <v>0</v>
      </c>
      <c r="AB46" s="446">
        <v>0</v>
      </c>
      <c r="AC46" s="446"/>
      <c r="AD46" s="703">
        <f t="shared" si="11"/>
        <v>0</v>
      </c>
      <c r="AE46" s="446">
        <v>13054</v>
      </c>
      <c r="AF46" s="446"/>
      <c r="AG46" s="1046">
        <f t="shared" si="12"/>
        <v>13054</v>
      </c>
      <c r="AH46" s="446"/>
      <c r="AI46" s="446"/>
      <c r="AJ46" s="1042">
        <f t="shared" si="108"/>
        <v>0</v>
      </c>
    </row>
    <row r="47" spans="1:36" ht="12.75" customHeight="1" x14ac:dyDescent="0.2">
      <c r="A47" s="505" t="s">
        <v>114</v>
      </c>
      <c r="B47" s="1236" t="s">
        <v>113</v>
      </c>
      <c r="C47" s="1235"/>
      <c r="D47" s="1056">
        <f t="shared" si="109"/>
        <v>1835</v>
      </c>
      <c r="E47" s="1057">
        <f t="shared" si="110"/>
        <v>0</v>
      </c>
      <c r="F47" s="1058">
        <f t="shared" si="111"/>
        <v>1835</v>
      </c>
      <c r="G47" s="446">
        <v>1835</v>
      </c>
      <c r="H47" s="446"/>
      <c r="I47" s="703">
        <f t="shared" si="4"/>
        <v>1835</v>
      </c>
      <c r="J47" s="446"/>
      <c r="K47" s="446"/>
      <c r="L47" s="703">
        <f t="shared" si="5"/>
        <v>0</v>
      </c>
      <c r="M47" s="446"/>
      <c r="N47" s="446"/>
      <c r="O47" s="703">
        <f t="shared" si="6"/>
        <v>0</v>
      </c>
      <c r="P47" s="446"/>
      <c r="Q47" s="446"/>
      <c r="R47" s="703">
        <f t="shared" si="7"/>
        <v>0</v>
      </c>
      <c r="S47" s="446"/>
      <c r="T47" s="446"/>
      <c r="U47" s="703">
        <f t="shared" si="8"/>
        <v>0</v>
      </c>
      <c r="V47" s="122"/>
      <c r="W47" s="446"/>
      <c r="X47" s="703">
        <f t="shared" si="9"/>
        <v>0</v>
      </c>
      <c r="Y47" s="446"/>
      <c r="Z47" s="446"/>
      <c r="AA47" s="703">
        <f t="shared" si="10"/>
        <v>0</v>
      </c>
      <c r="AB47" s="446"/>
      <c r="AC47" s="446"/>
      <c r="AD47" s="703">
        <f t="shared" si="11"/>
        <v>0</v>
      </c>
      <c r="AE47" s="446"/>
      <c r="AF47" s="446"/>
      <c r="AG47" s="1046">
        <f t="shared" si="12"/>
        <v>0</v>
      </c>
      <c r="AH47" s="446"/>
      <c r="AI47" s="446"/>
      <c r="AJ47" s="1042">
        <f t="shared" si="108"/>
        <v>0</v>
      </c>
    </row>
    <row r="48" spans="1:36" ht="12.75" customHeight="1" x14ac:dyDescent="0.2">
      <c r="A48" s="505" t="s">
        <v>116</v>
      </c>
      <c r="B48" s="1236" t="s">
        <v>115</v>
      </c>
      <c r="C48" s="1235"/>
      <c r="D48" s="1056">
        <f t="shared" si="109"/>
        <v>28470</v>
      </c>
      <c r="E48" s="1057">
        <f t="shared" si="110"/>
        <v>0</v>
      </c>
      <c r="F48" s="1058">
        <f t="shared" si="111"/>
        <v>28470</v>
      </c>
      <c r="G48" s="446">
        <v>12479</v>
      </c>
      <c r="H48" s="446"/>
      <c r="I48" s="703">
        <f t="shared" si="4"/>
        <v>12479</v>
      </c>
      <c r="J48" s="446"/>
      <c r="K48" s="446"/>
      <c r="L48" s="703">
        <f t="shared" si="5"/>
        <v>0</v>
      </c>
      <c r="M48" s="446">
        <v>959</v>
      </c>
      <c r="N48" s="446"/>
      <c r="O48" s="703">
        <f t="shared" si="6"/>
        <v>959</v>
      </c>
      <c r="P48" s="446"/>
      <c r="Q48" s="446"/>
      <c r="R48" s="703">
        <f t="shared" si="7"/>
        <v>0</v>
      </c>
      <c r="S48" s="446">
        <v>14900</v>
      </c>
      <c r="T48" s="446"/>
      <c r="U48" s="703">
        <f t="shared" si="8"/>
        <v>14900</v>
      </c>
      <c r="V48" s="122">
        <v>132</v>
      </c>
      <c r="W48" s="446"/>
      <c r="X48" s="703">
        <f t="shared" si="9"/>
        <v>132</v>
      </c>
      <c r="Y48" s="446"/>
      <c r="Z48" s="446"/>
      <c r="AA48" s="703">
        <f t="shared" si="10"/>
        <v>0</v>
      </c>
      <c r="AB48" s="446"/>
      <c r="AC48" s="446"/>
      <c r="AD48" s="703">
        <f t="shared" si="11"/>
        <v>0</v>
      </c>
      <c r="AE48" s="446"/>
      <c r="AF48" s="446"/>
      <c r="AG48" s="1046">
        <f t="shared" si="12"/>
        <v>0</v>
      </c>
      <c r="AH48" s="446"/>
      <c r="AI48" s="446"/>
      <c r="AJ48" s="1042">
        <f t="shared" si="108"/>
        <v>0</v>
      </c>
    </row>
    <row r="49" spans="1:36" ht="12.75" customHeight="1" x14ac:dyDescent="0.2">
      <c r="A49" s="505" t="s">
        <v>118</v>
      </c>
      <c r="B49" s="1236" t="s">
        <v>117</v>
      </c>
      <c r="C49" s="1235"/>
      <c r="D49" s="1056">
        <f t="shared" si="109"/>
        <v>0</v>
      </c>
      <c r="E49" s="1057">
        <f t="shared" si="110"/>
        <v>0</v>
      </c>
      <c r="F49" s="1058">
        <f t="shared" si="111"/>
        <v>0</v>
      </c>
      <c r="G49" s="446"/>
      <c r="H49" s="446"/>
      <c r="I49" s="703">
        <f t="shared" si="4"/>
        <v>0</v>
      </c>
      <c r="J49" s="446"/>
      <c r="K49" s="446"/>
      <c r="L49" s="703">
        <f t="shared" si="5"/>
        <v>0</v>
      </c>
      <c r="M49" s="446"/>
      <c r="N49" s="446"/>
      <c r="O49" s="703">
        <f t="shared" si="6"/>
        <v>0</v>
      </c>
      <c r="P49" s="446"/>
      <c r="Q49" s="446"/>
      <c r="R49" s="703">
        <f t="shared" si="7"/>
        <v>0</v>
      </c>
      <c r="S49" s="446"/>
      <c r="T49" s="446"/>
      <c r="U49" s="703">
        <f t="shared" si="8"/>
        <v>0</v>
      </c>
      <c r="V49" s="122"/>
      <c r="W49" s="446"/>
      <c r="X49" s="703">
        <f t="shared" si="9"/>
        <v>0</v>
      </c>
      <c r="Y49" s="446"/>
      <c r="Z49" s="446"/>
      <c r="AA49" s="703">
        <f t="shared" si="10"/>
        <v>0</v>
      </c>
      <c r="AB49" s="446"/>
      <c r="AC49" s="446"/>
      <c r="AD49" s="703">
        <f t="shared" si="11"/>
        <v>0</v>
      </c>
      <c r="AE49" s="446"/>
      <c r="AF49" s="446"/>
      <c r="AG49" s="1046">
        <f t="shared" si="12"/>
        <v>0</v>
      </c>
      <c r="AH49" s="446"/>
      <c r="AI49" s="446"/>
      <c r="AJ49" s="1042">
        <f t="shared" si="108"/>
        <v>0</v>
      </c>
    </row>
    <row r="50" spans="1:36" ht="12.75" customHeight="1" x14ac:dyDescent="0.2">
      <c r="A50" s="505" t="s">
        <v>120</v>
      </c>
      <c r="B50" s="1236" t="s">
        <v>119</v>
      </c>
      <c r="C50" s="1235"/>
      <c r="D50" s="1056">
        <f t="shared" si="109"/>
        <v>0</v>
      </c>
      <c r="E50" s="1057">
        <f t="shared" si="110"/>
        <v>0</v>
      </c>
      <c r="F50" s="1058">
        <f t="shared" si="111"/>
        <v>0</v>
      </c>
      <c r="G50" s="446"/>
      <c r="H50" s="446"/>
      <c r="I50" s="703">
        <f t="shared" si="4"/>
        <v>0</v>
      </c>
      <c r="J50" s="446"/>
      <c r="K50" s="446"/>
      <c r="L50" s="703">
        <f t="shared" si="5"/>
        <v>0</v>
      </c>
      <c r="M50" s="446"/>
      <c r="N50" s="446"/>
      <c r="O50" s="703">
        <f t="shared" si="6"/>
        <v>0</v>
      </c>
      <c r="P50" s="446"/>
      <c r="Q50" s="446"/>
      <c r="R50" s="703">
        <f t="shared" si="7"/>
        <v>0</v>
      </c>
      <c r="S50" s="446"/>
      <c r="T50" s="446"/>
      <c r="U50" s="703">
        <f t="shared" si="8"/>
        <v>0</v>
      </c>
      <c r="V50" s="122"/>
      <c r="W50" s="446"/>
      <c r="X50" s="703">
        <f t="shared" si="9"/>
        <v>0</v>
      </c>
      <c r="Y50" s="446"/>
      <c r="Z50" s="446"/>
      <c r="AA50" s="703">
        <f t="shared" si="10"/>
        <v>0</v>
      </c>
      <c r="AB50" s="446"/>
      <c r="AC50" s="446"/>
      <c r="AD50" s="703">
        <f t="shared" si="11"/>
        <v>0</v>
      </c>
      <c r="AE50" s="446"/>
      <c r="AF50" s="446"/>
      <c r="AG50" s="1046">
        <f t="shared" si="12"/>
        <v>0</v>
      </c>
      <c r="AH50" s="446"/>
      <c r="AI50" s="446"/>
      <c r="AJ50" s="1042">
        <f t="shared" si="108"/>
        <v>0</v>
      </c>
    </row>
    <row r="51" spans="1:36" ht="12.75" customHeight="1" x14ac:dyDescent="0.2">
      <c r="A51" s="505" t="s">
        <v>122</v>
      </c>
      <c r="B51" s="1236" t="s">
        <v>121</v>
      </c>
      <c r="C51" s="1235"/>
      <c r="D51" s="1056">
        <f t="shared" si="109"/>
        <v>10587</v>
      </c>
      <c r="E51" s="1057">
        <f t="shared" si="110"/>
        <v>0</v>
      </c>
      <c r="F51" s="1058">
        <f t="shared" si="111"/>
        <v>10587</v>
      </c>
      <c r="G51" s="446">
        <v>3324</v>
      </c>
      <c r="H51" s="446"/>
      <c r="I51" s="703">
        <f t="shared" si="4"/>
        <v>3324</v>
      </c>
      <c r="J51" s="446">
        <v>181</v>
      </c>
      <c r="K51" s="446"/>
      <c r="L51" s="703">
        <f t="shared" si="5"/>
        <v>181</v>
      </c>
      <c r="M51" s="446">
        <v>350</v>
      </c>
      <c r="N51" s="446"/>
      <c r="O51" s="703">
        <f t="shared" si="6"/>
        <v>350</v>
      </c>
      <c r="P51" s="446"/>
      <c r="Q51" s="446"/>
      <c r="R51" s="703">
        <f t="shared" si="7"/>
        <v>0</v>
      </c>
      <c r="S51" s="446">
        <v>6696</v>
      </c>
      <c r="T51" s="446"/>
      <c r="U51" s="703">
        <f t="shared" si="8"/>
        <v>6696</v>
      </c>
      <c r="V51" s="122">
        <v>36</v>
      </c>
      <c r="W51" s="446"/>
      <c r="X51" s="703">
        <f t="shared" si="9"/>
        <v>36</v>
      </c>
      <c r="Y51" s="446"/>
      <c r="Z51" s="446"/>
      <c r="AA51" s="703">
        <f t="shared" si="10"/>
        <v>0</v>
      </c>
      <c r="AB51" s="446">
        <v>0</v>
      </c>
      <c r="AC51" s="446"/>
      <c r="AD51" s="703">
        <f t="shared" si="11"/>
        <v>0</v>
      </c>
      <c r="AE51" s="446"/>
      <c r="AF51" s="446"/>
      <c r="AG51" s="1046">
        <f t="shared" si="12"/>
        <v>0</v>
      </c>
      <c r="AH51" s="446"/>
      <c r="AI51" s="446"/>
      <c r="AJ51" s="1042">
        <f t="shared" si="108"/>
        <v>0</v>
      </c>
    </row>
    <row r="52" spans="1:36" s="37" customFormat="1" ht="12.75" customHeight="1" x14ac:dyDescent="0.2">
      <c r="A52" s="503" t="s">
        <v>123</v>
      </c>
      <c r="B52" s="1240" t="s">
        <v>161</v>
      </c>
      <c r="C52" s="1225"/>
      <c r="D52" s="1056">
        <f t="shared" si="109"/>
        <v>225726</v>
      </c>
      <c r="E52" s="1057">
        <f t="shared" si="110"/>
        <v>0</v>
      </c>
      <c r="F52" s="1058">
        <f t="shared" si="111"/>
        <v>225726</v>
      </c>
      <c r="G52" s="969">
        <f t="shared" ref="G52" si="112">+G51+G50+G49+G48+G47+G46+G45</f>
        <v>34660</v>
      </c>
      <c r="H52" s="703">
        <f t="shared" ref="H52:AF52" si="113">+H51+H50+H49+H48+H47+H46+H45</f>
        <v>0</v>
      </c>
      <c r="I52" s="703">
        <f t="shared" si="4"/>
        <v>34660</v>
      </c>
      <c r="J52" s="703">
        <f t="shared" ref="J52" si="114">+J51+J50+J49+J48+J47+J46+J45</f>
        <v>850</v>
      </c>
      <c r="K52" s="703">
        <f t="shared" si="113"/>
        <v>0</v>
      </c>
      <c r="L52" s="703">
        <f t="shared" si="5"/>
        <v>850</v>
      </c>
      <c r="M52" s="969">
        <f t="shared" ref="M52" si="115">+M51+M50+M49+M48+M47+M46+M45</f>
        <v>1647</v>
      </c>
      <c r="N52" s="703">
        <f t="shared" si="113"/>
        <v>0</v>
      </c>
      <c r="O52" s="703">
        <f t="shared" si="6"/>
        <v>1647</v>
      </c>
      <c r="P52" s="703">
        <f t="shared" ref="P52" si="116">+P51+P50+P49+P48+P47+P46+P45</f>
        <v>0</v>
      </c>
      <c r="Q52" s="703">
        <f t="shared" si="113"/>
        <v>0</v>
      </c>
      <c r="R52" s="703">
        <f t="shared" si="7"/>
        <v>0</v>
      </c>
      <c r="S52" s="969">
        <f>+S51+S50+S49+S48+S47+S46+S45</f>
        <v>175347</v>
      </c>
      <c r="T52" s="703">
        <f t="shared" si="113"/>
        <v>0</v>
      </c>
      <c r="U52" s="703">
        <f t="shared" si="8"/>
        <v>175347</v>
      </c>
      <c r="V52" s="1066">
        <f t="shared" ref="V52" si="117">+V51+V50+V49+V48+V47+V46+V45</f>
        <v>168</v>
      </c>
      <c r="W52" s="703">
        <f t="shared" si="113"/>
        <v>0</v>
      </c>
      <c r="X52" s="703">
        <f t="shared" si="9"/>
        <v>168</v>
      </c>
      <c r="Y52" s="703">
        <f t="shared" si="113"/>
        <v>0</v>
      </c>
      <c r="Z52" s="703">
        <f t="shared" si="113"/>
        <v>0</v>
      </c>
      <c r="AA52" s="703">
        <f t="shared" si="10"/>
        <v>0</v>
      </c>
      <c r="AB52" s="703">
        <f>+AB51+AB50+AB49+AB48+AB47+AB46+AB45</f>
        <v>0</v>
      </c>
      <c r="AC52" s="703">
        <f t="shared" si="113"/>
        <v>0</v>
      </c>
      <c r="AD52" s="703">
        <f t="shared" si="11"/>
        <v>0</v>
      </c>
      <c r="AE52" s="969">
        <f>+AE51+AE50+AE49+AE48+AE47+AE46+AE45</f>
        <v>13054</v>
      </c>
      <c r="AF52" s="703">
        <f t="shared" si="113"/>
        <v>0</v>
      </c>
      <c r="AG52" s="1046">
        <f t="shared" si="12"/>
        <v>13054</v>
      </c>
      <c r="AH52" s="703">
        <f t="shared" ref="AH52:AI52" si="118">+AH51+AH50+AH49+AH48+AH47+AH46+AH45</f>
        <v>0</v>
      </c>
      <c r="AI52" s="703">
        <f t="shared" si="118"/>
        <v>0</v>
      </c>
      <c r="AJ52" s="1042">
        <f t="shared" si="108"/>
        <v>0</v>
      </c>
    </row>
    <row r="53" spans="1:36" ht="12.75" x14ac:dyDescent="0.2">
      <c r="A53" s="504"/>
      <c r="B53" s="695"/>
      <c r="C53" s="985"/>
      <c r="D53" s="1059"/>
      <c r="E53" s="1059"/>
      <c r="F53" s="1060"/>
      <c r="G53" s="600"/>
      <c r="H53" s="600"/>
      <c r="I53" s="804"/>
      <c r="J53" s="600"/>
      <c r="K53" s="600"/>
      <c r="L53" s="804"/>
      <c r="M53" s="1061"/>
      <c r="N53" s="600"/>
      <c r="O53" s="804"/>
      <c r="P53" s="600"/>
      <c r="Q53" s="600"/>
      <c r="R53" s="804"/>
      <c r="S53" s="600"/>
      <c r="T53" s="600"/>
      <c r="U53" s="804"/>
      <c r="V53" s="124"/>
      <c r="W53" s="600"/>
      <c r="X53" s="804"/>
      <c r="Y53" s="600"/>
      <c r="Z53" s="600"/>
      <c r="AA53" s="804"/>
      <c r="AB53" s="600"/>
      <c r="AC53" s="600"/>
      <c r="AD53" s="804"/>
      <c r="AE53" s="600"/>
      <c r="AF53" s="600"/>
      <c r="AG53" s="804"/>
      <c r="AH53" s="1047"/>
      <c r="AI53" s="600"/>
      <c r="AJ53" s="1043"/>
    </row>
    <row r="54" spans="1:36" ht="12.75" customHeight="1" x14ac:dyDescent="0.2">
      <c r="A54" s="505" t="s">
        <v>125</v>
      </c>
      <c r="B54" s="1236" t="s">
        <v>124</v>
      </c>
      <c r="C54" s="1235"/>
      <c r="D54" s="1056">
        <f t="shared" ref="D54:D58" si="119">+G54+J54+AB54+AE54+M54+V54+Y54+P54+S54+AH54</f>
        <v>0</v>
      </c>
      <c r="E54" s="1057">
        <f t="shared" ref="E54:E58" si="120">+H54+K54+AC54+AF54+N54+W54+Z54+Q54+T54+AI54</f>
        <v>0</v>
      </c>
      <c r="F54" s="1058">
        <f t="shared" ref="F54:F58" si="121">+I54+L54+AD54+AG54+O54+X54+AA54+R54+U54+AJ54</f>
        <v>0</v>
      </c>
      <c r="G54" s="746"/>
      <c r="H54" s="446"/>
      <c r="I54" s="703">
        <f t="shared" si="4"/>
        <v>0</v>
      </c>
      <c r="J54" s="446"/>
      <c r="K54" s="446"/>
      <c r="L54" s="703">
        <f t="shared" si="5"/>
        <v>0</v>
      </c>
      <c r="M54" s="446"/>
      <c r="N54" s="446"/>
      <c r="O54" s="703">
        <f t="shared" si="6"/>
        <v>0</v>
      </c>
      <c r="P54" s="446"/>
      <c r="Q54" s="446"/>
      <c r="R54" s="703">
        <f t="shared" si="7"/>
        <v>0</v>
      </c>
      <c r="S54" s="446"/>
      <c r="T54" s="446"/>
      <c r="U54" s="703">
        <f t="shared" si="8"/>
        <v>0</v>
      </c>
      <c r="V54" s="122"/>
      <c r="W54" s="446"/>
      <c r="X54" s="703">
        <f t="shared" si="9"/>
        <v>0</v>
      </c>
      <c r="Y54" s="446"/>
      <c r="Z54" s="446"/>
      <c r="AA54" s="703">
        <f t="shared" si="10"/>
        <v>0</v>
      </c>
      <c r="AB54" s="446"/>
      <c r="AC54" s="446"/>
      <c r="AD54" s="703">
        <f t="shared" si="11"/>
        <v>0</v>
      </c>
      <c r="AE54" s="446"/>
      <c r="AF54" s="446"/>
      <c r="AG54" s="1046">
        <f t="shared" si="12"/>
        <v>0</v>
      </c>
      <c r="AH54" s="446"/>
      <c r="AI54" s="446"/>
      <c r="AJ54" s="1042">
        <f t="shared" ref="AJ54:AJ63" si="122">+AI54+AH54</f>
        <v>0</v>
      </c>
    </row>
    <row r="55" spans="1:36" ht="12.75" customHeight="1" x14ac:dyDescent="0.2">
      <c r="A55" s="505" t="s">
        <v>127</v>
      </c>
      <c r="B55" s="1236" t="s">
        <v>126</v>
      </c>
      <c r="C55" s="1235"/>
      <c r="D55" s="1056">
        <f t="shared" si="119"/>
        <v>0</v>
      </c>
      <c r="E55" s="1057">
        <f t="shared" si="120"/>
        <v>0</v>
      </c>
      <c r="F55" s="1058">
        <f t="shared" si="121"/>
        <v>0</v>
      </c>
      <c r="G55" s="746"/>
      <c r="H55" s="446"/>
      <c r="I55" s="703">
        <f t="shared" si="4"/>
        <v>0</v>
      </c>
      <c r="J55" s="446"/>
      <c r="K55" s="446"/>
      <c r="L55" s="703">
        <f t="shared" si="5"/>
        <v>0</v>
      </c>
      <c r="M55" s="446"/>
      <c r="N55" s="446"/>
      <c r="O55" s="703">
        <f t="shared" si="6"/>
        <v>0</v>
      </c>
      <c r="P55" s="446"/>
      <c r="Q55" s="446"/>
      <c r="R55" s="703">
        <f t="shared" si="7"/>
        <v>0</v>
      </c>
      <c r="S55" s="446"/>
      <c r="T55" s="446"/>
      <c r="U55" s="703">
        <f t="shared" si="8"/>
        <v>0</v>
      </c>
      <c r="V55" s="122"/>
      <c r="W55" s="446"/>
      <c r="X55" s="703">
        <f t="shared" si="9"/>
        <v>0</v>
      </c>
      <c r="Y55" s="446"/>
      <c r="Z55" s="446"/>
      <c r="AA55" s="703">
        <f t="shared" si="10"/>
        <v>0</v>
      </c>
      <c r="AB55" s="446"/>
      <c r="AC55" s="446"/>
      <c r="AD55" s="703">
        <f t="shared" si="11"/>
        <v>0</v>
      </c>
      <c r="AE55" s="446"/>
      <c r="AF55" s="446"/>
      <c r="AG55" s="1046">
        <f t="shared" si="12"/>
        <v>0</v>
      </c>
      <c r="AH55" s="446"/>
      <c r="AI55" s="446"/>
      <c r="AJ55" s="1042">
        <f t="shared" si="122"/>
        <v>0</v>
      </c>
    </row>
    <row r="56" spans="1:36" ht="12.75" customHeight="1" x14ac:dyDescent="0.2">
      <c r="A56" s="505" t="s">
        <v>129</v>
      </c>
      <c r="B56" s="1236" t="s">
        <v>128</v>
      </c>
      <c r="C56" s="1235"/>
      <c r="D56" s="1056">
        <f t="shared" si="119"/>
        <v>0</v>
      </c>
      <c r="E56" s="1057">
        <f t="shared" si="120"/>
        <v>0</v>
      </c>
      <c r="F56" s="1058">
        <f t="shared" si="121"/>
        <v>0</v>
      </c>
      <c r="G56" s="746"/>
      <c r="H56" s="446"/>
      <c r="I56" s="703">
        <f t="shared" si="4"/>
        <v>0</v>
      </c>
      <c r="J56" s="446"/>
      <c r="K56" s="446"/>
      <c r="L56" s="703">
        <f t="shared" si="5"/>
        <v>0</v>
      </c>
      <c r="M56" s="446"/>
      <c r="N56" s="446"/>
      <c r="O56" s="703">
        <f t="shared" si="6"/>
        <v>0</v>
      </c>
      <c r="P56" s="446"/>
      <c r="Q56" s="446"/>
      <c r="R56" s="703">
        <f t="shared" si="7"/>
        <v>0</v>
      </c>
      <c r="S56" s="446"/>
      <c r="T56" s="446"/>
      <c r="U56" s="703">
        <f t="shared" si="8"/>
        <v>0</v>
      </c>
      <c r="V56" s="122"/>
      <c r="W56" s="446"/>
      <c r="X56" s="703">
        <f t="shared" si="9"/>
        <v>0</v>
      </c>
      <c r="Y56" s="446"/>
      <c r="Z56" s="446"/>
      <c r="AA56" s="703">
        <f t="shared" si="10"/>
        <v>0</v>
      </c>
      <c r="AB56" s="446"/>
      <c r="AC56" s="446"/>
      <c r="AD56" s="703">
        <f t="shared" si="11"/>
        <v>0</v>
      </c>
      <c r="AE56" s="446"/>
      <c r="AF56" s="446"/>
      <c r="AG56" s="1046">
        <f t="shared" si="12"/>
        <v>0</v>
      </c>
      <c r="AH56" s="446"/>
      <c r="AI56" s="446"/>
      <c r="AJ56" s="1042">
        <f t="shared" si="122"/>
        <v>0</v>
      </c>
    </row>
    <row r="57" spans="1:36" ht="12.75" customHeight="1" x14ac:dyDescent="0.2">
      <c r="A57" s="505" t="s">
        <v>131</v>
      </c>
      <c r="B57" s="1236" t="s">
        <v>130</v>
      </c>
      <c r="C57" s="1235"/>
      <c r="D57" s="1056">
        <f t="shared" si="119"/>
        <v>0</v>
      </c>
      <c r="E57" s="1057">
        <f t="shared" si="120"/>
        <v>0</v>
      </c>
      <c r="F57" s="1058">
        <f t="shared" si="121"/>
        <v>0</v>
      </c>
      <c r="G57" s="746"/>
      <c r="H57" s="446"/>
      <c r="I57" s="703">
        <f t="shared" si="4"/>
        <v>0</v>
      </c>
      <c r="J57" s="446"/>
      <c r="K57" s="446"/>
      <c r="L57" s="703">
        <f t="shared" si="5"/>
        <v>0</v>
      </c>
      <c r="M57" s="446"/>
      <c r="N57" s="446"/>
      <c r="O57" s="703">
        <f t="shared" si="6"/>
        <v>0</v>
      </c>
      <c r="P57" s="446"/>
      <c r="Q57" s="446"/>
      <c r="R57" s="703">
        <f t="shared" si="7"/>
        <v>0</v>
      </c>
      <c r="S57" s="446"/>
      <c r="T57" s="446"/>
      <c r="U57" s="703">
        <f t="shared" si="8"/>
        <v>0</v>
      </c>
      <c r="V57" s="122"/>
      <c r="W57" s="446"/>
      <c r="X57" s="703">
        <f t="shared" si="9"/>
        <v>0</v>
      </c>
      <c r="Y57" s="446"/>
      <c r="Z57" s="446"/>
      <c r="AA57" s="703">
        <f t="shared" si="10"/>
        <v>0</v>
      </c>
      <c r="AB57" s="446"/>
      <c r="AC57" s="446"/>
      <c r="AD57" s="703">
        <f t="shared" si="11"/>
        <v>0</v>
      </c>
      <c r="AE57" s="446"/>
      <c r="AF57" s="446"/>
      <c r="AG57" s="1046">
        <f t="shared" si="12"/>
        <v>0</v>
      </c>
      <c r="AH57" s="446"/>
      <c r="AI57" s="446"/>
      <c r="AJ57" s="1042">
        <f t="shared" si="122"/>
        <v>0</v>
      </c>
    </row>
    <row r="58" spans="1:36" s="37" customFormat="1" ht="12.75" customHeight="1" x14ac:dyDescent="0.2">
      <c r="A58" s="503" t="s">
        <v>132</v>
      </c>
      <c r="B58" s="1240" t="s">
        <v>160</v>
      </c>
      <c r="C58" s="1225"/>
      <c r="D58" s="1056">
        <f t="shared" si="119"/>
        <v>0</v>
      </c>
      <c r="E58" s="1057">
        <f t="shared" si="120"/>
        <v>0</v>
      </c>
      <c r="F58" s="1058">
        <f t="shared" si="121"/>
        <v>0</v>
      </c>
      <c r="G58" s="965">
        <f t="shared" ref="G58" si="123">SUM(G54:G57)</f>
        <v>0</v>
      </c>
      <c r="H58" s="703">
        <f t="shared" ref="H58:AF58" si="124">SUM(H54:H57)</f>
        <v>0</v>
      </c>
      <c r="I58" s="703">
        <f t="shared" si="4"/>
        <v>0</v>
      </c>
      <c r="J58" s="703">
        <f t="shared" ref="J58" si="125">SUM(J54:J57)</f>
        <v>0</v>
      </c>
      <c r="K58" s="703">
        <f t="shared" si="124"/>
        <v>0</v>
      </c>
      <c r="L58" s="703">
        <f t="shared" si="5"/>
        <v>0</v>
      </c>
      <c r="M58" s="969">
        <f t="shared" ref="M58" si="126">SUM(M54:M57)</f>
        <v>0</v>
      </c>
      <c r="N58" s="703">
        <f t="shared" si="124"/>
        <v>0</v>
      </c>
      <c r="O58" s="703">
        <f t="shared" si="6"/>
        <v>0</v>
      </c>
      <c r="P58" s="703">
        <f t="shared" ref="P58" si="127">SUM(P54:P57)</f>
        <v>0</v>
      </c>
      <c r="Q58" s="703">
        <f t="shared" si="124"/>
        <v>0</v>
      </c>
      <c r="R58" s="703">
        <f t="shared" si="7"/>
        <v>0</v>
      </c>
      <c r="S58" s="703">
        <f t="shared" ref="S58" si="128">SUM(S54:S57)</f>
        <v>0</v>
      </c>
      <c r="T58" s="703">
        <f t="shared" si="124"/>
        <v>0</v>
      </c>
      <c r="U58" s="703">
        <f t="shared" si="8"/>
        <v>0</v>
      </c>
      <c r="V58" s="703">
        <f t="shared" ref="V58" si="129">SUM(V54:V57)</f>
        <v>0</v>
      </c>
      <c r="W58" s="703">
        <f t="shared" si="124"/>
        <v>0</v>
      </c>
      <c r="X58" s="703">
        <f t="shared" si="9"/>
        <v>0</v>
      </c>
      <c r="Y58" s="703">
        <f t="shared" si="124"/>
        <v>0</v>
      </c>
      <c r="Z58" s="703">
        <f t="shared" si="124"/>
        <v>0</v>
      </c>
      <c r="AA58" s="703">
        <f t="shared" si="10"/>
        <v>0</v>
      </c>
      <c r="AB58" s="703">
        <f t="shared" ref="AB58" si="130">SUM(AB54:AB57)</f>
        <v>0</v>
      </c>
      <c r="AC58" s="703">
        <f t="shared" si="124"/>
        <v>0</v>
      </c>
      <c r="AD58" s="703">
        <f t="shared" si="11"/>
        <v>0</v>
      </c>
      <c r="AE58" s="703">
        <f t="shared" ref="AE58" si="131">SUM(AE54:AE57)</f>
        <v>0</v>
      </c>
      <c r="AF58" s="703">
        <f t="shared" si="124"/>
        <v>0</v>
      </c>
      <c r="AG58" s="1046">
        <f t="shared" si="12"/>
        <v>0</v>
      </c>
      <c r="AH58" s="703">
        <f t="shared" ref="AH58:AI58" si="132">SUM(AH54:AH57)</f>
        <v>0</v>
      </c>
      <c r="AI58" s="703">
        <f t="shared" si="132"/>
        <v>0</v>
      </c>
      <c r="AJ58" s="1042">
        <f t="shared" si="122"/>
        <v>0</v>
      </c>
    </row>
    <row r="59" spans="1:36" ht="12.75" x14ac:dyDescent="0.2">
      <c r="A59" s="504"/>
      <c r="B59" s="695"/>
      <c r="C59" s="985"/>
      <c r="D59" s="1059"/>
      <c r="E59" s="1059"/>
      <c r="F59" s="1060"/>
      <c r="G59" s="600"/>
      <c r="H59" s="600"/>
      <c r="I59" s="804">
        <f t="shared" si="4"/>
        <v>0</v>
      </c>
      <c r="J59" s="600"/>
      <c r="K59" s="600"/>
      <c r="L59" s="804">
        <f t="shared" si="5"/>
        <v>0</v>
      </c>
      <c r="M59" s="1061"/>
      <c r="N59" s="600"/>
      <c r="O59" s="804">
        <f t="shared" si="6"/>
        <v>0</v>
      </c>
      <c r="P59" s="600"/>
      <c r="Q59" s="600"/>
      <c r="R59" s="804">
        <f t="shared" si="7"/>
        <v>0</v>
      </c>
      <c r="S59" s="600"/>
      <c r="T59" s="600"/>
      <c r="U59" s="804">
        <f t="shared" si="8"/>
        <v>0</v>
      </c>
      <c r="V59" s="124"/>
      <c r="W59" s="600"/>
      <c r="X59" s="804">
        <f t="shared" si="9"/>
        <v>0</v>
      </c>
      <c r="Y59" s="600"/>
      <c r="Z59" s="600"/>
      <c r="AA59" s="804">
        <f t="shared" si="10"/>
        <v>0</v>
      </c>
      <c r="AB59" s="600"/>
      <c r="AC59" s="600"/>
      <c r="AD59" s="804">
        <f t="shared" si="11"/>
        <v>0</v>
      </c>
      <c r="AE59" s="600"/>
      <c r="AF59" s="600"/>
      <c r="AG59" s="804">
        <f t="shared" si="12"/>
        <v>0</v>
      </c>
      <c r="AH59" s="1047"/>
      <c r="AI59" s="600"/>
      <c r="AJ59" s="1043">
        <f t="shared" si="122"/>
        <v>0</v>
      </c>
    </row>
    <row r="60" spans="1:36" ht="12.75" x14ac:dyDescent="0.2">
      <c r="A60" s="505" t="s">
        <v>371</v>
      </c>
      <c r="B60" s="1281" t="s">
        <v>372</v>
      </c>
      <c r="C60" s="1282"/>
      <c r="D60" s="1056">
        <f t="shared" ref="D60:D63" si="133">+G60+J60+AB60+AE60+M60+V60+Y60+P60+S60+AH60</f>
        <v>0</v>
      </c>
      <c r="E60" s="1057">
        <f t="shared" ref="E60:E63" si="134">+H60+K60+AC60+AF60+N60+W60+Z60+Q60+T60+AI60</f>
        <v>0</v>
      </c>
      <c r="F60" s="1058">
        <f t="shared" ref="F60:F63" si="135">+I60+L60+AD60+AG60+O60+X60+AA60+R60+U60+AJ60</f>
        <v>0</v>
      </c>
      <c r="G60" s="746"/>
      <c r="H60" s="446"/>
      <c r="I60" s="703">
        <f t="shared" si="4"/>
        <v>0</v>
      </c>
      <c r="J60" s="446"/>
      <c r="K60" s="446"/>
      <c r="L60" s="703">
        <f t="shared" si="5"/>
        <v>0</v>
      </c>
      <c r="M60" s="446"/>
      <c r="N60" s="446"/>
      <c r="O60" s="703">
        <f t="shared" si="6"/>
        <v>0</v>
      </c>
      <c r="P60" s="446"/>
      <c r="Q60" s="446"/>
      <c r="R60" s="703">
        <f t="shared" si="7"/>
        <v>0</v>
      </c>
      <c r="S60" s="446"/>
      <c r="T60" s="446"/>
      <c r="U60" s="703">
        <f t="shared" si="8"/>
        <v>0</v>
      </c>
      <c r="V60" s="122"/>
      <c r="W60" s="446"/>
      <c r="X60" s="703">
        <f t="shared" si="9"/>
        <v>0</v>
      </c>
      <c r="Y60" s="446"/>
      <c r="Z60" s="446"/>
      <c r="AA60" s="703">
        <f t="shared" si="10"/>
        <v>0</v>
      </c>
      <c r="AB60" s="446"/>
      <c r="AC60" s="446"/>
      <c r="AD60" s="703">
        <f t="shared" si="11"/>
        <v>0</v>
      </c>
      <c r="AE60" s="446"/>
      <c r="AF60" s="446"/>
      <c r="AG60" s="1046">
        <f t="shared" si="12"/>
        <v>0</v>
      </c>
      <c r="AH60" s="446"/>
      <c r="AI60" s="446"/>
      <c r="AJ60" s="1042">
        <f t="shared" si="122"/>
        <v>0</v>
      </c>
    </row>
    <row r="61" spans="1:36" ht="12.75" x14ac:dyDescent="0.2">
      <c r="A61" s="505" t="s">
        <v>384</v>
      </c>
      <c r="B61" s="1236" t="s">
        <v>385</v>
      </c>
      <c r="C61" s="1235"/>
      <c r="D61" s="1056">
        <f t="shared" si="133"/>
        <v>8436</v>
      </c>
      <c r="E61" s="1057">
        <f t="shared" si="134"/>
        <v>2518</v>
      </c>
      <c r="F61" s="1058">
        <f t="shared" si="135"/>
        <v>10954</v>
      </c>
      <c r="G61" s="746"/>
      <c r="H61" s="446"/>
      <c r="I61" s="703">
        <f t="shared" si="4"/>
        <v>0</v>
      </c>
      <c r="J61" s="446"/>
      <c r="K61" s="446"/>
      <c r="L61" s="703">
        <f t="shared" si="5"/>
        <v>0</v>
      </c>
      <c r="M61" s="446"/>
      <c r="N61" s="446"/>
      <c r="O61" s="703">
        <f t="shared" si="6"/>
        <v>0</v>
      </c>
      <c r="P61" s="446"/>
      <c r="Q61" s="446">
        <v>2510</v>
      </c>
      <c r="R61" s="703">
        <f t="shared" si="7"/>
        <v>2510</v>
      </c>
      <c r="S61" s="446"/>
      <c r="T61" s="446"/>
      <c r="U61" s="703">
        <f t="shared" si="8"/>
        <v>0</v>
      </c>
      <c r="V61" s="122"/>
      <c r="W61" s="446"/>
      <c r="X61" s="703">
        <f t="shared" si="9"/>
        <v>0</v>
      </c>
      <c r="Y61" s="446"/>
      <c r="Z61" s="446">
        <v>8</v>
      </c>
      <c r="AA61" s="703">
        <f t="shared" si="10"/>
        <v>8</v>
      </c>
      <c r="AB61" s="446">
        <v>536</v>
      </c>
      <c r="AC61" s="446"/>
      <c r="AD61" s="703">
        <f t="shared" si="11"/>
        <v>536</v>
      </c>
      <c r="AE61" s="446"/>
      <c r="AF61" s="446"/>
      <c r="AG61" s="1046">
        <f t="shared" si="12"/>
        <v>0</v>
      </c>
      <c r="AH61" s="446">
        <v>7900</v>
      </c>
      <c r="AI61" s="446"/>
      <c r="AJ61" s="1042">
        <f t="shared" si="122"/>
        <v>7900</v>
      </c>
    </row>
    <row r="62" spans="1:36" ht="12.75" customHeight="1" x14ac:dyDescent="0.2">
      <c r="A62" s="505" t="s">
        <v>133</v>
      </c>
      <c r="B62" s="1236" t="s">
        <v>386</v>
      </c>
      <c r="C62" s="1235"/>
      <c r="D62" s="1056">
        <f t="shared" si="133"/>
        <v>0</v>
      </c>
      <c r="E62" s="1057">
        <f t="shared" si="134"/>
        <v>0</v>
      </c>
      <c r="F62" s="1058">
        <f t="shared" si="135"/>
        <v>0</v>
      </c>
      <c r="G62" s="746"/>
      <c r="H62" s="446"/>
      <c r="I62" s="703">
        <f t="shared" si="4"/>
        <v>0</v>
      </c>
      <c r="J62" s="446"/>
      <c r="K62" s="446"/>
      <c r="L62" s="703">
        <f t="shared" si="5"/>
        <v>0</v>
      </c>
      <c r="M62" s="446"/>
      <c r="N62" s="446"/>
      <c r="O62" s="703">
        <f t="shared" si="6"/>
        <v>0</v>
      </c>
      <c r="P62" s="446"/>
      <c r="Q62" s="446"/>
      <c r="R62" s="703">
        <f t="shared" si="7"/>
        <v>0</v>
      </c>
      <c r="S62" s="446"/>
      <c r="T62" s="446"/>
      <c r="U62" s="703">
        <f t="shared" si="8"/>
        <v>0</v>
      </c>
      <c r="V62" s="122"/>
      <c r="W62" s="446"/>
      <c r="X62" s="703">
        <f t="shared" si="9"/>
        <v>0</v>
      </c>
      <c r="Y62" s="446"/>
      <c r="Z62" s="446"/>
      <c r="AA62" s="703">
        <f t="shared" si="10"/>
        <v>0</v>
      </c>
      <c r="AB62" s="446"/>
      <c r="AC62" s="446"/>
      <c r="AD62" s="703">
        <f t="shared" si="11"/>
        <v>0</v>
      </c>
      <c r="AE62" s="446"/>
      <c r="AF62" s="446"/>
      <c r="AG62" s="1046">
        <f t="shared" si="12"/>
        <v>0</v>
      </c>
      <c r="AH62" s="446"/>
      <c r="AI62" s="446"/>
      <c r="AJ62" s="1042">
        <f t="shared" si="122"/>
        <v>0</v>
      </c>
    </row>
    <row r="63" spans="1:36" s="37" customFormat="1" ht="12.75" customHeight="1" x14ac:dyDescent="0.2">
      <c r="A63" s="503" t="s">
        <v>134</v>
      </c>
      <c r="B63" s="1240" t="s">
        <v>158</v>
      </c>
      <c r="C63" s="1225"/>
      <c r="D63" s="1056">
        <f t="shared" si="133"/>
        <v>8436</v>
      </c>
      <c r="E63" s="1057">
        <f t="shared" si="134"/>
        <v>2518</v>
      </c>
      <c r="F63" s="1058">
        <f t="shared" si="135"/>
        <v>10954</v>
      </c>
      <c r="G63" s="965">
        <f t="shared" ref="G63" si="136">SUM(G60:G62)</f>
        <v>0</v>
      </c>
      <c r="H63" s="703">
        <f t="shared" ref="H63:AF63" si="137">SUM(H60:H62)</f>
        <v>0</v>
      </c>
      <c r="I63" s="703">
        <f t="shared" si="4"/>
        <v>0</v>
      </c>
      <c r="J63" s="703">
        <f t="shared" ref="J63" si="138">SUM(J60:J62)</f>
        <v>0</v>
      </c>
      <c r="K63" s="703">
        <f t="shared" si="137"/>
        <v>0</v>
      </c>
      <c r="L63" s="703">
        <f t="shared" si="5"/>
        <v>0</v>
      </c>
      <c r="M63" s="1067">
        <f t="shared" ref="M63" si="139">SUM(M60:M62)</f>
        <v>0</v>
      </c>
      <c r="N63" s="703">
        <f t="shared" si="137"/>
        <v>0</v>
      </c>
      <c r="O63" s="703">
        <f t="shared" si="6"/>
        <v>0</v>
      </c>
      <c r="P63" s="703">
        <f t="shared" ref="P63" si="140">SUM(P60:P62)</f>
        <v>0</v>
      </c>
      <c r="Q63" s="703">
        <f t="shared" si="137"/>
        <v>2510</v>
      </c>
      <c r="R63" s="703">
        <f t="shared" si="7"/>
        <v>2510</v>
      </c>
      <c r="S63" s="703"/>
      <c r="T63" s="703">
        <f t="shared" si="137"/>
        <v>0</v>
      </c>
      <c r="U63" s="703">
        <f t="shared" si="8"/>
        <v>0</v>
      </c>
      <c r="V63" s="134">
        <f t="shared" ref="V63" si="141">SUM(V60:V62)</f>
        <v>0</v>
      </c>
      <c r="W63" s="703">
        <f t="shared" si="137"/>
        <v>0</v>
      </c>
      <c r="X63" s="703">
        <f t="shared" si="9"/>
        <v>0</v>
      </c>
      <c r="Y63" s="703">
        <f t="shared" si="137"/>
        <v>0</v>
      </c>
      <c r="Z63" s="703">
        <f t="shared" si="137"/>
        <v>8</v>
      </c>
      <c r="AA63" s="703">
        <f t="shared" si="10"/>
        <v>8</v>
      </c>
      <c r="AB63" s="703">
        <f t="shared" si="137"/>
        <v>536</v>
      </c>
      <c r="AC63" s="703">
        <f t="shared" si="137"/>
        <v>0</v>
      </c>
      <c r="AD63" s="703">
        <f t="shared" si="11"/>
        <v>536</v>
      </c>
      <c r="AE63" s="703"/>
      <c r="AF63" s="703">
        <f t="shared" si="137"/>
        <v>0</v>
      </c>
      <c r="AG63" s="1046">
        <f t="shared" si="12"/>
        <v>0</v>
      </c>
      <c r="AH63" s="703">
        <f t="shared" ref="AH63:AI63" si="142">SUM(AH60:AH62)</f>
        <v>7900</v>
      </c>
      <c r="AI63" s="703">
        <f t="shared" si="142"/>
        <v>0</v>
      </c>
      <c r="AJ63" s="1042">
        <f t="shared" si="122"/>
        <v>7900</v>
      </c>
    </row>
    <row r="64" spans="1:36" ht="13.5" thickBot="1" x14ac:dyDescent="0.25">
      <c r="A64" s="504"/>
      <c r="B64" s="502"/>
      <c r="C64" s="987"/>
      <c r="D64" s="1059"/>
      <c r="E64" s="1059"/>
      <c r="F64" s="1060"/>
      <c r="G64" s="600"/>
      <c r="H64" s="600"/>
      <c r="I64" s="804"/>
      <c r="J64" s="600"/>
      <c r="K64" s="600"/>
      <c r="L64" s="804"/>
      <c r="M64" s="1068"/>
      <c r="N64" s="600"/>
      <c r="O64" s="804"/>
      <c r="P64" s="600"/>
      <c r="Q64" s="600"/>
      <c r="R64" s="804"/>
      <c r="S64" s="600"/>
      <c r="T64" s="600"/>
      <c r="U64" s="804"/>
      <c r="V64" s="124"/>
      <c r="W64" s="600"/>
      <c r="X64" s="804"/>
      <c r="Y64" s="600"/>
      <c r="Z64" s="600"/>
      <c r="AA64" s="804"/>
      <c r="AB64" s="600"/>
      <c r="AC64" s="600"/>
      <c r="AD64" s="804"/>
      <c r="AE64" s="600"/>
      <c r="AF64" s="600"/>
      <c r="AG64" s="804"/>
      <c r="AH64" s="1047"/>
      <c r="AI64" s="600"/>
      <c r="AJ64" s="1043"/>
    </row>
    <row r="65" spans="1:36" s="37" customFormat="1" ht="12.75" customHeight="1" thickBot="1" x14ac:dyDescent="0.25">
      <c r="A65" s="706" t="s">
        <v>135</v>
      </c>
      <c r="B65" s="1254" t="s">
        <v>157</v>
      </c>
      <c r="C65" s="1255"/>
      <c r="D65" s="1069">
        <f t="shared" ref="D65" si="143">+G65+J65+AB65+AE65+M65+V65+Y65+P65+S65+AH65</f>
        <v>329384</v>
      </c>
      <c r="E65" s="1070">
        <f t="shared" ref="E65" si="144">+H65+K65+AC65+AF65+N65+W65+Z65+Q65+T65+AI65</f>
        <v>2672</v>
      </c>
      <c r="F65" s="1071">
        <f t="shared" ref="F65" si="145">+I65+L65+AD65+AG65+O65+X65+AA65+R65+U65+AJ65</f>
        <v>332056</v>
      </c>
      <c r="G65" s="1072">
        <f>+G63+G58+G52+G43+G35+G9+G7</f>
        <v>59877</v>
      </c>
      <c r="H65" s="709">
        <f t="shared" ref="H65:AF65" si="146">+H63+H58+H52+H43+H35+H9+H7</f>
        <v>178</v>
      </c>
      <c r="I65" s="709">
        <f t="shared" si="4"/>
        <v>60055</v>
      </c>
      <c r="J65" s="709">
        <f t="shared" ref="J65" si="147">+J63+J58+J52+J43+J35+J9+J7</f>
        <v>850</v>
      </c>
      <c r="K65" s="709">
        <f t="shared" si="146"/>
        <v>0</v>
      </c>
      <c r="L65" s="709">
        <f t="shared" si="5"/>
        <v>850</v>
      </c>
      <c r="M65" s="1040">
        <f t="shared" ref="M65" si="148">+M63+M58+M52+M43+M35+M9+M7</f>
        <v>10900</v>
      </c>
      <c r="N65" s="709">
        <f t="shared" si="146"/>
        <v>0</v>
      </c>
      <c r="O65" s="709">
        <f t="shared" si="6"/>
        <v>10900</v>
      </c>
      <c r="P65" s="709">
        <f t="shared" ref="P65" si="149">+P63+P58+P52+P43+P35+P9+P7</f>
        <v>24</v>
      </c>
      <c r="Q65" s="709">
        <f t="shared" si="146"/>
        <v>2486</v>
      </c>
      <c r="R65" s="709">
        <f t="shared" si="7"/>
        <v>2510</v>
      </c>
      <c r="S65" s="709">
        <f t="shared" ref="S65" si="150">+S63+S58+S52+S43+S35+S9+S7</f>
        <v>220943</v>
      </c>
      <c r="T65" s="709">
        <f t="shared" si="146"/>
        <v>0</v>
      </c>
      <c r="U65" s="709">
        <f t="shared" si="8"/>
        <v>220943</v>
      </c>
      <c r="V65" s="1073">
        <f t="shared" ref="V65" si="151">+V63+V58+V52+V43+V35+V9+V7</f>
        <v>562</v>
      </c>
      <c r="W65" s="709">
        <f>+W63+W58+W52+W43+W35+W9+W7</f>
        <v>0</v>
      </c>
      <c r="X65" s="709">
        <f t="shared" si="9"/>
        <v>562</v>
      </c>
      <c r="Y65" s="709">
        <f t="shared" si="146"/>
        <v>0</v>
      </c>
      <c r="Z65" s="709">
        <f t="shared" si="146"/>
        <v>8</v>
      </c>
      <c r="AA65" s="709">
        <f t="shared" si="10"/>
        <v>8</v>
      </c>
      <c r="AB65" s="709">
        <f t="shared" ref="AB65" si="152">+AB63+AB58+AB52+AB43+AB35+AB9+AB7</f>
        <v>536</v>
      </c>
      <c r="AC65" s="709">
        <f t="shared" si="146"/>
        <v>0</v>
      </c>
      <c r="AD65" s="709">
        <f t="shared" si="11"/>
        <v>536</v>
      </c>
      <c r="AE65" s="709">
        <f t="shared" ref="AE65" si="153">+AE63+AE58+AE52+AE43+AE35+AE9+AE7</f>
        <v>27792</v>
      </c>
      <c r="AF65" s="709">
        <f t="shared" si="146"/>
        <v>0</v>
      </c>
      <c r="AG65" s="1053">
        <f t="shared" si="12"/>
        <v>27792</v>
      </c>
      <c r="AH65" s="709">
        <f t="shared" ref="AH65:AI65" si="154">+AH63+AH58+AH52+AH43+AH35+AH9+AH7</f>
        <v>7900</v>
      </c>
      <c r="AI65" s="709">
        <f t="shared" si="154"/>
        <v>0</v>
      </c>
      <c r="AJ65" s="1044">
        <f t="shared" ref="AJ65" si="155">+AI65+AH65</f>
        <v>7900</v>
      </c>
    </row>
  </sheetData>
  <mergeCells count="79">
    <mergeCell ref="S2:U2"/>
    <mergeCell ref="S3:U3"/>
    <mergeCell ref="D2:F2"/>
    <mergeCell ref="A2:A4"/>
    <mergeCell ref="B2:C4"/>
    <mergeCell ref="G2:I2"/>
    <mergeCell ref="J2:L2"/>
    <mergeCell ref="D3:F3"/>
    <mergeCell ref="B14:C14"/>
    <mergeCell ref="B15:C15"/>
    <mergeCell ref="AB2:AD2"/>
    <mergeCell ref="AE2:AG2"/>
    <mergeCell ref="G3:I3"/>
    <mergeCell ref="J3:L3"/>
    <mergeCell ref="AB3:AD3"/>
    <mergeCell ref="AE3:AG3"/>
    <mergeCell ref="M2:O2"/>
    <mergeCell ref="M3:O3"/>
    <mergeCell ref="V2:X2"/>
    <mergeCell ref="V3:X3"/>
    <mergeCell ref="Y2:AA2"/>
    <mergeCell ref="Y3:AA3"/>
    <mergeCell ref="P2:R2"/>
    <mergeCell ref="P3:R3"/>
    <mergeCell ref="B13:C13"/>
    <mergeCell ref="B5:C5"/>
    <mergeCell ref="B6:C6"/>
    <mergeCell ref="B7:C7"/>
    <mergeCell ref="B9:C9"/>
    <mergeCell ref="B11:C11"/>
    <mergeCell ref="B12:C12"/>
    <mergeCell ref="B16:C16"/>
    <mergeCell ref="B17:C17"/>
    <mergeCell ref="B18:C18"/>
    <mergeCell ref="B37:C37"/>
    <mergeCell ref="B38:C38"/>
    <mergeCell ref="B24:C24"/>
    <mergeCell ref="B28:C28"/>
    <mergeCell ref="B19:C19"/>
    <mergeCell ref="B20:C20"/>
    <mergeCell ref="B21:C21"/>
    <mergeCell ref="B22:C22"/>
    <mergeCell ref="B23:C23"/>
    <mergeCell ref="B39:C39"/>
    <mergeCell ref="B35:C35"/>
    <mergeCell ref="B25:C25"/>
    <mergeCell ref="B26:C26"/>
    <mergeCell ref="B27:C27"/>
    <mergeCell ref="B51:C51"/>
    <mergeCell ref="B52:C52"/>
    <mergeCell ref="B40:C40"/>
    <mergeCell ref="B48:C48"/>
    <mergeCell ref="B49:C49"/>
    <mergeCell ref="B50:C50"/>
    <mergeCell ref="B65:C65"/>
    <mergeCell ref="B55:C55"/>
    <mergeCell ref="B56:C56"/>
    <mergeCell ref="B57:C57"/>
    <mergeCell ref="B58:C58"/>
    <mergeCell ref="B62:C62"/>
    <mergeCell ref="B63:C63"/>
    <mergeCell ref="B61:C61"/>
    <mergeCell ref="B60:C60"/>
    <mergeCell ref="AH2:AJ2"/>
    <mergeCell ref="AH3:AJ3"/>
    <mergeCell ref="B54:C54"/>
    <mergeCell ref="B41:C41"/>
    <mergeCell ref="B42:C42"/>
    <mergeCell ref="B43:C43"/>
    <mergeCell ref="B45:C45"/>
    <mergeCell ref="B46:C46"/>
    <mergeCell ref="B47:C47"/>
    <mergeCell ref="B29:C29"/>
    <mergeCell ref="B32:C32"/>
    <mergeCell ref="B33:C33"/>
    <mergeCell ref="B34:C34"/>
    <mergeCell ref="B30:C30"/>
    <mergeCell ref="B31:C31"/>
    <mergeCell ref="B36:C36"/>
  </mergeCells>
  <printOptions horizontalCentered="1"/>
  <pageMargins left="0.31496062992125984" right="0.31496062992125984" top="0.74803149606299213" bottom="0.55118110236220474" header="0.31496062992125984" footer="0.31496062992125984"/>
  <pageSetup paperSize="9" scale="45" orientation="landscape" cellComments="asDisplayed" r:id="rId1"/>
  <headerFooter>
    <oddHeader>&amp;C&amp;"Times New Roman,Félkövér"&amp;12Martonvásár Város Önkormányzatának kiadásai 2021.
Városfejlesztési feladatok EU forrásból&amp;R&amp;"Times New Roman,Félkövér"&amp;12 5/c. melléklet</oddHeader>
  </headerFooter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U58"/>
  <sheetViews>
    <sheetView zoomScaleNormal="100" workbookViewId="0">
      <pane xSplit="3" ySplit="4" topLeftCell="D5" activePane="bottomRight" state="frozen"/>
      <selection activeCell="B40" sqref="B40"/>
      <selection pane="topRight" activeCell="B40" sqref="B40"/>
      <selection pane="bottomLeft" activeCell="B40" sqref="B40"/>
      <selection pane="bottomRight" activeCell="F57" sqref="F57"/>
    </sheetView>
  </sheetViews>
  <sheetFormatPr defaultColWidth="9.140625" defaultRowHeight="12.75" x14ac:dyDescent="0.2"/>
  <cols>
    <col min="1" max="1" width="7.28515625" style="20" customWidth="1"/>
    <col min="2" max="2" width="7.140625" style="21" customWidth="1"/>
    <col min="3" max="3" width="32" style="1054" customWidth="1"/>
    <col min="4" max="7" width="7.7109375" style="615" customWidth="1"/>
    <col min="8" max="8" width="6.7109375" style="615" customWidth="1"/>
    <col min="9" max="9" width="7.42578125" style="615" customWidth="1"/>
    <col min="10" max="10" width="7.28515625" style="615" customWidth="1"/>
    <col min="11" max="11" width="7.7109375" style="615" customWidth="1"/>
    <col min="12" max="12" width="7" style="615" customWidth="1"/>
    <col min="13" max="13" width="7.7109375" style="615" customWidth="1"/>
    <col min="14" max="14" width="7.42578125" style="615" customWidth="1"/>
    <col min="15" max="15" width="7.7109375" style="615" customWidth="1"/>
    <col min="16" max="16" width="7.7109375" style="17" hidden="1" customWidth="1"/>
    <col min="17" max="17" width="6.7109375" style="17" hidden="1" customWidth="1"/>
    <col min="18" max="19" width="7.7109375" style="17" hidden="1" customWidth="1"/>
    <col min="20" max="20" width="6.85546875" style="17" hidden="1" customWidth="1"/>
    <col min="21" max="21" width="7.140625" style="17" hidden="1" customWidth="1"/>
    <col min="22" max="16384" width="9.140625" style="17"/>
  </cols>
  <sheetData>
    <row r="1" spans="1:21" s="1" customFormat="1" ht="15.75" thickBot="1" x14ac:dyDescent="0.3">
      <c r="A1" s="20"/>
      <c r="B1" s="21"/>
      <c r="C1" s="1054"/>
      <c r="D1" s="739"/>
      <c r="E1" s="739"/>
      <c r="F1" s="739"/>
      <c r="G1" s="739"/>
      <c r="H1" s="739"/>
      <c r="I1" s="739"/>
      <c r="J1" s="739"/>
      <c r="K1" s="739"/>
      <c r="L1" s="739"/>
      <c r="M1" s="739"/>
      <c r="N1" s="739"/>
      <c r="O1" s="739"/>
      <c r="S1" s="1237" t="s">
        <v>383</v>
      </c>
      <c r="T1" s="1237"/>
      <c r="U1" s="1237"/>
    </row>
    <row r="2" spans="1:21" s="27" customFormat="1" ht="33.75" customHeight="1" x14ac:dyDescent="0.25">
      <c r="A2" s="1260" t="s">
        <v>0</v>
      </c>
      <c r="B2" s="1262" t="s">
        <v>182</v>
      </c>
      <c r="C2" s="1263"/>
      <c r="D2" s="1285" t="s">
        <v>180</v>
      </c>
      <c r="E2" s="1286"/>
      <c r="F2" s="1287"/>
      <c r="G2" s="1283" t="s">
        <v>186</v>
      </c>
      <c r="H2" s="1251"/>
      <c r="I2" s="1251"/>
      <c r="J2" s="1251" t="s">
        <v>187</v>
      </c>
      <c r="K2" s="1251"/>
      <c r="L2" s="1251"/>
      <c r="M2" s="1251" t="s">
        <v>188</v>
      </c>
      <c r="N2" s="1251"/>
      <c r="O2" s="1259"/>
      <c r="P2" s="1279" t="s">
        <v>191</v>
      </c>
      <c r="Q2" s="1252"/>
      <c r="R2" s="1252"/>
      <c r="S2" s="1252" t="s">
        <v>192</v>
      </c>
      <c r="T2" s="1252"/>
      <c r="U2" s="1252"/>
    </row>
    <row r="3" spans="1:21" s="27" customFormat="1" x14ac:dyDescent="0.25">
      <c r="A3" s="1261"/>
      <c r="B3" s="1246"/>
      <c r="C3" s="1264"/>
      <c r="D3" s="1288"/>
      <c r="E3" s="1289"/>
      <c r="F3" s="1290"/>
      <c r="G3" s="1279" t="s">
        <v>189</v>
      </c>
      <c r="H3" s="1252"/>
      <c r="I3" s="1252"/>
      <c r="J3" s="1252" t="s">
        <v>189</v>
      </c>
      <c r="K3" s="1252"/>
      <c r="L3" s="1252"/>
      <c r="M3" s="1252" t="s">
        <v>190</v>
      </c>
      <c r="N3" s="1252"/>
      <c r="O3" s="1253"/>
      <c r="P3" s="1273" t="s">
        <v>190</v>
      </c>
      <c r="Q3" s="1274"/>
      <c r="R3" s="1274"/>
      <c r="S3" s="1274" t="s">
        <v>190</v>
      </c>
      <c r="T3" s="1274"/>
      <c r="U3" s="1274"/>
    </row>
    <row r="4" spans="1:21" s="16" customFormat="1" ht="25.5" x14ac:dyDescent="0.25">
      <c r="A4" s="1261"/>
      <c r="B4" s="1246"/>
      <c r="C4" s="1264"/>
      <c r="D4" s="1045" t="s">
        <v>944</v>
      </c>
      <c r="E4" s="984" t="s">
        <v>684</v>
      </c>
      <c r="F4" s="1041" t="s">
        <v>941</v>
      </c>
      <c r="G4" s="1055" t="s">
        <v>944</v>
      </c>
      <c r="H4" s="984" t="s">
        <v>684</v>
      </c>
      <c r="I4" s="984" t="s">
        <v>941</v>
      </c>
      <c r="J4" s="984" t="s">
        <v>944</v>
      </c>
      <c r="K4" s="984" t="s">
        <v>684</v>
      </c>
      <c r="L4" s="984" t="s">
        <v>941</v>
      </c>
      <c r="M4" s="984" t="s">
        <v>944</v>
      </c>
      <c r="N4" s="984" t="s">
        <v>684</v>
      </c>
      <c r="O4" s="1041" t="s">
        <v>941</v>
      </c>
      <c r="P4" s="710" t="s">
        <v>177</v>
      </c>
      <c r="Q4" s="3" t="s">
        <v>178</v>
      </c>
      <c r="R4" s="3" t="s">
        <v>179</v>
      </c>
      <c r="S4" s="3" t="s">
        <v>177</v>
      </c>
      <c r="T4" s="3" t="s">
        <v>178</v>
      </c>
      <c r="U4" s="3" t="s">
        <v>179</v>
      </c>
    </row>
    <row r="5" spans="1:21" s="37" customFormat="1" ht="12" customHeight="1" x14ac:dyDescent="0.2">
      <c r="A5" s="503" t="s">
        <v>27</v>
      </c>
      <c r="B5" s="1240" t="s">
        <v>174</v>
      </c>
      <c r="C5" s="1225"/>
      <c r="D5" s="1051">
        <f>+G5+J5+M5+P5+S5</f>
        <v>18791</v>
      </c>
      <c r="E5" s="703">
        <f t="shared" ref="E5:F6" si="0">+H5+K5+N5+Q5+T5</f>
        <v>0</v>
      </c>
      <c r="F5" s="1042">
        <f t="shared" si="0"/>
        <v>18791</v>
      </c>
      <c r="G5" s="703">
        <v>14287</v>
      </c>
      <c r="H5" s="703"/>
      <c r="I5" s="703">
        <f>+H5+G5</f>
        <v>14287</v>
      </c>
      <c r="J5" s="703">
        <v>4504</v>
      </c>
      <c r="K5" s="703"/>
      <c r="L5" s="703">
        <f>+K5+J5</f>
        <v>4504</v>
      </c>
      <c r="M5" s="703"/>
      <c r="N5" s="703"/>
      <c r="O5" s="1042">
        <f>+N5+M5</f>
        <v>0</v>
      </c>
      <c r="P5" s="559"/>
      <c r="Q5" s="47"/>
      <c r="R5" s="47"/>
      <c r="S5" s="47"/>
      <c r="T5" s="47"/>
      <c r="U5" s="47"/>
    </row>
    <row r="6" spans="1:21" s="37" customFormat="1" ht="12" customHeight="1" x14ac:dyDescent="0.2">
      <c r="A6" s="503" t="s">
        <v>33</v>
      </c>
      <c r="B6" s="1240" t="s">
        <v>173</v>
      </c>
      <c r="C6" s="1225"/>
      <c r="D6" s="1051">
        <f>+G6+J6+M6+P6+S6</f>
        <v>0</v>
      </c>
      <c r="E6" s="703">
        <f t="shared" si="0"/>
        <v>0</v>
      </c>
      <c r="F6" s="1042">
        <f t="shared" si="0"/>
        <v>0</v>
      </c>
      <c r="G6" s="703"/>
      <c r="H6" s="703"/>
      <c r="I6" s="703">
        <f>+H6+G6</f>
        <v>0</v>
      </c>
      <c r="J6" s="703"/>
      <c r="K6" s="703"/>
      <c r="L6" s="703">
        <f>+K6+J6</f>
        <v>0</v>
      </c>
      <c r="M6" s="703"/>
      <c r="N6" s="703"/>
      <c r="O6" s="1042">
        <f>+N6+M6</f>
        <v>0</v>
      </c>
      <c r="P6" s="559"/>
      <c r="Q6" s="47"/>
      <c r="R6" s="47"/>
      <c r="S6" s="47"/>
      <c r="T6" s="47"/>
      <c r="U6" s="47"/>
    </row>
    <row r="7" spans="1:21" s="37" customFormat="1" ht="12" customHeight="1" x14ac:dyDescent="0.2">
      <c r="A7" s="725" t="s">
        <v>34</v>
      </c>
      <c r="B7" s="1239" t="s">
        <v>172</v>
      </c>
      <c r="C7" s="1291"/>
      <c r="D7" s="1074">
        <f>+D6+D5</f>
        <v>18791</v>
      </c>
      <c r="E7" s="969">
        <f t="shared" ref="E7:F7" si="1">+E6+E5</f>
        <v>0</v>
      </c>
      <c r="F7" s="1075">
        <f t="shared" si="1"/>
        <v>18791</v>
      </c>
      <c r="G7" s="969">
        <f>+G5+G6</f>
        <v>14287</v>
      </c>
      <c r="H7" s="969">
        <f t="shared" ref="H7:J7" si="2">+H5+H6</f>
        <v>0</v>
      </c>
      <c r="I7" s="969">
        <f t="shared" si="2"/>
        <v>14287</v>
      </c>
      <c r="J7" s="969">
        <f t="shared" si="2"/>
        <v>4504</v>
      </c>
      <c r="K7" s="969">
        <f t="shared" ref="K7:L7" si="3">K5+K6</f>
        <v>0</v>
      </c>
      <c r="L7" s="969">
        <f t="shared" si="3"/>
        <v>4504</v>
      </c>
      <c r="M7" s="969">
        <f t="shared" ref="M7" si="4">+M5+M6</f>
        <v>0</v>
      </c>
      <c r="N7" s="969">
        <f t="shared" ref="N7:O7" si="5">SUM(N6)</f>
        <v>0</v>
      </c>
      <c r="O7" s="1075">
        <f t="shared" si="5"/>
        <v>0</v>
      </c>
      <c r="P7" s="722"/>
      <c r="Q7" s="45"/>
      <c r="R7" s="45"/>
      <c r="S7" s="45"/>
      <c r="T7" s="45"/>
      <c r="U7" s="45"/>
    </row>
    <row r="8" spans="1:21" ht="12" customHeight="1" x14ac:dyDescent="0.2">
      <c r="A8" s="409"/>
      <c r="B8" s="8"/>
      <c r="C8" s="986"/>
      <c r="D8" s="1076"/>
      <c r="E8" s="1061"/>
      <c r="F8" s="1077"/>
      <c r="G8" s="1061"/>
      <c r="H8" s="1061"/>
      <c r="I8" s="1061"/>
      <c r="J8" s="1061"/>
      <c r="K8" s="1061"/>
      <c r="L8" s="1061"/>
      <c r="M8" s="1061"/>
      <c r="N8" s="1061"/>
      <c r="O8" s="1077"/>
      <c r="P8" s="24"/>
      <c r="Q8" s="24"/>
      <c r="R8" s="25"/>
      <c r="S8" s="24"/>
      <c r="T8" s="24"/>
      <c r="U8" s="25"/>
    </row>
    <row r="9" spans="1:21" s="37" customFormat="1" ht="12" customHeight="1" x14ac:dyDescent="0.2">
      <c r="A9" s="726" t="s">
        <v>35</v>
      </c>
      <c r="B9" s="1239" t="s">
        <v>171</v>
      </c>
      <c r="C9" s="1291"/>
      <c r="D9" s="1078">
        <f>+G9+J9+M9+P9+S9</f>
        <v>2925</v>
      </c>
      <c r="E9" s="967">
        <f t="shared" ref="E9:F9" si="6">+H9+K9+N9+Q9+T9</f>
        <v>0</v>
      </c>
      <c r="F9" s="1079">
        <f t="shared" si="6"/>
        <v>2925</v>
      </c>
      <c r="G9" s="1080">
        <v>2218</v>
      </c>
      <c r="H9" s="1080"/>
      <c r="I9" s="1080">
        <f>+H9+G9</f>
        <v>2218</v>
      </c>
      <c r="J9" s="1080">
        <v>707</v>
      </c>
      <c r="K9" s="1080"/>
      <c r="L9" s="1080">
        <f>+K9+J9</f>
        <v>707</v>
      </c>
      <c r="M9" s="1080"/>
      <c r="N9" s="1080"/>
      <c r="O9" s="1081">
        <f>+N9+M9</f>
        <v>0</v>
      </c>
      <c r="P9" s="723"/>
      <c r="Q9" s="44"/>
      <c r="R9" s="44"/>
      <c r="S9" s="44"/>
      <c r="T9" s="44"/>
      <c r="U9" s="44"/>
    </row>
    <row r="10" spans="1:21" s="34" customFormat="1" ht="11.25" customHeight="1" x14ac:dyDescent="0.2">
      <c r="A10" s="727"/>
      <c r="B10" s="197"/>
      <c r="C10" s="732"/>
      <c r="D10" s="1076"/>
      <c r="E10" s="1082"/>
      <c r="F10" s="1083"/>
      <c r="G10" s="1082"/>
      <c r="H10" s="1082"/>
      <c r="I10" s="1082"/>
      <c r="J10" s="1084"/>
      <c r="K10" s="1084"/>
      <c r="L10" s="1084"/>
      <c r="M10" s="1084"/>
      <c r="N10" s="1084"/>
      <c r="O10" s="1085"/>
      <c r="P10" s="196"/>
      <c r="Q10" s="196"/>
      <c r="R10" s="196"/>
      <c r="S10" s="196"/>
      <c r="T10" s="196"/>
      <c r="U10" s="196"/>
    </row>
    <row r="11" spans="1:21" ht="12" customHeight="1" x14ac:dyDescent="0.2">
      <c r="A11" s="505" t="s">
        <v>42</v>
      </c>
      <c r="B11" s="1236" t="s">
        <v>41</v>
      </c>
      <c r="C11" s="1235"/>
      <c r="D11" s="1048">
        <f t="shared" ref="D11:D34" si="7">+G11+J11+M11+P11+S11</f>
        <v>110</v>
      </c>
      <c r="E11" s="446">
        <f t="shared" ref="E11" si="8">+H11+K11+N11+Q11+T11</f>
        <v>0</v>
      </c>
      <c r="F11" s="747">
        <f t="shared" ref="F11" si="9">+I11+L11+O11+R11+U11</f>
        <v>110</v>
      </c>
      <c r="G11" s="446">
        <f>50+10+50</f>
        <v>110</v>
      </c>
      <c r="H11" s="446"/>
      <c r="I11" s="446">
        <f>+H11+G11</f>
        <v>110</v>
      </c>
      <c r="J11" s="446"/>
      <c r="K11" s="446"/>
      <c r="L11" s="446">
        <f>+K11+J11</f>
        <v>0</v>
      </c>
      <c r="M11" s="446"/>
      <c r="N11" s="446"/>
      <c r="O11" s="747">
        <f>+N11+M11</f>
        <v>0</v>
      </c>
      <c r="P11" s="25"/>
      <c r="Q11" s="23"/>
      <c r="R11" s="23"/>
      <c r="S11" s="23"/>
      <c r="T11" s="23"/>
      <c r="U11" s="23"/>
    </row>
    <row r="12" spans="1:21" ht="12" customHeight="1" x14ac:dyDescent="0.2">
      <c r="A12" s="505" t="s">
        <v>44</v>
      </c>
      <c r="B12" s="1236" t="s">
        <v>43</v>
      </c>
      <c r="C12" s="1235"/>
      <c r="D12" s="1048">
        <f t="shared" ref="D12:D13" si="10">+G12+J12+M12+P12+S12</f>
        <v>240</v>
      </c>
      <c r="E12" s="446">
        <f t="shared" ref="E12:E13" si="11">+H12+K12+N12+Q12+T12</f>
        <v>0</v>
      </c>
      <c r="F12" s="747">
        <f t="shared" ref="F12:F13" si="12">+I12+L12+O12+R12+U12</f>
        <v>240</v>
      </c>
      <c r="G12" s="446">
        <f>100+60+20</f>
        <v>180</v>
      </c>
      <c r="H12" s="446"/>
      <c r="I12" s="446">
        <f t="shared" ref="I12:I13" si="13">+H12+G12</f>
        <v>180</v>
      </c>
      <c r="J12" s="446">
        <f>20+30</f>
        <v>50</v>
      </c>
      <c r="K12" s="446"/>
      <c r="L12" s="446">
        <f t="shared" ref="L12:L13" si="14">+K12+J12</f>
        <v>50</v>
      </c>
      <c r="M12" s="446">
        <v>10</v>
      </c>
      <c r="N12" s="446"/>
      <c r="O12" s="747">
        <f t="shared" ref="O12:O13" si="15">+N12+M12</f>
        <v>10</v>
      </c>
      <c r="P12" s="25"/>
      <c r="Q12" s="23"/>
      <c r="R12" s="23"/>
      <c r="S12" s="23"/>
      <c r="T12" s="23"/>
      <c r="U12" s="23"/>
    </row>
    <row r="13" spans="1:21" ht="12" customHeight="1" x14ac:dyDescent="0.2">
      <c r="A13" s="505" t="s">
        <v>46</v>
      </c>
      <c r="B13" s="1236" t="s">
        <v>45</v>
      </c>
      <c r="C13" s="1235"/>
      <c r="D13" s="1048">
        <f t="shared" si="10"/>
        <v>0</v>
      </c>
      <c r="E13" s="446">
        <f t="shared" si="11"/>
        <v>0</v>
      </c>
      <c r="F13" s="747">
        <f t="shared" si="12"/>
        <v>0</v>
      </c>
      <c r="G13" s="446"/>
      <c r="H13" s="446"/>
      <c r="I13" s="446">
        <f t="shared" si="13"/>
        <v>0</v>
      </c>
      <c r="J13" s="446"/>
      <c r="K13" s="446"/>
      <c r="L13" s="446">
        <f t="shared" si="14"/>
        <v>0</v>
      </c>
      <c r="M13" s="446"/>
      <c r="N13" s="446"/>
      <c r="O13" s="747">
        <f t="shared" si="15"/>
        <v>0</v>
      </c>
      <c r="P13" s="25"/>
      <c r="Q13" s="23"/>
      <c r="R13" s="23"/>
      <c r="S13" s="23"/>
      <c r="T13" s="23"/>
      <c r="U13" s="23"/>
    </row>
    <row r="14" spans="1:21" s="37" customFormat="1" ht="12" customHeight="1" x14ac:dyDescent="0.2">
      <c r="A14" s="503" t="s">
        <v>47</v>
      </c>
      <c r="B14" s="1240" t="s">
        <v>170</v>
      </c>
      <c r="C14" s="1225"/>
      <c r="D14" s="1086">
        <f t="shared" si="7"/>
        <v>350</v>
      </c>
      <c r="E14" s="703">
        <f>SUM(E11:E13)</f>
        <v>0</v>
      </c>
      <c r="F14" s="1042">
        <f>SUM(F11:F13)</f>
        <v>350</v>
      </c>
      <c r="G14" s="703">
        <f>SUM(G11:G13)</f>
        <v>290</v>
      </c>
      <c r="H14" s="703">
        <f t="shared" ref="H14:U14" si="16">SUM(H11:H13)</f>
        <v>0</v>
      </c>
      <c r="I14" s="703">
        <f t="shared" si="16"/>
        <v>290</v>
      </c>
      <c r="J14" s="703">
        <f t="shared" ref="J14" si="17">SUM(J11:J13)</f>
        <v>50</v>
      </c>
      <c r="K14" s="703">
        <f t="shared" si="16"/>
        <v>0</v>
      </c>
      <c r="L14" s="703">
        <f t="shared" si="16"/>
        <v>50</v>
      </c>
      <c r="M14" s="703">
        <f t="shared" ref="M14" si="18">SUM(M11:M13)</f>
        <v>10</v>
      </c>
      <c r="N14" s="703">
        <f t="shared" si="16"/>
        <v>0</v>
      </c>
      <c r="O14" s="1042">
        <f t="shared" si="16"/>
        <v>10</v>
      </c>
      <c r="P14" s="559">
        <f t="shared" si="16"/>
        <v>0</v>
      </c>
      <c r="Q14" s="47">
        <f t="shared" si="16"/>
        <v>0</v>
      </c>
      <c r="R14" s="47">
        <f t="shared" si="16"/>
        <v>0</v>
      </c>
      <c r="S14" s="47">
        <f t="shared" si="16"/>
        <v>0</v>
      </c>
      <c r="T14" s="47">
        <f t="shared" si="16"/>
        <v>0</v>
      </c>
      <c r="U14" s="47">
        <f t="shared" si="16"/>
        <v>0</v>
      </c>
    </row>
    <row r="15" spans="1:21" ht="12" customHeight="1" x14ac:dyDescent="0.2">
      <c r="A15" s="505" t="s">
        <v>49</v>
      </c>
      <c r="B15" s="1236" t="s">
        <v>48</v>
      </c>
      <c r="C15" s="1235"/>
      <c r="D15" s="1087">
        <f t="shared" si="7"/>
        <v>313</v>
      </c>
      <c r="E15" s="1062">
        <f t="shared" ref="E15" si="19">+H15+K15+N15+Q15+T15</f>
        <v>0</v>
      </c>
      <c r="F15" s="1088">
        <f t="shared" ref="F15" si="20">+I15+L15+O15+R15+U15</f>
        <v>313</v>
      </c>
      <c r="G15" s="446">
        <v>30</v>
      </c>
      <c r="H15" s="446"/>
      <c r="I15" s="446">
        <f>+H15+G15</f>
        <v>30</v>
      </c>
      <c r="J15" s="446">
        <f>108+85</f>
        <v>193</v>
      </c>
      <c r="K15" s="446"/>
      <c r="L15" s="446">
        <f>+K15+J15</f>
        <v>193</v>
      </c>
      <c r="M15" s="446">
        <v>90</v>
      </c>
      <c r="N15" s="446"/>
      <c r="O15" s="747">
        <f>+N15+M15</f>
        <v>90</v>
      </c>
      <c r="P15" s="25"/>
      <c r="Q15" s="23"/>
      <c r="R15" s="23"/>
      <c r="S15" s="23"/>
      <c r="T15" s="23"/>
      <c r="U15" s="23"/>
    </row>
    <row r="16" spans="1:21" ht="12" customHeight="1" x14ac:dyDescent="0.2">
      <c r="A16" s="505" t="s">
        <v>51</v>
      </c>
      <c r="B16" s="1236" t="s">
        <v>50</v>
      </c>
      <c r="C16" s="1235"/>
      <c r="D16" s="1087">
        <f t="shared" ref="D16" si="21">+G16+J16+M16+P16+S16</f>
        <v>100</v>
      </c>
      <c r="E16" s="1062">
        <f t="shared" ref="E16" si="22">+H16+K16+N16+Q16+T16</f>
        <v>0</v>
      </c>
      <c r="F16" s="1088">
        <f t="shared" ref="F16" si="23">+I16+L16+O16+R16+U16</f>
        <v>100</v>
      </c>
      <c r="G16" s="446">
        <v>100</v>
      </c>
      <c r="H16" s="446"/>
      <c r="I16" s="446">
        <f>+H16+G16</f>
        <v>100</v>
      </c>
      <c r="J16" s="446"/>
      <c r="K16" s="446"/>
      <c r="L16" s="446">
        <f>+K16+J16</f>
        <v>0</v>
      </c>
      <c r="M16" s="446"/>
      <c r="N16" s="446"/>
      <c r="O16" s="747">
        <f>+N16+M16</f>
        <v>0</v>
      </c>
      <c r="P16" s="25"/>
      <c r="Q16" s="23"/>
      <c r="R16" s="23"/>
      <c r="S16" s="23"/>
      <c r="T16" s="23"/>
      <c r="U16" s="23"/>
    </row>
    <row r="17" spans="1:21" s="37" customFormat="1" ht="12" customHeight="1" x14ac:dyDescent="0.2">
      <c r="A17" s="503" t="s">
        <v>52</v>
      </c>
      <c r="B17" s="1240" t="s">
        <v>169</v>
      </c>
      <c r="C17" s="1225"/>
      <c r="D17" s="1086">
        <f t="shared" si="7"/>
        <v>413</v>
      </c>
      <c r="E17" s="703">
        <f>+E15+E16</f>
        <v>0</v>
      </c>
      <c r="F17" s="1042">
        <f>+F15+F16</f>
        <v>413</v>
      </c>
      <c r="G17" s="703">
        <f>+G15+G16</f>
        <v>130</v>
      </c>
      <c r="H17" s="703">
        <f t="shared" ref="H17:U17" si="24">+H15+H16</f>
        <v>0</v>
      </c>
      <c r="I17" s="703">
        <f t="shared" si="24"/>
        <v>130</v>
      </c>
      <c r="J17" s="703">
        <f t="shared" si="24"/>
        <v>193</v>
      </c>
      <c r="K17" s="703">
        <f t="shared" si="24"/>
        <v>0</v>
      </c>
      <c r="L17" s="703">
        <f t="shared" si="24"/>
        <v>193</v>
      </c>
      <c r="M17" s="703">
        <f t="shared" si="24"/>
        <v>90</v>
      </c>
      <c r="N17" s="703">
        <f t="shared" si="24"/>
        <v>0</v>
      </c>
      <c r="O17" s="1042">
        <f t="shared" si="24"/>
        <v>90</v>
      </c>
      <c r="P17" s="559">
        <f t="shared" si="24"/>
        <v>0</v>
      </c>
      <c r="Q17" s="47">
        <f t="shared" si="24"/>
        <v>0</v>
      </c>
      <c r="R17" s="47">
        <f t="shared" si="24"/>
        <v>0</v>
      </c>
      <c r="S17" s="47">
        <f t="shared" si="24"/>
        <v>0</v>
      </c>
      <c r="T17" s="47">
        <f t="shared" si="24"/>
        <v>0</v>
      </c>
      <c r="U17" s="47">
        <f t="shared" si="24"/>
        <v>0</v>
      </c>
    </row>
    <row r="18" spans="1:21" ht="12" customHeight="1" x14ac:dyDescent="0.2">
      <c r="A18" s="505" t="s">
        <v>54</v>
      </c>
      <c r="B18" s="1236" t="s">
        <v>53</v>
      </c>
      <c r="C18" s="1235"/>
      <c r="D18" s="1087">
        <f t="shared" si="7"/>
        <v>0</v>
      </c>
      <c r="E18" s="1062">
        <f t="shared" ref="E18" si="25">+H18+K18+N18+Q18+T18</f>
        <v>0</v>
      </c>
      <c r="F18" s="1088">
        <f t="shared" ref="F18" si="26">+I18+L18+O18+R18+U18</f>
        <v>0</v>
      </c>
      <c r="G18" s="446"/>
      <c r="H18" s="446"/>
      <c r="I18" s="446">
        <f>+H18+G18</f>
        <v>0</v>
      </c>
      <c r="J18" s="446"/>
      <c r="K18" s="446"/>
      <c r="L18" s="446">
        <f>+K18+J18</f>
        <v>0</v>
      </c>
      <c r="M18" s="446"/>
      <c r="N18" s="446"/>
      <c r="O18" s="747">
        <f>+N18+M18</f>
        <v>0</v>
      </c>
      <c r="P18" s="25"/>
      <c r="Q18" s="23"/>
      <c r="R18" s="23"/>
      <c r="S18" s="23"/>
      <c r="T18" s="23"/>
      <c r="U18" s="23"/>
    </row>
    <row r="19" spans="1:21" ht="12" customHeight="1" x14ac:dyDescent="0.2">
      <c r="A19" s="505" t="s">
        <v>56</v>
      </c>
      <c r="B19" s="1236" t="s">
        <v>55</v>
      </c>
      <c r="C19" s="1235"/>
      <c r="D19" s="1087">
        <f t="shared" ref="D19:D24" si="27">+G19+J19+M19+P19+S19</f>
        <v>0</v>
      </c>
      <c r="E19" s="1062">
        <f t="shared" ref="E19:E24" si="28">+H19+K19+N19+Q19+T19</f>
        <v>0</v>
      </c>
      <c r="F19" s="1088">
        <f t="shared" ref="F19:F24" si="29">+I19+L19+O19+R19+U19</f>
        <v>0</v>
      </c>
      <c r="G19" s="446"/>
      <c r="H19" s="446"/>
      <c r="I19" s="446">
        <f t="shared" ref="I19:I24" si="30">+H19+G19</f>
        <v>0</v>
      </c>
      <c r="J19" s="446"/>
      <c r="K19" s="446"/>
      <c r="L19" s="446">
        <f t="shared" ref="L19:L24" si="31">+K19+J19</f>
        <v>0</v>
      </c>
      <c r="M19" s="446"/>
      <c r="N19" s="446"/>
      <c r="O19" s="747">
        <f t="shared" ref="O19:O24" si="32">+N19+M19</f>
        <v>0</v>
      </c>
      <c r="P19" s="25"/>
      <c r="Q19" s="23"/>
      <c r="R19" s="23"/>
      <c r="S19" s="23"/>
      <c r="T19" s="23"/>
      <c r="U19" s="23"/>
    </row>
    <row r="20" spans="1:21" ht="12" customHeight="1" x14ac:dyDescent="0.2">
      <c r="A20" s="505" t="s">
        <v>57</v>
      </c>
      <c r="B20" s="1236" t="s">
        <v>167</v>
      </c>
      <c r="C20" s="1235"/>
      <c r="D20" s="1087">
        <f t="shared" si="27"/>
        <v>0</v>
      </c>
      <c r="E20" s="1062">
        <f t="shared" si="28"/>
        <v>0</v>
      </c>
      <c r="F20" s="1088">
        <f t="shared" si="29"/>
        <v>0</v>
      </c>
      <c r="G20" s="446"/>
      <c r="H20" s="446"/>
      <c r="I20" s="446">
        <f t="shared" si="30"/>
        <v>0</v>
      </c>
      <c r="J20" s="446"/>
      <c r="K20" s="446"/>
      <c r="L20" s="446">
        <f t="shared" si="31"/>
        <v>0</v>
      </c>
      <c r="M20" s="446"/>
      <c r="N20" s="446"/>
      <c r="O20" s="747">
        <f t="shared" si="32"/>
        <v>0</v>
      </c>
      <c r="P20" s="25"/>
      <c r="Q20" s="23"/>
      <c r="R20" s="23"/>
      <c r="S20" s="23"/>
      <c r="T20" s="23"/>
      <c r="U20" s="23"/>
    </row>
    <row r="21" spans="1:21" ht="12" customHeight="1" x14ac:dyDescent="0.2">
      <c r="A21" s="505" t="s">
        <v>59</v>
      </c>
      <c r="B21" s="1236" t="s">
        <v>58</v>
      </c>
      <c r="C21" s="1235"/>
      <c r="D21" s="1087">
        <f t="shared" si="27"/>
        <v>0</v>
      </c>
      <c r="E21" s="1062">
        <f t="shared" si="28"/>
        <v>0</v>
      </c>
      <c r="F21" s="1088">
        <f t="shared" si="29"/>
        <v>0</v>
      </c>
      <c r="G21" s="446"/>
      <c r="H21" s="446"/>
      <c r="I21" s="446">
        <f t="shared" si="30"/>
        <v>0</v>
      </c>
      <c r="J21" s="446"/>
      <c r="K21" s="446"/>
      <c r="L21" s="446">
        <f t="shared" si="31"/>
        <v>0</v>
      </c>
      <c r="M21" s="446"/>
      <c r="N21" s="446"/>
      <c r="O21" s="747">
        <f t="shared" si="32"/>
        <v>0</v>
      </c>
      <c r="P21" s="25"/>
      <c r="Q21" s="23"/>
      <c r="R21" s="23"/>
      <c r="S21" s="23"/>
      <c r="T21" s="23"/>
      <c r="U21" s="23"/>
    </row>
    <row r="22" spans="1:21" ht="12" customHeight="1" x14ac:dyDescent="0.2">
      <c r="A22" s="505" t="s">
        <v>60</v>
      </c>
      <c r="B22" s="1236" t="s">
        <v>166</v>
      </c>
      <c r="C22" s="1235"/>
      <c r="D22" s="1087">
        <f t="shared" si="27"/>
        <v>0</v>
      </c>
      <c r="E22" s="1062">
        <f t="shared" si="28"/>
        <v>0</v>
      </c>
      <c r="F22" s="1088">
        <f t="shared" si="29"/>
        <v>0</v>
      </c>
      <c r="G22" s="446"/>
      <c r="H22" s="446"/>
      <c r="I22" s="446">
        <f t="shared" si="30"/>
        <v>0</v>
      </c>
      <c r="J22" s="446"/>
      <c r="K22" s="446"/>
      <c r="L22" s="446">
        <f t="shared" si="31"/>
        <v>0</v>
      </c>
      <c r="M22" s="446"/>
      <c r="N22" s="446"/>
      <c r="O22" s="747">
        <f t="shared" si="32"/>
        <v>0</v>
      </c>
      <c r="P22" s="25"/>
      <c r="Q22" s="23"/>
      <c r="R22" s="23"/>
      <c r="S22" s="23"/>
      <c r="T22" s="23"/>
      <c r="U22" s="23"/>
    </row>
    <row r="23" spans="1:21" ht="12" customHeight="1" x14ac:dyDescent="0.2">
      <c r="A23" s="505" t="s">
        <v>63</v>
      </c>
      <c r="B23" s="1236" t="s">
        <v>62</v>
      </c>
      <c r="C23" s="1235"/>
      <c r="D23" s="1087">
        <f t="shared" si="27"/>
        <v>1941</v>
      </c>
      <c r="E23" s="1062">
        <f t="shared" si="28"/>
        <v>0</v>
      </c>
      <c r="F23" s="1088">
        <f t="shared" si="29"/>
        <v>1941</v>
      </c>
      <c r="G23" s="446"/>
      <c r="H23" s="446"/>
      <c r="I23" s="446">
        <f t="shared" si="30"/>
        <v>0</v>
      </c>
      <c r="J23" s="446">
        <f>544+5</f>
        <v>549</v>
      </c>
      <c r="K23" s="446"/>
      <c r="L23" s="446">
        <f t="shared" si="31"/>
        <v>549</v>
      </c>
      <c r="M23" s="446">
        <v>1392</v>
      </c>
      <c r="N23" s="446"/>
      <c r="O23" s="747">
        <f t="shared" si="32"/>
        <v>1392</v>
      </c>
      <c r="P23" s="25"/>
      <c r="Q23" s="23"/>
      <c r="R23" s="23"/>
      <c r="S23" s="23"/>
      <c r="T23" s="23"/>
      <c r="U23" s="23"/>
    </row>
    <row r="24" spans="1:21" ht="12" customHeight="1" x14ac:dyDescent="0.2">
      <c r="A24" s="505" t="s">
        <v>65</v>
      </c>
      <c r="B24" s="1236" t="s">
        <v>64</v>
      </c>
      <c r="C24" s="1235"/>
      <c r="D24" s="1087">
        <f t="shared" si="27"/>
        <v>507</v>
      </c>
      <c r="E24" s="1062">
        <f t="shared" si="28"/>
        <v>0</v>
      </c>
      <c r="F24" s="1088">
        <f t="shared" si="29"/>
        <v>507</v>
      </c>
      <c r="G24" s="446">
        <f>36+100+51</f>
        <v>187</v>
      </c>
      <c r="H24" s="446"/>
      <c r="I24" s="446">
        <f t="shared" si="30"/>
        <v>187</v>
      </c>
      <c r="J24" s="446"/>
      <c r="K24" s="446"/>
      <c r="L24" s="446">
        <f t="shared" si="31"/>
        <v>0</v>
      </c>
      <c r="M24" s="446">
        <f>240+80</f>
        <v>320</v>
      </c>
      <c r="N24" s="446"/>
      <c r="O24" s="747">
        <f t="shared" si="32"/>
        <v>320</v>
      </c>
      <c r="P24" s="25"/>
      <c r="Q24" s="23"/>
      <c r="R24" s="23"/>
      <c r="S24" s="23"/>
      <c r="T24" s="23"/>
      <c r="U24" s="23"/>
    </row>
    <row r="25" spans="1:21" s="37" customFormat="1" ht="12" customHeight="1" x14ac:dyDescent="0.2">
      <c r="A25" s="503" t="s">
        <v>66</v>
      </c>
      <c r="B25" s="1240" t="s">
        <v>156</v>
      </c>
      <c r="C25" s="1225"/>
      <c r="D25" s="1086">
        <f t="shared" si="7"/>
        <v>2448</v>
      </c>
      <c r="E25" s="703">
        <f t="shared" ref="E25:U25" si="33">+E24+E23+E22+E21+E20+E19+E18</f>
        <v>0</v>
      </c>
      <c r="F25" s="1042">
        <f t="shared" si="33"/>
        <v>2448</v>
      </c>
      <c r="G25" s="703">
        <f t="shared" si="33"/>
        <v>187</v>
      </c>
      <c r="H25" s="703">
        <f t="shared" si="33"/>
        <v>0</v>
      </c>
      <c r="I25" s="703">
        <f t="shared" si="33"/>
        <v>187</v>
      </c>
      <c r="J25" s="703">
        <f t="shared" si="33"/>
        <v>549</v>
      </c>
      <c r="K25" s="703">
        <f t="shared" si="33"/>
        <v>0</v>
      </c>
      <c r="L25" s="703">
        <f t="shared" si="33"/>
        <v>549</v>
      </c>
      <c r="M25" s="703">
        <f t="shared" si="33"/>
        <v>1712</v>
      </c>
      <c r="N25" s="703">
        <f t="shared" si="33"/>
        <v>0</v>
      </c>
      <c r="O25" s="1042">
        <f t="shared" si="33"/>
        <v>1712</v>
      </c>
      <c r="P25" s="559">
        <f t="shared" si="33"/>
        <v>0</v>
      </c>
      <c r="Q25" s="47">
        <f t="shared" si="33"/>
        <v>0</v>
      </c>
      <c r="R25" s="47">
        <f t="shared" si="33"/>
        <v>0</v>
      </c>
      <c r="S25" s="47">
        <f t="shared" si="33"/>
        <v>0</v>
      </c>
      <c r="T25" s="47">
        <f t="shared" si="33"/>
        <v>0</v>
      </c>
      <c r="U25" s="47">
        <f t="shared" si="33"/>
        <v>0</v>
      </c>
    </row>
    <row r="26" spans="1:21" ht="12" customHeight="1" x14ac:dyDescent="0.2">
      <c r="A26" s="505" t="s">
        <v>68</v>
      </c>
      <c r="B26" s="1236" t="s">
        <v>67</v>
      </c>
      <c r="C26" s="1235"/>
      <c r="D26" s="1087">
        <f t="shared" si="7"/>
        <v>280</v>
      </c>
      <c r="E26" s="1062">
        <f t="shared" ref="E26" si="34">+H26+K26+N26+Q26+T26</f>
        <v>0</v>
      </c>
      <c r="F26" s="1088">
        <f t="shared" ref="F26" si="35">+I26+L26+O26+R26+U26</f>
        <v>280</v>
      </c>
      <c r="G26" s="446">
        <v>200</v>
      </c>
      <c r="H26" s="446"/>
      <c r="I26" s="446">
        <f>+H26+G26</f>
        <v>200</v>
      </c>
      <c r="J26" s="446">
        <v>80</v>
      </c>
      <c r="K26" s="446"/>
      <c r="L26" s="446">
        <f>+K26+J26</f>
        <v>80</v>
      </c>
      <c r="M26" s="446"/>
      <c r="N26" s="446"/>
      <c r="O26" s="747">
        <f>+N26+M26</f>
        <v>0</v>
      </c>
      <c r="P26" s="25"/>
      <c r="Q26" s="23"/>
      <c r="R26" s="23"/>
      <c r="S26" s="23"/>
      <c r="T26" s="23"/>
      <c r="U26" s="23"/>
    </row>
    <row r="27" spans="1:21" ht="12" customHeight="1" x14ac:dyDescent="0.2">
      <c r="A27" s="505" t="s">
        <v>70</v>
      </c>
      <c r="B27" s="1236" t="s">
        <v>69</v>
      </c>
      <c r="C27" s="1235"/>
      <c r="D27" s="1087">
        <f t="shared" ref="D27" si="36">+G27+J27+M27+P27+S27</f>
        <v>0</v>
      </c>
      <c r="E27" s="1062">
        <f t="shared" ref="E27:E29" si="37">+H27+K27+N27+Q27+T27</f>
        <v>0</v>
      </c>
      <c r="F27" s="1088">
        <f t="shared" ref="F27:F29" si="38">+I27+L27+O27+R27+U27</f>
        <v>0</v>
      </c>
      <c r="G27" s="446"/>
      <c r="H27" s="446"/>
      <c r="I27" s="446">
        <f>+H27+G27</f>
        <v>0</v>
      </c>
      <c r="J27" s="446"/>
      <c r="K27" s="446"/>
      <c r="L27" s="446">
        <f>+K27+J27</f>
        <v>0</v>
      </c>
      <c r="M27" s="446"/>
      <c r="N27" s="446"/>
      <c r="O27" s="747">
        <f>+N27+M27</f>
        <v>0</v>
      </c>
      <c r="P27" s="25"/>
      <c r="Q27" s="23"/>
      <c r="R27" s="23"/>
      <c r="S27" s="23"/>
      <c r="T27" s="23"/>
      <c r="U27" s="23"/>
    </row>
    <row r="28" spans="1:21" s="37" customFormat="1" ht="12" customHeight="1" x14ac:dyDescent="0.2">
      <c r="A28" s="503" t="s">
        <v>71</v>
      </c>
      <c r="B28" s="1240" t="s">
        <v>155</v>
      </c>
      <c r="C28" s="1225"/>
      <c r="D28" s="1086">
        <f t="shared" si="7"/>
        <v>280</v>
      </c>
      <c r="E28" s="1080">
        <f t="shared" si="37"/>
        <v>0</v>
      </c>
      <c r="F28" s="1081">
        <f t="shared" si="38"/>
        <v>280</v>
      </c>
      <c r="G28" s="703">
        <f>+G26+G27</f>
        <v>200</v>
      </c>
      <c r="H28" s="703">
        <f t="shared" ref="H28:U28" si="39">+H26+H27</f>
        <v>0</v>
      </c>
      <c r="I28" s="703">
        <f t="shared" si="39"/>
        <v>200</v>
      </c>
      <c r="J28" s="703">
        <f t="shared" si="39"/>
        <v>80</v>
      </c>
      <c r="K28" s="703">
        <f t="shared" si="39"/>
        <v>0</v>
      </c>
      <c r="L28" s="703">
        <f t="shared" si="39"/>
        <v>80</v>
      </c>
      <c r="M28" s="703">
        <f t="shared" si="39"/>
        <v>0</v>
      </c>
      <c r="N28" s="703">
        <f t="shared" si="39"/>
        <v>0</v>
      </c>
      <c r="O28" s="1042">
        <f t="shared" si="39"/>
        <v>0</v>
      </c>
      <c r="P28" s="559">
        <f t="shared" si="39"/>
        <v>0</v>
      </c>
      <c r="Q28" s="47">
        <f t="shared" si="39"/>
        <v>0</v>
      </c>
      <c r="R28" s="47">
        <f t="shared" si="39"/>
        <v>0</v>
      </c>
      <c r="S28" s="47">
        <f t="shared" si="39"/>
        <v>0</v>
      </c>
      <c r="T28" s="47">
        <f t="shared" si="39"/>
        <v>0</v>
      </c>
      <c r="U28" s="47">
        <f t="shared" si="39"/>
        <v>0</v>
      </c>
    </row>
    <row r="29" spans="1:21" ht="12" customHeight="1" x14ac:dyDescent="0.2">
      <c r="A29" s="505" t="s">
        <v>73</v>
      </c>
      <c r="B29" s="1236" t="s">
        <v>72</v>
      </c>
      <c r="C29" s="1235"/>
      <c r="D29" s="1087">
        <f t="shared" si="7"/>
        <v>247</v>
      </c>
      <c r="E29" s="1062">
        <f t="shared" si="37"/>
        <v>0</v>
      </c>
      <c r="F29" s="1088">
        <f t="shared" si="38"/>
        <v>247</v>
      </c>
      <c r="G29" s="446">
        <f>125+14</f>
        <v>139</v>
      </c>
      <c r="H29" s="446"/>
      <c r="I29" s="446">
        <f>+H29+G29</f>
        <v>139</v>
      </c>
      <c r="J29" s="446">
        <v>58</v>
      </c>
      <c r="K29" s="446"/>
      <c r="L29" s="446">
        <f>+K29+J29</f>
        <v>58</v>
      </c>
      <c r="M29" s="446">
        <v>50</v>
      </c>
      <c r="N29" s="446"/>
      <c r="O29" s="747">
        <f>+N29+M29</f>
        <v>50</v>
      </c>
      <c r="P29" s="25"/>
      <c r="Q29" s="23"/>
      <c r="R29" s="23"/>
      <c r="S29" s="23"/>
      <c r="T29" s="23"/>
      <c r="U29" s="23"/>
    </row>
    <row r="30" spans="1:21" ht="12" customHeight="1" x14ac:dyDescent="0.2">
      <c r="A30" s="505" t="s">
        <v>75</v>
      </c>
      <c r="B30" s="1236" t="s">
        <v>74</v>
      </c>
      <c r="C30" s="1235"/>
      <c r="D30" s="1087">
        <f t="shared" ref="D30:D33" si="40">+G30+J30+M30+P30+S30</f>
        <v>0</v>
      </c>
      <c r="E30" s="1062">
        <f t="shared" ref="E30:E34" si="41">+H30+K30+N30+Q30+T30</f>
        <v>0</v>
      </c>
      <c r="F30" s="1088">
        <f t="shared" ref="F30:F34" si="42">+I30+L30+O30+R30+U30</f>
        <v>0</v>
      </c>
      <c r="G30" s="446"/>
      <c r="H30" s="446"/>
      <c r="I30" s="446">
        <f t="shared" ref="I30:I33" si="43">+H30+G30</f>
        <v>0</v>
      </c>
      <c r="J30" s="446"/>
      <c r="K30" s="446"/>
      <c r="L30" s="446">
        <f t="shared" ref="L30:L33" si="44">+K30+J30</f>
        <v>0</v>
      </c>
      <c r="M30" s="446"/>
      <c r="N30" s="446"/>
      <c r="O30" s="747">
        <f t="shared" ref="O30:O33" si="45">+N30+M30</f>
        <v>0</v>
      </c>
      <c r="P30" s="25"/>
      <c r="Q30" s="23"/>
      <c r="R30" s="23"/>
      <c r="S30" s="23"/>
      <c r="T30" s="23"/>
      <c r="U30" s="23"/>
    </row>
    <row r="31" spans="1:21" ht="12" customHeight="1" x14ac:dyDescent="0.2">
      <c r="A31" s="505" t="s">
        <v>76</v>
      </c>
      <c r="B31" s="1236" t="s">
        <v>154</v>
      </c>
      <c r="C31" s="1235"/>
      <c r="D31" s="1087">
        <f t="shared" si="40"/>
        <v>0</v>
      </c>
      <c r="E31" s="1062">
        <f t="shared" si="41"/>
        <v>0</v>
      </c>
      <c r="F31" s="1088">
        <f t="shared" si="42"/>
        <v>0</v>
      </c>
      <c r="G31" s="446"/>
      <c r="H31" s="446"/>
      <c r="I31" s="446">
        <f t="shared" si="43"/>
        <v>0</v>
      </c>
      <c r="J31" s="446"/>
      <c r="K31" s="446"/>
      <c r="L31" s="446">
        <f t="shared" si="44"/>
        <v>0</v>
      </c>
      <c r="M31" s="446"/>
      <c r="N31" s="446"/>
      <c r="O31" s="747">
        <f t="shared" si="45"/>
        <v>0</v>
      </c>
      <c r="P31" s="25"/>
      <c r="Q31" s="23"/>
      <c r="R31" s="23"/>
      <c r="S31" s="23"/>
      <c r="T31" s="23"/>
      <c r="U31" s="23"/>
    </row>
    <row r="32" spans="1:21" ht="12" customHeight="1" x14ac:dyDescent="0.2">
      <c r="A32" s="505" t="s">
        <v>77</v>
      </c>
      <c r="B32" s="1236" t="s">
        <v>153</v>
      </c>
      <c r="C32" s="1235"/>
      <c r="D32" s="1087">
        <f t="shared" si="40"/>
        <v>0</v>
      </c>
      <c r="E32" s="1062">
        <f t="shared" si="41"/>
        <v>0</v>
      </c>
      <c r="F32" s="1088">
        <f t="shared" si="42"/>
        <v>0</v>
      </c>
      <c r="G32" s="446"/>
      <c r="H32" s="446"/>
      <c r="I32" s="446">
        <f t="shared" si="43"/>
        <v>0</v>
      </c>
      <c r="J32" s="446"/>
      <c r="K32" s="446"/>
      <c r="L32" s="446">
        <f t="shared" si="44"/>
        <v>0</v>
      </c>
      <c r="M32" s="446"/>
      <c r="N32" s="446"/>
      <c r="O32" s="747">
        <f t="shared" si="45"/>
        <v>0</v>
      </c>
      <c r="P32" s="25"/>
      <c r="Q32" s="23"/>
      <c r="R32" s="23"/>
      <c r="S32" s="23"/>
      <c r="T32" s="23"/>
      <c r="U32" s="23"/>
    </row>
    <row r="33" spans="1:21" ht="12" customHeight="1" x14ac:dyDescent="0.2">
      <c r="A33" s="505" t="s">
        <v>79</v>
      </c>
      <c r="B33" s="1236" t="s">
        <v>78</v>
      </c>
      <c r="C33" s="1235"/>
      <c r="D33" s="1087">
        <f t="shared" si="40"/>
        <v>0</v>
      </c>
      <c r="E33" s="1062">
        <f t="shared" si="41"/>
        <v>0</v>
      </c>
      <c r="F33" s="1088">
        <f t="shared" si="42"/>
        <v>0</v>
      </c>
      <c r="G33" s="446"/>
      <c r="H33" s="446"/>
      <c r="I33" s="446">
        <f t="shared" si="43"/>
        <v>0</v>
      </c>
      <c r="J33" s="446"/>
      <c r="K33" s="446"/>
      <c r="L33" s="446">
        <f t="shared" si="44"/>
        <v>0</v>
      </c>
      <c r="M33" s="446"/>
      <c r="N33" s="446"/>
      <c r="O33" s="747">
        <f t="shared" si="45"/>
        <v>0</v>
      </c>
      <c r="P33" s="25"/>
      <c r="Q33" s="23"/>
      <c r="R33" s="23"/>
      <c r="S33" s="23"/>
      <c r="T33" s="23"/>
      <c r="U33" s="23"/>
    </row>
    <row r="34" spans="1:21" s="37" customFormat="1" ht="12" customHeight="1" x14ac:dyDescent="0.2">
      <c r="A34" s="503" t="s">
        <v>80</v>
      </c>
      <c r="B34" s="1240" t="s">
        <v>152</v>
      </c>
      <c r="C34" s="1225"/>
      <c r="D34" s="1086">
        <f t="shared" si="7"/>
        <v>247</v>
      </c>
      <c r="E34" s="1080">
        <f t="shared" si="41"/>
        <v>0</v>
      </c>
      <c r="F34" s="1081">
        <f t="shared" si="42"/>
        <v>247</v>
      </c>
      <c r="G34" s="703">
        <f>SUM(G29:G33)</f>
        <v>139</v>
      </c>
      <c r="H34" s="703">
        <f t="shared" ref="H34:U34" si="46">SUM(H29:H33)</f>
        <v>0</v>
      </c>
      <c r="I34" s="703">
        <f t="shared" si="46"/>
        <v>139</v>
      </c>
      <c r="J34" s="703">
        <f t="shared" ref="J34" si="47">SUM(J29:J33)</f>
        <v>58</v>
      </c>
      <c r="K34" s="703">
        <f t="shared" si="46"/>
        <v>0</v>
      </c>
      <c r="L34" s="703">
        <f t="shared" si="46"/>
        <v>58</v>
      </c>
      <c r="M34" s="703">
        <f t="shared" ref="M34" si="48">SUM(M29:M33)</f>
        <v>50</v>
      </c>
      <c r="N34" s="703">
        <f t="shared" si="46"/>
        <v>0</v>
      </c>
      <c r="O34" s="1042">
        <f t="shared" si="46"/>
        <v>50</v>
      </c>
      <c r="P34" s="559">
        <f t="shared" si="46"/>
        <v>0</v>
      </c>
      <c r="Q34" s="47">
        <f t="shared" si="46"/>
        <v>0</v>
      </c>
      <c r="R34" s="47">
        <f t="shared" si="46"/>
        <v>0</v>
      </c>
      <c r="S34" s="47">
        <f t="shared" si="46"/>
        <v>0</v>
      </c>
      <c r="T34" s="47">
        <f t="shared" si="46"/>
        <v>0</v>
      </c>
      <c r="U34" s="47">
        <f t="shared" si="46"/>
        <v>0</v>
      </c>
    </row>
    <row r="35" spans="1:21" s="37" customFormat="1" ht="12" customHeight="1" x14ac:dyDescent="0.2">
      <c r="A35" s="725" t="s">
        <v>81</v>
      </c>
      <c r="B35" s="1239" t="s">
        <v>151</v>
      </c>
      <c r="C35" s="1291"/>
      <c r="D35" s="1074">
        <f t="shared" ref="D35:U35" si="49">+D34+D28+D25+D17+D14</f>
        <v>3738</v>
      </c>
      <c r="E35" s="969">
        <f t="shared" si="49"/>
        <v>0</v>
      </c>
      <c r="F35" s="1075">
        <f t="shared" si="49"/>
        <v>3738</v>
      </c>
      <c r="G35" s="969">
        <f t="shared" si="49"/>
        <v>946</v>
      </c>
      <c r="H35" s="969">
        <f t="shared" si="49"/>
        <v>0</v>
      </c>
      <c r="I35" s="969">
        <f t="shared" si="49"/>
        <v>946</v>
      </c>
      <c r="J35" s="969">
        <f t="shared" si="49"/>
        <v>930</v>
      </c>
      <c r="K35" s="969">
        <f t="shared" si="49"/>
        <v>0</v>
      </c>
      <c r="L35" s="969">
        <f t="shared" si="49"/>
        <v>930</v>
      </c>
      <c r="M35" s="969">
        <f t="shared" si="49"/>
        <v>1862</v>
      </c>
      <c r="N35" s="969">
        <f t="shared" si="49"/>
        <v>0</v>
      </c>
      <c r="O35" s="1075">
        <f t="shared" si="49"/>
        <v>1862</v>
      </c>
      <c r="P35" s="722">
        <f t="shared" si="49"/>
        <v>0</v>
      </c>
      <c r="Q35" s="45">
        <f t="shared" si="49"/>
        <v>0</v>
      </c>
      <c r="R35" s="45">
        <f t="shared" si="49"/>
        <v>0</v>
      </c>
      <c r="S35" s="45">
        <f t="shared" si="49"/>
        <v>0</v>
      </c>
      <c r="T35" s="45">
        <f t="shared" si="49"/>
        <v>0</v>
      </c>
      <c r="U35" s="45">
        <f t="shared" si="49"/>
        <v>0</v>
      </c>
    </row>
    <row r="36" spans="1:21" ht="9.75" customHeight="1" x14ac:dyDescent="0.2">
      <c r="A36" s="409"/>
      <c r="B36" s="8"/>
      <c r="C36" s="986"/>
      <c r="D36" s="1089"/>
      <c r="E36" s="1061"/>
      <c r="F36" s="1077"/>
      <c r="G36" s="1061"/>
      <c r="H36" s="1061"/>
      <c r="I36" s="746"/>
      <c r="J36" s="1061"/>
      <c r="K36" s="1061"/>
      <c r="L36" s="746"/>
      <c r="M36" s="1061"/>
      <c r="N36" s="1061"/>
      <c r="O36" s="1077"/>
      <c r="P36" s="24"/>
      <c r="Q36" s="24"/>
      <c r="R36" s="25"/>
      <c r="S36" s="24"/>
      <c r="T36" s="24"/>
      <c r="U36" s="25"/>
    </row>
    <row r="37" spans="1:21" ht="12" customHeight="1" x14ac:dyDescent="0.2">
      <c r="A37" s="728" t="s">
        <v>110</v>
      </c>
      <c r="B37" s="1238" t="s">
        <v>109</v>
      </c>
      <c r="C37" s="1233"/>
      <c r="D37" s="1087">
        <f t="shared" ref="D37" si="50">+G37+J37+M37+S37</f>
        <v>0</v>
      </c>
      <c r="E37" s="1062">
        <f t="shared" ref="E37" si="51">+H37+K37+N37+T37</f>
        <v>0</v>
      </c>
      <c r="F37" s="1088">
        <f t="shared" ref="F37" si="52">+I37+L37+O37+U37</f>
        <v>0</v>
      </c>
      <c r="G37" s="1090"/>
      <c r="H37" s="1062"/>
      <c r="I37" s="1062">
        <f>+H37+G37</f>
        <v>0</v>
      </c>
      <c r="J37" s="1062"/>
      <c r="K37" s="1062"/>
      <c r="L37" s="1062">
        <f>+K37+J37</f>
        <v>0</v>
      </c>
      <c r="M37" s="1062"/>
      <c r="N37" s="1062"/>
      <c r="O37" s="1088"/>
      <c r="P37" s="93"/>
      <c r="Q37" s="26"/>
      <c r="R37" s="26"/>
      <c r="S37" s="26"/>
      <c r="T37" s="26"/>
      <c r="U37" s="26"/>
    </row>
    <row r="38" spans="1:21" ht="12" customHeight="1" x14ac:dyDescent="0.2">
      <c r="A38" s="505" t="s">
        <v>111</v>
      </c>
      <c r="B38" s="1236" t="s">
        <v>162</v>
      </c>
      <c r="C38" s="1235"/>
      <c r="D38" s="1087">
        <f t="shared" ref="D38:D44" si="53">+G38+J38+M38+S38</f>
        <v>0</v>
      </c>
      <c r="E38" s="1062">
        <f t="shared" ref="E38:E44" si="54">+H38+K38+N38+T38</f>
        <v>0</v>
      </c>
      <c r="F38" s="1088">
        <f t="shared" ref="F38:F44" si="55">+I38+L38+O38+U38</f>
        <v>0</v>
      </c>
      <c r="G38" s="746"/>
      <c r="H38" s="446"/>
      <c r="I38" s="1062">
        <f t="shared" ref="I38:I44" si="56">+H38+G38</f>
        <v>0</v>
      </c>
      <c r="J38" s="446"/>
      <c r="K38" s="446"/>
      <c r="L38" s="1062">
        <f t="shared" ref="L38:L44" si="57">+K38+J38</f>
        <v>0</v>
      </c>
      <c r="M38" s="446"/>
      <c r="N38" s="446"/>
      <c r="O38" s="747"/>
      <c r="P38" s="25"/>
      <c r="Q38" s="23"/>
      <c r="R38" s="23"/>
      <c r="S38" s="23"/>
      <c r="T38" s="23"/>
      <c r="U38" s="23"/>
    </row>
    <row r="39" spans="1:21" s="34" customFormat="1" ht="12" customHeight="1" x14ac:dyDescent="0.2">
      <c r="A39" s="729" t="s">
        <v>111</v>
      </c>
      <c r="B39" s="33"/>
      <c r="C39" s="733" t="s">
        <v>112</v>
      </c>
      <c r="D39" s="1087">
        <f t="shared" si="53"/>
        <v>0</v>
      </c>
      <c r="E39" s="1062">
        <f t="shared" si="54"/>
        <v>0</v>
      </c>
      <c r="F39" s="1088">
        <f t="shared" si="55"/>
        <v>0</v>
      </c>
      <c r="G39" s="1091"/>
      <c r="H39" s="841"/>
      <c r="I39" s="1062">
        <f t="shared" si="56"/>
        <v>0</v>
      </c>
      <c r="J39" s="841"/>
      <c r="K39" s="841"/>
      <c r="L39" s="1062">
        <f t="shared" si="57"/>
        <v>0</v>
      </c>
      <c r="M39" s="841"/>
      <c r="N39" s="841"/>
      <c r="O39" s="1092"/>
      <c r="P39" s="46"/>
      <c r="Q39" s="42"/>
      <c r="R39" s="42"/>
      <c r="S39" s="42"/>
      <c r="T39" s="42"/>
      <c r="U39" s="42"/>
    </row>
    <row r="40" spans="1:21" ht="12" customHeight="1" x14ac:dyDescent="0.2">
      <c r="A40" s="505" t="s">
        <v>114</v>
      </c>
      <c r="B40" s="1236" t="s">
        <v>113</v>
      </c>
      <c r="C40" s="1235"/>
      <c r="D40" s="1087">
        <f t="shared" si="53"/>
        <v>0</v>
      </c>
      <c r="E40" s="1062">
        <f t="shared" si="54"/>
        <v>0</v>
      </c>
      <c r="F40" s="1088">
        <f t="shared" si="55"/>
        <v>0</v>
      </c>
      <c r="G40" s="746"/>
      <c r="H40" s="446"/>
      <c r="I40" s="1062">
        <f t="shared" si="56"/>
        <v>0</v>
      </c>
      <c r="J40" s="446"/>
      <c r="K40" s="446"/>
      <c r="L40" s="1062">
        <f t="shared" si="57"/>
        <v>0</v>
      </c>
      <c r="M40" s="446"/>
      <c r="N40" s="446"/>
      <c r="O40" s="747"/>
      <c r="P40" s="25"/>
      <c r="Q40" s="23"/>
      <c r="R40" s="23"/>
      <c r="S40" s="23"/>
      <c r="T40" s="23"/>
      <c r="U40" s="23"/>
    </row>
    <row r="41" spans="1:21" ht="12" customHeight="1" x14ac:dyDescent="0.2">
      <c r="A41" s="505" t="s">
        <v>116</v>
      </c>
      <c r="B41" s="1236" t="s">
        <v>115</v>
      </c>
      <c r="C41" s="1235"/>
      <c r="D41" s="1087">
        <f t="shared" si="53"/>
        <v>54</v>
      </c>
      <c r="E41" s="1062">
        <f t="shared" si="54"/>
        <v>0</v>
      </c>
      <c r="F41" s="1088">
        <f t="shared" si="55"/>
        <v>54</v>
      </c>
      <c r="G41" s="746"/>
      <c r="H41" s="446"/>
      <c r="I41" s="1062">
        <f t="shared" si="56"/>
        <v>0</v>
      </c>
      <c r="J41" s="446"/>
      <c r="K41" s="446"/>
      <c r="L41" s="1062">
        <f t="shared" si="57"/>
        <v>0</v>
      </c>
      <c r="M41" s="446">
        <v>54</v>
      </c>
      <c r="N41" s="446"/>
      <c r="O41" s="747">
        <f>+M41+N41</f>
        <v>54</v>
      </c>
      <c r="P41" s="25"/>
      <c r="Q41" s="23"/>
      <c r="R41" s="23"/>
      <c r="S41" s="23"/>
      <c r="T41" s="23"/>
      <c r="U41" s="23"/>
    </row>
    <row r="42" spans="1:21" ht="12" customHeight="1" x14ac:dyDescent="0.2">
      <c r="A42" s="505" t="s">
        <v>118</v>
      </c>
      <c r="B42" s="1236" t="s">
        <v>117</v>
      </c>
      <c r="C42" s="1235"/>
      <c r="D42" s="1087">
        <f t="shared" si="53"/>
        <v>0</v>
      </c>
      <c r="E42" s="1062">
        <f t="shared" si="54"/>
        <v>0</v>
      </c>
      <c r="F42" s="1088">
        <f t="shared" si="55"/>
        <v>0</v>
      </c>
      <c r="G42" s="746"/>
      <c r="H42" s="446"/>
      <c r="I42" s="1062">
        <f t="shared" si="56"/>
        <v>0</v>
      </c>
      <c r="J42" s="446"/>
      <c r="K42" s="446"/>
      <c r="L42" s="1062">
        <f t="shared" si="57"/>
        <v>0</v>
      </c>
      <c r="M42" s="446"/>
      <c r="N42" s="446"/>
      <c r="O42" s="747"/>
      <c r="P42" s="25"/>
      <c r="Q42" s="23"/>
      <c r="R42" s="23"/>
      <c r="S42" s="23"/>
      <c r="T42" s="23"/>
      <c r="U42" s="23"/>
    </row>
    <row r="43" spans="1:21" ht="12" customHeight="1" x14ac:dyDescent="0.2">
      <c r="A43" s="505" t="s">
        <v>120</v>
      </c>
      <c r="B43" s="1236" t="s">
        <v>119</v>
      </c>
      <c r="C43" s="1235"/>
      <c r="D43" s="1087">
        <f t="shared" si="53"/>
        <v>0</v>
      </c>
      <c r="E43" s="1062">
        <f t="shared" si="54"/>
        <v>0</v>
      </c>
      <c r="F43" s="1088">
        <f t="shared" si="55"/>
        <v>0</v>
      </c>
      <c r="G43" s="746"/>
      <c r="H43" s="446"/>
      <c r="I43" s="1062">
        <f t="shared" si="56"/>
        <v>0</v>
      </c>
      <c r="J43" s="446"/>
      <c r="K43" s="446"/>
      <c r="L43" s="1062">
        <f t="shared" si="57"/>
        <v>0</v>
      </c>
      <c r="M43" s="446"/>
      <c r="N43" s="446"/>
      <c r="O43" s="747"/>
      <c r="P43" s="25"/>
      <c r="Q43" s="23"/>
      <c r="R43" s="23"/>
      <c r="S43" s="23"/>
      <c r="T43" s="23"/>
      <c r="U43" s="23"/>
    </row>
    <row r="44" spans="1:21" ht="12" customHeight="1" x14ac:dyDescent="0.2">
      <c r="A44" s="505" t="s">
        <v>122</v>
      </c>
      <c r="B44" s="1236" t="s">
        <v>121</v>
      </c>
      <c r="C44" s="1235"/>
      <c r="D44" s="1087">
        <f t="shared" si="53"/>
        <v>15</v>
      </c>
      <c r="E44" s="1062">
        <f t="shared" si="54"/>
        <v>0</v>
      </c>
      <c r="F44" s="1088">
        <f t="shared" si="55"/>
        <v>15</v>
      </c>
      <c r="G44" s="746"/>
      <c r="H44" s="446"/>
      <c r="I44" s="1062">
        <f t="shared" si="56"/>
        <v>0</v>
      </c>
      <c r="J44" s="446"/>
      <c r="K44" s="446"/>
      <c r="L44" s="1062">
        <f t="shared" si="57"/>
        <v>0</v>
      </c>
      <c r="M44" s="446">
        <v>15</v>
      </c>
      <c r="N44" s="446"/>
      <c r="O44" s="747">
        <f>+M44+N44</f>
        <v>15</v>
      </c>
      <c r="P44" s="25"/>
      <c r="Q44" s="23"/>
      <c r="R44" s="23"/>
      <c r="S44" s="23"/>
      <c r="T44" s="23"/>
      <c r="U44" s="23"/>
    </row>
    <row r="45" spans="1:21" s="37" customFormat="1" ht="12" customHeight="1" x14ac:dyDescent="0.2">
      <c r="A45" s="725" t="s">
        <v>123</v>
      </c>
      <c r="B45" s="1239" t="s">
        <v>161</v>
      </c>
      <c r="C45" s="1291"/>
      <c r="D45" s="1074">
        <f>+D44+D43+D42+D41+D40+D38+D37</f>
        <v>69</v>
      </c>
      <c r="E45" s="969">
        <f>+E44+E43+E42+E41+E40+E38+E37</f>
        <v>0</v>
      </c>
      <c r="F45" s="1075">
        <f>+F44+F43+F42+F41+F40+F38+F37</f>
        <v>69</v>
      </c>
      <c r="G45" s="1093">
        <f>+G44+G43+G42+G41+G40+G38+G37</f>
        <v>0</v>
      </c>
      <c r="H45" s="969">
        <f t="shared" ref="H45:U45" si="58">+H44+H43+H42+H41+H40+H38+H37</f>
        <v>0</v>
      </c>
      <c r="I45" s="969">
        <f t="shared" si="58"/>
        <v>0</v>
      </c>
      <c r="J45" s="969">
        <f t="shared" si="58"/>
        <v>0</v>
      </c>
      <c r="K45" s="969">
        <f t="shared" si="58"/>
        <v>0</v>
      </c>
      <c r="L45" s="969">
        <f t="shared" si="58"/>
        <v>0</v>
      </c>
      <c r="M45" s="969">
        <f t="shared" si="58"/>
        <v>69</v>
      </c>
      <c r="N45" s="969">
        <f t="shared" si="58"/>
        <v>0</v>
      </c>
      <c r="O45" s="1075">
        <f t="shared" si="58"/>
        <v>69</v>
      </c>
      <c r="P45" s="722">
        <f t="shared" si="58"/>
        <v>0</v>
      </c>
      <c r="Q45" s="45">
        <f t="shared" si="58"/>
        <v>0</v>
      </c>
      <c r="R45" s="45">
        <f t="shared" si="58"/>
        <v>0</v>
      </c>
      <c r="S45" s="45">
        <f t="shared" si="58"/>
        <v>0</v>
      </c>
      <c r="T45" s="45">
        <f t="shared" si="58"/>
        <v>0</v>
      </c>
      <c r="U45" s="45">
        <f t="shared" si="58"/>
        <v>0</v>
      </c>
    </row>
    <row r="46" spans="1:21" ht="9" customHeight="1" x14ac:dyDescent="0.2">
      <c r="A46" s="409"/>
      <c r="B46" s="8"/>
      <c r="C46" s="986"/>
      <c r="D46" s="1089"/>
      <c r="E46" s="1061"/>
      <c r="F46" s="1077"/>
      <c r="G46" s="1061"/>
      <c r="H46" s="1061"/>
      <c r="I46" s="1061"/>
      <c r="J46" s="1061"/>
      <c r="K46" s="1061"/>
      <c r="L46" s="746"/>
      <c r="M46" s="1061"/>
      <c r="N46" s="1061"/>
      <c r="O46" s="1077"/>
      <c r="P46" s="24"/>
      <c r="Q46" s="24"/>
      <c r="R46" s="25"/>
      <c r="S46" s="24"/>
      <c r="T46" s="24"/>
      <c r="U46" s="25"/>
    </row>
    <row r="47" spans="1:21" ht="12" hidden="1" customHeight="1" x14ac:dyDescent="0.2">
      <c r="A47" s="505" t="s">
        <v>125</v>
      </c>
      <c r="B47" s="1236" t="s">
        <v>124</v>
      </c>
      <c r="C47" s="1235"/>
      <c r="D47" s="1048"/>
      <c r="E47" s="446"/>
      <c r="F47" s="747"/>
      <c r="G47" s="746"/>
      <c r="H47" s="446"/>
      <c r="I47" s="446"/>
      <c r="J47" s="446"/>
      <c r="K47" s="446"/>
      <c r="L47" s="446"/>
      <c r="M47" s="446"/>
      <c r="N47" s="446"/>
      <c r="O47" s="747"/>
      <c r="P47" s="25"/>
      <c r="Q47" s="23"/>
      <c r="R47" s="23"/>
      <c r="S47" s="23"/>
      <c r="T47" s="23"/>
      <c r="U47" s="23"/>
    </row>
    <row r="48" spans="1:21" ht="12" hidden="1" customHeight="1" x14ac:dyDescent="0.2">
      <c r="A48" s="505" t="s">
        <v>127</v>
      </c>
      <c r="B48" s="1236" t="s">
        <v>126</v>
      </c>
      <c r="C48" s="1235"/>
      <c r="D48" s="1048"/>
      <c r="E48" s="446"/>
      <c r="F48" s="747"/>
      <c r="G48" s="746"/>
      <c r="H48" s="446"/>
      <c r="I48" s="446"/>
      <c r="J48" s="446"/>
      <c r="K48" s="446"/>
      <c r="L48" s="446"/>
      <c r="M48" s="446"/>
      <c r="N48" s="446"/>
      <c r="O48" s="747"/>
      <c r="P48" s="25"/>
      <c r="Q48" s="23"/>
      <c r="R48" s="23"/>
      <c r="S48" s="23"/>
      <c r="T48" s="23"/>
      <c r="U48" s="23"/>
    </row>
    <row r="49" spans="1:21" ht="12" hidden="1" customHeight="1" x14ac:dyDescent="0.2">
      <c r="A49" s="505" t="s">
        <v>129</v>
      </c>
      <c r="B49" s="1236" t="s">
        <v>128</v>
      </c>
      <c r="C49" s="1235"/>
      <c r="D49" s="1048"/>
      <c r="E49" s="446"/>
      <c r="F49" s="747"/>
      <c r="G49" s="746"/>
      <c r="H49" s="446"/>
      <c r="I49" s="446"/>
      <c r="J49" s="446"/>
      <c r="K49" s="446"/>
      <c r="L49" s="446"/>
      <c r="M49" s="446"/>
      <c r="N49" s="446"/>
      <c r="O49" s="747"/>
      <c r="P49" s="25"/>
      <c r="Q49" s="23"/>
      <c r="R49" s="23"/>
      <c r="S49" s="23"/>
      <c r="T49" s="23"/>
      <c r="U49" s="23"/>
    </row>
    <row r="50" spans="1:21" ht="15" hidden="1" customHeight="1" x14ac:dyDescent="0.2">
      <c r="A50" s="505" t="s">
        <v>131</v>
      </c>
      <c r="B50" s="1236" t="s">
        <v>130</v>
      </c>
      <c r="C50" s="1235"/>
      <c r="D50" s="1048"/>
      <c r="E50" s="446"/>
      <c r="F50" s="747"/>
      <c r="G50" s="746"/>
      <c r="H50" s="446"/>
      <c r="I50" s="446"/>
      <c r="J50" s="446"/>
      <c r="K50" s="446"/>
      <c r="L50" s="446"/>
      <c r="M50" s="446"/>
      <c r="N50" s="446"/>
      <c r="O50" s="747"/>
      <c r="P50" s="25"/>
      <c r="Q50" s="23"/>
      <c r="R50" s="23"/>
      <c r="S50" s="23"/>
      <c r="T50" s="23"/>
      <c r="U50" s="23"/>
    </row>
    <row r="51" spans="1:21" s="37" customFormat="1" ht="12" customHeight="1" x14ac:dyDescent="0.2">
      <c r="A51" s="725" t="s">
        <v>132</v>
      </c>
      <c r="B51" s="1239" t="s">
        <v>160</v>
      </c>
      <c r="C51" s="1291"/>
      <c r="D51" s="1074"/>
      <c r="E51" s="969"/>
      <c r="F51" s="1075"/>
      <c r="G51" s="1093"/>
      <c r="H51" s="969"/>
      <c r="I51" s="969"/>
      <c r="J51" s="969"/>
      <c r="K51" s="969"/>
      <c r="L51" s="969"/>
      <c r="M51" s="969"/>
      <c r="N51" s="969"/>
      <c r="O51" s="1075"/>
      <c r="P51" s="722"/>
      <c r="Q51" s="45"/>
      <c r="R51" s="45"/>
      <c r="S51" s="45"/>
      <c r="T51" s="45"/>
      <c r="U51" s="45"/>
    </row>
    <row r="52" spans="1:21" ht="7.5" customHeight="1" x14ac:dyDescent="0.2">
      <c r="A52" s="409"/>
      <c r="B52" s="8"/>
      <c r="C52" s="986"/>
      <c r="D52" s="1089"/>
      <c r="E52" s="1061"/>
      <c r="F52" s="1077"/>
      <c r="G52" s="1061"/>
      <c r="H52" s="1061"/>
      <c r="I52" s="1061"/>
      <c r="J52" s="1061"/>
      <c r="K52" s="1061"/>
      <c r="L52" s="1061"/>
      <c r="M52" s="1061"/>
      <c r="N52" s="1061"/>
      <c r="O52" s="1077"/>
      <c r="P52" s="24"/>
      <c r="Q52" s="24"/>
      <c r="R52" s="24"/>
      <c r="S52" s="24"/>
      <c r="T52" s="24"/>
      <c r="U52" s="24"/>
    </row>
    <row r="53" spans="1:21" ht="12" hidden="1" customHeight="1" x14ac:dyDescent="0.2">
      <c r="A53" s="407" t="s">
        <v>371</v>
      </c>
      <c r="B53" s="1238" t="s">
        <v>372</v>
      </c>
      <c r="C53" s="1233"/>
      <c r="D53" s="1094"/>
      <c r="E53" s="1095"/>
      <c r="F53" s="1096"/>
      <c r="G53" s="1095"/>
      <c r="H53" s="1095"/>
      <c r="I53" s="1095"/>
      <c r="J53" s="1095"/>
      <c r="K53" s="1095"/>
      <c r="L53" s="1095"/>
      <c r="M53" s="1095"/>
      <c r="N53" s="1095"/>
      <c r="O53" s="1096"/>
      <c r="P53" s="92"/>
      <c r="Q53" s="92"/>
      <c r="R53" s="92"/>
      <c r="S53" s="92"/>
      <c r="T53" s="92"/>
      <c r="U53" s="92"/>
    </row>
    <row r="54" spans="1:21" ht="12" hidden="1" customHeight="1" x14ac:dyDescent="0.2">
      <c r="A54" s="407" t="s">
        <v>384</v>
      </c>
      <c r="B54" s="1249" t="s">
        <v>385</v>
      </c>
      <c r="C54" s="1284"/>
      <c r="D54" s="1094"/>
      <c r="E54" s="1095"/>
      <c r="F54" s="1096"/>
      <c r="G54" s="1095"/>
      <c r="H54" s="1095"/>
      <c r="I54" s="1095"/>
      <c r="J54" s="1095"/>
      <c r="K54" s="1095"/>
      <c r="L54" s="1095"/>
      <c r="M54" s="1095"/>
      <c r="N54" s="1095"/>
      <c r="O54" s="1096"/>
      <c r="P54" s="92"/>
      <c r="Q54" s="92"/>
      <c r="R54" s="92"/>
      <c r="S54" s="92"/>
      <c r="T54" s="92"/>
      <c r="U54" s="92"/>
    </row>
    <row r="55" spans="1:21" ht="12" hidden="1" customHeight="1" x14ac:dyDescent="0.2">
      <c r="A55" s="728" t="s">
        <v>603</v>
      </c>
      <c r="B55" s="1238" t="s">
        <v>159</v>
      </c>
      <c r="C55" s="1233"/>
      <c r="D55" s="1087"/>
      <c r="E55" s="1062"/>
      <c r="F55" s="1088"/>
      <c r="G55" s="1090"/>
      <c r="H55" s="1062"/>
      <c r="I55" s="1062"/>
      <c r="J55" s="1062"/>
      <c r="K55" s="1062"/>
      <c r="L55" s="1062"/>
      <c r="M55" s="1062"/>
      <c r="N55" s="1062"/>
      <c r="O55" s="1088"/>
      <c r="P55" s="93"/>
      <c r="Q55" s="26"/>
      <c r="R55" s="26"/>
      <c r="S55" s="26"/>
      <c r="T55" s="26"/>
      <c r="U55" s="26"/>
    </row>
    <row r="56" spans="1:21" s="37" customFormat="1" ht="12" customHeight="1" x14ac:dyDescent="0.2">
      <c r="A56" s="730" t="s">
        <v>134</v>
      </c>
      <c r="B56" s="1247" t="s">
        <v>158</v>
      </c>
      <c r="C56" s="1294"/>
      <c r="D56" s="1097"/>
      <c r="E56" s="1067"/>
      <c r="F56" s="1098"/>
      <c r="G56" s="1099"/>
      <c r="H56" s="1067"/>
      <c r="I56" s="1067"/>
      <c r="J56" s="1067"/>
      <c r="K56" s="1067"/>
      <c r="L56" s="1067"/>
      <c r="M56" s="1067"/>
      <c r="N56" s="1067"/>
      <c r="O56" s="1098"/>
      <c r="P56" s="724"/>
      <c r="Q56" s="43"/>
      <c r="R56" s="43"/>
      <c r="S56" s="43"/>
      <c r="T56" s="43"/>
      <c r="U56" s="43"/>
    </row>
    <row r="57" spans="1:21" ht="12" customHeight="1" x14ac:dyDescent="0.2">
      <c r="A57" s="409"/>
      <c r="B57" s="15"/>
      <c r="C57" s="734"/>
      <c r="D57" s="1089"/>
      <c r="E57" s="1061"/>
      <c r="F57" s="1077"/>
      <c r="G57" s="1061"/>
      <c r="H57" s="1061"/>
      <c r="I57" s="1061"/>
      <c r="J57" s="1061"/>
      <c r="K57" s="1061"/>
      <c r="L57" s="746"/>
      <c r="M57" s="1061"/>
      <c r="N57" s="1061"/>
      <c r="O57" s="1077"/>
      <c r="P57" s="24"/>
      <c r="Q57" s="24"/>
      <c r="R57" s="25"/>
      <c r="S57" s="24"/>
      <c r="T57" s="24"/>
      <c r="U57" s="25"/>
    </row>
    <row r="58" spans="1:21" s="37" customFormat="1" ht="12" customHeight="1" thickBot="1" x14ac:dyDescent="0.25">
      <c r="A58" s="731" t="s">
        <v>135</v>
      </c>
      <c r="B58" s="1292" t="s">
        <v>157</v>
      </c>
      <c r="C58" s="1293"/>
      <c r="D58" s="1100">
        <f t="shared" ref="D58:U58" si="59">+D56+D51+D45+D35+D9+D7</f>
        <v>25523</v>
      </c>
      <c r="E58" s="1101">
        <f t="shared" si="59"/>
        <v>0</v>
      </c>
      <c r="F58" s="1102">
        <f t="shared" si="59"/>
        <v>25523</v>
      </c>
      <c r="G58" s="1103">
        <f t="shared" si="59"/>
        <v>17451</v>
      </c>
      <c r="H58" s="1101">
        <f t="shared" si="59"/>
        <v>0</v>
      </c>
      <c r="I58" s="1101">
        <f t="shared" si="59"/>
        <v>17451</v>
      </c>
      <c r="J58" s="1101">
        <f t="shared" si="59"/>
        <v>6141</v>
      </c>
      <c r="K58" s="1101">
        <f t="shared" si="59"/>
        <v>0</v>
      </c>
      <c r="L58" s="1101">
        <f t="shared" si="59"/>
        <v>6141</v>
      </c>
      <c r="M58" s="1101">
        <f t="shared" si="59"/>
        <v>1931</v>
      </c>
      <c r="N58" s="1101">
        <f t="shared" si="59"/>
        <v>0</v>
      </c>
      <c r="O58" s="1102">
        <f t="shared" si="59"/>
        <v>1931</v>
      </c>
      <c r="P58" s="723">
        <f t="shared" si="59"/>
        <v>0</v>
      </c>
      <c r="Q58" s="44">
        <f t="shared" si="59"/>
        <v>0</v>
      </c>
      <c r="R58" s="44">
        <f t="shared" si="59"/>
        <v>0</v>
      </c>
      <c r="S58" s="44">
        <f t="shared" si="59"/>
        <v>0</v>
      </c>
      <c r="T58" s="44">
        <f t="shared" si="59"/>
        <v>0</v>
      </c>
      <c r="U58" s="44">
        <f t="shared" si="59"/>
        <v>0</v>
      </c>
    </row>
  </sheetData>
  <mergeCells count="61">
    <mergeCell ref="B55:C55"/>
    <mergeCell ref="B58:C58"/>
    <mergeCell ref="G3:I3"/>
    <mergeCell ref="J3:L3"/>
    <mergeCell ref="B38:C38"/>
    <mergeCell ref="B48:C48"/>
    <mergeCell ref="B49:C49"/>
    <mergeCell ref="B50:C50"/>
    <mergeCell ref="B56:C56"/>
    <mergeCell ref="B40:C40"/>
    <mergeCell ref="B37:C37"/>
    <mergeCell ref="B53:C53"/>
    <mergeCell ref="B42:C42"/>
    <mergeCell ref="B43:C43"/>
    <mergeCell ref="B44:C44"/>
    <mergeCell ref="B51:C51"/>
    <mergeCell ref="B41:C41"/>
    <mergeCell ref="B45:C45"/>
    <mergeCell ref="B47:C47"/>
    <mergeCell ref="B34:C34"/>
    <mergeCell ref="B35:C35"/>
    <mergeCell ref="S1:U1"/>
    <mergeCell ref="B5:C5"/>
    <mergeCell ref="B19:C19"/>
    <mergeCell ref="B6:C6"/>
    <mergeCell ref="B7:C7"/>
    <mergeCell ref="B9:C9"/>
    <mergeCell ref="B11:C11"/>
    <mergeCell ref="B12:C12"/>
    <mergeCell ref="B13:C13"/>
    <mergeCell ref="B14:C14"/>
    <mergeCell ref="B15:C15"/>
    <mergeCell ref="B16:C16"/>
    <mergeCell ref="B17:C17"/>
    <mergeCell ref="B18:C18"/>
    <mergeCell ref="A2:A4"/>
    <mergeCell ref="B2:C4"/>
    <mergeCell ref="G2:I2"/>
    <mergeCell ref="J2:L2"/>
    <mergeCell ref="S3:U3"/>
    <mergeCell ref="P3:R3"/>
    <mergeCell ref="M3:O3"/>
    <mergeCell ref="M2:O2"/>
    <mergeCell ref="P2:R2"/>
    <mergeCell ref="D2:F3"/>
    <mergeCell ref="B54:C54"/>
    <mergeCell ref="B20:C20"/>
    <mergeCell ref="B21:C21"/>
    <mergeCell ref="S2:U2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3:C33"/>
    <mergeCell ref="B32:C32"/>
    <mergeCell ref="B31:C31"/>
  </mergeCells>
  <printOptions horizontalCentered="1"/>
  <pageMargins left="0.11811023622047245" right="0.11811023622047245" top="0.74803149606299213" bottom="0.15748031496062992" header="0.31496062992125984" footer="0.31496062992125984"/>
  <pageSetup paperSize="9" scale="75" orientation="landscape" r:id="rId1"/>
  <headerFooter>
    <oddHeader>&amp;C&amp;"Times New Roman,Félkövér"&amp;12Martonvásár Város Önkormányzatának kiadásai 2021.
Védőnői, iskola egészségügyi feladatok ellátása&amp;R&amp;"Times New Roman,Félkövér"&amp;12 5/d. melléklet</oddHeader>
  </headerFooter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19"/>
  <sheetViews>
    <sheetView zoomScaleNormal="100" workbookViewId="0">
      <selection activeCell="F19" sqref="F19"/>
    </sheetView>
  </sheetViews>
  <sheetFormatPr defaultColWidth="9.140625" defaultRowHeight="12.75" x14ac:dyDescent="0.2"/>
  <cols>
    <col min="1" max="1" width="7.5703125" style="295" customWidth="1"/>
    <col min="2" max="2" width="25.42578125" style="294" customWidth="1"/>
    <col min="3" max="3" width="8.5703125" style="294" customWidth="1"/>
    <col min="4" max="4" width="6.5703125" style="294" customWidth="1"/>
    <col min="5" max="5" width="6.7109375" style="294" customWidth="1"/>
    <col min="6" max="16384" width="9.140625" style="294"/>
  </cols>
  <sheetData>
    <row r="1" spans="1:14" ht="12" customHeight="1" x14ac:dyDescent="0.2"/>
    <row r="2" spans="1:14" s="298" customFormat="1" ht="28.5" customHeight="1" x14ac:dyDescent="0.2">
      <c r="A2" s="1302" t="s">
        <v>279</v>
      </c>
      <c r="B2" s="1303"/>
      <c r="C2" s="1297" t="s">
        <v>803</v>
      </c>
      <c r="D2" s="1297"/>
      <c r="E2" s="1298"/>
      <c r="F2" s="294"/>
      <c r="G2" s="294"/>
      <c r="H2" s="294"/>
      <c r="I2" s="294"/>
      <c r="J2" s="294"/>
      <c r="K2" s="294"/>
      <c r="L2" s="294"/>
      <c r="M2" s="294"/>
      <c r="N2" s="294"/>
    </row>
    <row r="3" spans="1:14" s="298" customFormat="1" ht="25.5" x14ac:dyDescent="0.2">
      <c r="A3" s="1301" t="s">
        <v>487</v>
      </c>
      <c r="B3" s="1273"/>
      <c r="C3" s="288" t="s">
        <v>944</v>
      </c>
      <c r="D3" s="292" t="s">
        <v>684</v>
      </c>
      <c r="E3" s="292" t="s">
        <v>940</v>
      </c>
      <c r="F3" s="294"/>
      <c r="G3" s="294"/>
      <c r="H3" s="294"/>
      <c r="I3" s="294"/>
      <c r="J3" s="294"/>
      <c r="K3" s="294"/>
      <c r="L3" s="294"/>
      <c r="M3" s="294"/>
      <c r="N3" s="294"/>
    </row>
    <row r="4" spans="1:14" s="298" customFormat="1" ht="15" customHeight="1" x14ac:dyDescent="0.2">
      <c r="A4" s="516" t="s">
        <v>489</v>
      </c>
      <c r="B4" s="297" t="s">
        <v>612</v>
      </c>
      <c r="C4" s="306">
        <v>550</v>
      </c>
      <c r="D4" s="481"/>
      <c r="E4" s="135">
        <f>+D4+C4</f>
        <v>550</v>
      </c>
      <c r="F4" s="294"/>
      <c r="G4" s="294"/>
      <c r="H4" s="294"/>
      <c r="I4" s="294"/>
      <c r="J4" s="294"/>
      <c r="K4" s="294"/>
      <c r="L4" s="294"/>
      <c r="M4" s="294"/>
      <c r="N4" s="294"/>
    </row>
    <row r="5" spans="1:14" s="298" customFormat="1" ht="14.25" customHeight="1" x14ac:dyDescent="0.25">
      <c r="A5" s="515" t="s">
        <v>489</v>
      </c>
      <c r="B5" s="297" t="s">
        <v>564</v>
      </c>
      <c r="C5" s="306">
        <v>300</v>
      </c>
      <c r="D5" s="306"/>
      <c r="E5" s="135">
        <f t="shared" ref="E5:E6" si="0">+D5+C5</f>
        <v>300</v>
      </c>
    </row>
    <row r="6" spans="1:14" ht="38.25" x14ac:dyDescent="0.2">
      <c r="A6" s="515" t="s">
        <v>489</v>
      </c>
      <c r="B6" s="297" t="s">
        <v>563</v>
      </c>
      <c r="C6" s="506">
        <v>5033</v>
      </c>
      <c r="D6" s="306"/>
      <c r="E6" s="135">
        <f t="shared" si="0"/>
        <v>5033</v>
      </c>
      <c r="F6" s="298"/>
      <c r="G6" s="298"/>
      <c r="H6" s="501"/>
      <c r="I6" s="298"/>
      <c r="J6" s="298"/>
      <c r="K6" s="298"/>
      <c r="L6" s="298"/>
      <c r="M6" s="298"/>
      <c r="N6" s="298"/>
    </row>
    <row r="7" spans="1:14" ht="19.5" customHeight="1" x14ac:dyDescent="0.2">
      <c r="A7" s="1295" t="s">
        <v>180</v>
      </c>
      <c r="B7" s="1296"/>
      <c r="C7" s="308">
        <f>SUM(C4:C6)</f>
        <v>5883</v>
      </c>
      <c r="D7" s="308">
        <f>SUM(D4:D6)</f>
        <v>0</v>
      </c>
      <c r="E7" s="308">
        <f>SUM(E4:E6)</f>
        <v>5883</v>
      </c>
    </row>
    <row r="8" spans="1:14" ht="19.5" customHeight="1" x14ac:dyDescent="0.2">
      <c r="A8" s="475"/>
      <c r="B8" s="475"/>
      <c r="C8" s="476"/>
      <c r="D8" s="476"/>
      <c r="E8" s="476"/>
    </row>
    <row r="9" spans="1:14" ht="12.75" customHeight="1" x14ac:dyDescent="0.2">
      <c r="A9" s="1300" t="s">
        <v>279</v>
      </c>
      <c r="B9" s="1300"/>
      <c r="C9" s="1299" t="s">
        <v>804</v>
      </c>
      <c r="D9" s="1297"/>
      <c r="E9" s="1298"/>
    </row>
    <row r="10" spans="1:14" ht="25.5" x14ac:dyDescent="0.2">
      <c r="A10" s="1274" t="s">
        <v>487</v>
      </c>
      <c r="B10" s="1274"/>
      <c r="C10" s="288" t="s">
        <v>944</v>
      </c>
      <c r="D10" s="951" t="s">
        <v>684</v>
      </c>
      <c r="E10" s="951" t="s">
        <v>940</v>
      </c>
    </row>
    <row r="11" spans="1:14" ht="25.5" x14ac:dyDescent="0.2">
      <c r="A11" s="296" t="s">
        <v>593</v>
      </c>
      <c r="B11" s="297" t="s">
        <v>590</v>
      </c>
      <c r="C11" s="719">
        <f>+'5.f. mell. Átadott pénzeszk.'!C13</f>
        <v>0</v>
      </c>
      <c r="D11" s="720">
        <f>+'5.f. mell. Átadott pénzeszk.'!D13</f>
        <v>0</v>
      </c>
      <c r="E11" s="720">
        <f>+D11+C11</f>
        <v>0</v>
      </c>
    </row>
    <row r="12" spans="1:14" ht="25.5" x14ac:dyDescent="0.2">
      <c r="A12" s="296" t="s">
        <v>598</v>
      </c>
      <c r="B12" s="297" t="s">
        <v>586</v>
      </c>
      <c r="C12" s="719">
        <f>+'5.f. mell. Átadott pénzeszk.'!C14</f>
        <v>1120</v>
      </c>
      <c r="D12" s="719">
        <f>+'5.f. mell. Átadott pénzeszk.'!D14</f>
        <v>0</v>
      </c>
      <c r="E12" s="720">
        <f t="shared" ref="E12:E17" si="1">+D12+C12</f>
        <v>1120</v>
      </c>
    </row>
    <row r="13" spans="1:14" ht="25.5" x14ac:dyDescent="0.2">
      <c r="A13" s="296" t="s">
        <v>599</v>
      </c>
      <c r="B13" s="297" t="s">
        <v>587</v>
      </c>
      <c r="C13" s="719">
        <f>+'5.f. mell. Átadott pénzeszk.'!C15</f>
        <v>3123</v>
      </c>
      <c r="D13" s="719">
        <f>+'5.f. mell. Átadott pénzeszk.'!D15</f>
        <v>0</v>
      </c>
      <c r="E13" s="720">
        <f t="shared" si="1"/>
        <v>3123</v>
      </c>
    </row>
    <row r="14" spans="1:14" x14ac:dyDescent="0.2">
      <c r="A14" s="296" t="s">
        <v>597</v>
      </c>
      <c r="B14" s="297" t="s">
        <v>591</v>
      </c>
      <c r="C14" s="719">
        <f>+'5.f. mell. Átadott pénzeszk.'!C16</f>
        <v>839</v>
      </c>
      <c r="D14" s="719">
        <f>+'5.f. mell. Átadott pénzeszk.'!D16</f>
        <v>0</v>
      </c>
      <c r="E14" s="720">
        <f t="shared" si="1"/>
        <v>839</v>
      </c>
    </row>
    <row r="15" spans="1:14" ht="25.5" x14ac:dyDescent="0.2">
      <c r="A15" s="296" t="s">
        <v>596</v>
      </c>
      <c r="B15" s="297" t="s">
        <v>592</v>
      </c>
      <c r="C15" s="719">
        <f>+'5.f. mell. Átadott pénzeszk.'!C17</f>
        <v>1652</v>
      </c>
      <c r="D15" s="719">
        <f>+'5.f. mell. Átadott pénzeszk.'!D17</f>
        <v>0</v>
      </c>
      <c r="E15" s="720">
        <f t="shared" si="1"/>
        <v>1652</v>
      </c>
    </row>
    <row r="16" spans="1:14" x14ac:dyDescent="0.2">
      <c r="A16" s="296" t="s">
        <v>672</v>
      </c>
      <c r="B16" s="297" t="s">
        <v>669</v>
      </c>
      <c r="C16" s="719">
        <f>+'5.f. mell. Átadott pénzeszk.'!C19</f>
        <v>0</v>
      </c>
      <c r="D16" s="719">
        <f>+'5.f. mell. Átadott pénzeszk.'!D19</f>
        <v>0</v>
      </c>
      <c r="E16" s="720">
        <f t="shared" si="1"/>
        <v>0</v>
      </c>
    </row>
    <row r="17" spans="1:6" x14ac:dyDescent="0.2">
      <c r="A17" s="296" t="s">
        <v>600</v>
      </c>
      <c r="B17" s="297" t="s">
        <v>595</v>
      </c>
      <c r="C17" s="719">
        <f>+'5.f. mell. Átadott pénzeszk.'!C18</f>
        <v>1372</v>
      </c>
      <c r="D17" s="719">
        <f>+'5.f. mell. Átadott pénzeszk.'!D18</f>
        <v>0</v>
      </c>
      <c r="E17" s="720">
        <f t="shared" si="1"/>
        <v>1372</v>
      </c>
    </row>
    <row r="18" spans="1:6" x14ac:dyDescent="0.2">
      <c r="A18" s="1295" t="s">
        <v>180</v>
      </c>
      <c r="B18" s="1296"/>
      <c r="C18" s="721">
        <f>SUM(C11:C17)</f>
        <v>8106</v>
      </c>
      <c r="D18" s="721">
        <f>SUM(D11:D17)</f>
        <v>0</v>
      </c>
      <c r="E18" s="721">
        <f>SUM(E11:E17)</f>
        <v>8106</v>
      </c>
      <c r="F18" s="973"/>
    </row>
    <row r="19" spans="1:6" x14ac:dyDescent="0.2">
      <c r="A19" s="477"/>
      <c r="B19" s="478"/>
      <c r="C19" s="479"/>
      <c r="D19" s="17"/>
      <c r="E19" s="17"/>
    </row>
  </sheetData>
  <mergeCells count="8">
    <mergeCell ref="A18:B18"/>
    <mergeCell ref="C2:E2"/>
    <mergeCell ref="C9:E9"/>
    <mergeCell ref="A9:B9"/>
    <mergeCell ref="A10:B10"/>
    <mergeCell ref="A3:B3"/>
    <mergeCell ref="A7:B7"/>
    <mergeCell ref="A2:B2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Önkormányzatának kiadásai 2021.
Szociális feladatok ellátása&amp;R&amp;"Times New Roman,Félkövér"&amp;12 5/e.  melléklet</oddHeader>
  </headerFooter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N53"/>
  <sheetViews>
    <sheetView zoomScaleNormal="100" workbookViewId="0">
      <selection activeCell="D22" sqref="D22"/>
    </sheetView>
  </sheetViews>
  <sheetFormatPr defaultColWidth="9.140625" defaultRowHeight="12.75" x14ac:dyDescent="0.2"/>
  <cols>
    <col min="1" max="1" width="7.5703125" style="295" customWidth="1"/>
    <col min="2" max="2" width="29" style="294" customWidth="1"/>
    <col min="3" max="3" width="7.42578125" style="294" customWidth="1"/>
    <col min="4" max="4" width="6.5703125" style="294" customWidth="1"/>
    <col min="5" max="5" width="7.42578125" style="973" bestFit="1" customWidth="1"/>
    <col min="6" max="6" width="7.5703125" style="973" customWidth="1"/>
    <col min="7" max="7" width="6.7109375" style="973" customWidth="1"/>
    <col min="8" max="11" width="7.42578125" style="973" customWidth="1"/>
    <col min="12" max="12" width="8.140625" style="973" customWidth="1"/>
    <col min="13" max="13" width="6.5703125" style="973" customWidth="1"/>
    <col min="14" max="14" width="7.85546875" style="973" customWidth="1"/>
    <col min="15" max="16384" width="9.140625" style="294"/>
  </cols>
  <sheetData>
    <row r="1" spans="1:14" ht="12.75" customHeight="1" x14ac:dyDescent="0.2">
      <c r="A1" s="1329"/>
      <c r="B1" s="1331" t="s">
        <v>488</v>
      </c>
      <c r="C1" s="1326" t="s">
        <v>101</v>
      </c>
      <c r="D1" s="1326"/>
      <c r="E1" s="1326"/>
      <c r="F1" s="1327" t="s">
        <v>107</v>
      </c>
      <c r="G1" s="1327"/>
      <c r="H1" s="1327"/>
      <c r="I1" s="1327" t="s">
        <v>134</v>
      </c>
      <c r="J1" s="1327"/>
      <c r="K1" s="1328"/>
      <c r="L1" s="1313" t="s">
        <v>180</v>
      </c>
      <c r="M1" s="1314"/>
      <c r="N1" s="1315"/>
    </row>
    <row r="2" spans="1:14" ht="29.25" customHeight="1" x14ac:dyDescent="0.2">
      <c r="A2" s="1330"/>
      <c r="B2" s="1332"/>
      <c r="C2" s="1319" t="s">
        <v>559</v>
      </c>
      <c r="D2" s="1319"/>
      <c r="E2" s="1319"/>
      <c r="F2" s="1319" t="s">
        <v>483</v>
      </c>
      <c r="G2" s="1319"/>
      <c r="H2" s="1319"/>
      <c r="I2" s="1319" t="s">
        <v>617</v>
      </c>
      <c r="J2" s="1319"/>
      <c r="K2" s="1299"/>
      <c r="L2" s="1316"/>
      <c r="M2" s="1317"/>
      <c r="N2" s="1318"/>
    </row>
    <row r="3" spans="1:14" ht="26.25" customHeight="1" x14ac:dyDescent="0.2">
      <c r="A3" s="696" t="s">
        <v>487</v>
      </c>
      <c r="B3" s="698" t="s">
        <v>279</v>
      </c>
      <c r="C3" s="288" t="s">
        <v>944</v>
      </c>
      <c r="D3" s="694" t="s">
        <v>684</v>
      </c>
      <c r="E3" s="984" t="s">
        <v>941</v>
      </c>
      <c r="F3" s="1107" t="s">
        <v>944</v>
      </c>
      <c r="G3" s="984" t="s">
        <v>684</v>
      </c>
      <c r="H3" s="984" t="s">
        <v>941</v>
      </c>
      <c r="I3" s="1107" t="s">
        <v>944</v>
      </c>
      <c r="J3" s="984" t="s">
        <v>684</v>
      </c>
      <c r="K3" s="984" t="s">
        <v>941</v>
      </c>
      <c r="L3" s="1108" t="s">
        <v>944</v>
      </c>
      <c r="M3" s="984" t="s">
        <v>684</v>
      </c>
      <c r="N3" s="1041" t="s">
        <v>941</v>
      </c>
    </row>
    <row r="4" spans="1:14" s="298" customFormat="1" ht="15" customHeight="1" x14ac:dyDescent="0.25">
      <c r="A4" s="735" t="s">
        <v>484</v>
      </c>
      <c r="B4" s="697" t="s">
        <v>485</v>
      </c>
      <c r="C4" s="506">
        <v>0</v>
      </c>
      <c r="D4" s="506"/>
      <c r="E4" s="506">
        <f>+D4+C4</f>
        <v>0</v>
      </c>
      <c r="F4" s="506">
        <v>3500</v>
      </c>
      <c r="G4" s="507"/>
      <c r="H4" s="507">
        <f>+G4+F4</f>
        <v>3500</v>
      </c>
      <c r="I4" s="507"/>
      <c r="J4" s="507"/>
      <c r="K4" s="1109"/>
      <c r="L4" s="1110">
        <f>+C4+F4+I4</f>
        <v>3500</v>
      </c>
      <c r="M4" s="507">
        <f t="shared" ref="M4:N5" si="0">+D4+G4+J4</f>
        <v>0</v>
      </c>
      <c r="N4" s="1111">
        <f t="shared" si="0"/>
        <v>3500</v>
      </c>
    </row>
    <row r="5" spans="1:14" s="298" customFormat="1" ht="15" customHeight="1" x14ac:dyDescent="0.25">
      <c r="A5" s="1337" t="s">
        <v>788</v>
      </c>
      <c r="B5" s="1340" t="s">
        <v>747</v>
      </c>
      <c r="C5" s="1304">
        <v>0</v>
      </c>
      <c r="D5" s="1304"/>
      <c r="E5" s="1304">
        <f t="shared" ref="E5:E22" si="1">+D5+C5</f>
        <v>0</v>
      </c>
      <c r="F5" s="1304">
        <v>1000</v>
      </c>
      <c r="G5" s="1307"/>
      <c r="H5" s="1310">
        <f t="shared" ref="H5:H52" si="2">+G5+F5</f>
        <v>1000</v>
      </c>
      <c r="I5" s="1307"/>
      <c r="J5" s="1307"/>
      <c r="K5" s="1320"/>
      <c r="L5" s="1323">
        <f>+C5+F5+I5</f>
        <v>1000</v>
      </c>
      <c r="M5" s="1307">
        <f t="shared" si="0"/>
        <v>0</v>
      </c>
      <c r="N5" s="1320">
        <f t="shared" si="0"/>
        <v>1000</v>
      </c>
    </row>
    <row r="6" spans="1:14" s="298" customFormat="1" ht="15" customHeight="1" x14ac:dyDescent="0.25">
      <c r="A6" s="1338"/>
      <c r="B6" s="1341"/>
      <c r="C6" s="1305"/>
      <c r="D6" s="1305"/>
      <c r="E6" s="1305"/>
      <c r="F6" s="1305"/>
      <c r="G6" s="1308"/>
      <c r="H6" s="1311"/>
      <c r="I6" s="1308"/>
      <c r="J6" s="1308"/>
      <c r="K6" s="1321"/>
      <c r="L6" s="1324"/>
      <c r="M6" s="1308"/>
      <c r="N6" s="1321"/>
    </row>
    <row r="7" spans="1:14" s="298" customFormat="1" ht="15" customHeight="1" x14ac:dyDescent="0.25">
      <c r="A7" s="1339"/>
      <c r="B7" s="1342"/>
      <c r="C7" s="1306"/>
      <c r="D7" s="1306"/>
      <c r="E7" s="1306"/>
      <c r="F7" s="1306"/>
      <c r="G7" s="1309"/>
      <c r="H7" s="1312"/>
      <c r="I7" s="1309"/>
      <c r="J7" s="1309"/>
      <c r="K7" s="1322"/>
      <c r="L7" s="1325"/>
      <c r="M7" s="1309"/>
      <c r="N7" s="1322"/>
    </row>
    <row r="8" spans="1:14" s="298" customFormat="1" ht="15" customHeight="1" x14ac:dyDescent="0.25">
      <c r="A8" s="735" t="s">
        <v>486</v>
      </c>
      <c r="B8" s="697" t="s">
        <v>477</v>
      </c>
      <c r="C8" s="506">
        <v>0</v>
      </c>
      <c r="D8" s="506"/>
      <c r="E8" s="506">
        <f t="shared" si="1"/>
        <v>0</v>
      </c>
      <c r="F8" s="506">
        <v>6000</v>
      </c>
      <c r="G8" s="507"/>
      <c r="H8" s="507">
        <f t="shared" si="2"/>
        <v>6000</v>
      </c>
      <c r="I8" s="507"/>
      <c r="J8" s="507"/>
      <c r="K8" s="1109"/>
      <c r="L8" s="1110">
        <f t="shared" ref="L8:L30" si="3">+C8+F8+I8</f>
        <v>6000</v>
      </c>
      <c r="M8" s="507">
        <f t="shared" ref="M8:M53" si="4">+D8+G8+J8</f>
        <v>0</v>
      </c>
      <c r="N8" s="1111">
        <f t="shared" ref="N8:N53" si="5">+E8+H8+K8</f>
        <v>6000</v>
      </c>
    </row>
    <row r="9" spans="1:14" s="298" customFormat="1" ht="15" customHeight="1" x14ac:dyDescent="0.25">
      <c r="A9" s="735" t="s">
        <v>662</v>
      </c>
      <c r="B9" s="945" t="s">
        <v>897</v>
      </c>
      <c r="C9" s="506"/>
      <c r="D9" s="506"/>
      <c r="E9" s="506"/>
      <c r="F9" s="506">
        <v>750</v>
      </c>
      <c r="G9" s="507"/>
      <c r="H9" s="507">
        <f t="shared" ref="H9" si="6">+G9+F9</f>
        <v>750</v>
      </c>
      <c r="I9" s="507"/>
      <c r="J9" s="507"/>
      <c r="K9" s="1109">
        <f>+I9+J9</f>
        <v>0</v>
      </c>
      <c r="L9" s="1110">
        <f t="shared" ref="L9" si="7">+C9+F9+I9</f>
        <v>750</v>
      </c>
      <c r="M9" s="507">
        <f t="shared" ref="M9" si="8">+D9+G9+J9</f>
        <v>0</v>
      </c>
      <c r="N9" s="1111">
        <f t="shared" ref="N9" si="9">+E9+H9+K9</f>
        <v>750</v>
      </c>
    </row>
    <row r="10" spans="1:14" s="298" customFormat="1" ht="15" customHeight="1" x14ac:dyDescent="0.25">
      <c r="A10" s="735" t="s">
        <v>662</v>
      </c>
      <c r="B10" s="945" t="s">
        <v>900</v>
      </c>
      <c r="C10" s="506"/>
      <c r="D10" s="506"/>
      <c r="E10" s="506"/>
      <c r="F10" s="506">
        <v>1097</v>
      </c>
      <c r="G10" s="507"/>
      <c r="H10" s="507">
        <f t="shared" si="2"/>
        <v>1097</v>
      </c>
      <c r="I10" s="507"/>
      <c r="J10" s="507"/>
      <c r="K10" s="1109">
        <f>+I10+J10</f>
        <v>0</v>
      </c>
      <c r="L10" s="1110">
        <f t="shared" si="3"/>
        <v>1097</v>
      </c>
      <c r="M10" s="507">
        <f t="shared" si="4"/>
        <v>0</v>
      </c>
      <c r="N10" s="1111">
        <f t="shared" si="5"/>
        <v>1097</v>
      </c>
    </row>
    <row r="11" spans="1:14" s="298" customFormat="1" ht="15" customHeight="1" x14ac:dyDescent="0.25">
      <c r="A11" s="735" t="s">
        <v>662</v>
      </c>
      <c r="B11" s="928" t="s">
        <v>884</v>
      </c>
      <c r="C11" s="506"/>
      <c r="D11" s="506"/>
      <c r="E11" s="506"/>
      <c r="F11" s="506"/>
      <c r="G11" s="507"/>
      <c r="H11" s="507"/>
      <c r="I11" s="507">
        <v>1300</v>
      </c>
      <c r="J11" s="507"/>
      <c r="K11" s="1109">
        <f>+I11+J11</f>
        <v>1300</v>
      </c>
      <c r="L11" s="1110">
        <f t="shared" ref="L11" si="10">+C11+F11+I11</f>
        <v>1300</v>
      </c>
      <c r="M11" s="507">
        <f t="shared" ref="M11" si="11">+D11+G11+J11</f>
        <v>0</v>
      </c>
      <c r="N11" s="1111">
        <f t="shared" ref="N11" si="12">+E11+H11+K11</f>
        <v>1300</v>
      </c>
    </row>
    <row r="12" spans="1:14" s="298" customFormat="1" ht="15" customHeight="1" x14ac:dyDescent="0.25">
      <c r="A12" s="1345" t="s">
        <v>490</v>
      </c>
      <c r="B12" s="1336"/>
      <c r="C12" s="507">
        <f>SUM(C13:C21)</f>
        <v>15977</v>
      </c>
      <c r="D12" s="507">
        <f t="shared" ref="D12:E12" si="13">SUM(D13:D21)</f>
        <v>229</v>
      </c>
      <c r="E12" s="507">
        <f t="shared" si="13"/>
        <v>16206</v>
      </c>
      <c r="F12" s="507"/>
      <c r="G12" s="507"/>
      <c r="H12" s="507">
        <f t="shared" si="2"/>
        <v>0</v>
      </c>
      <c r="I12" s="507"/>
      <c r="J12" s="507"/>
      <c r="K12" s="1109"/>
      <c r="L12" s="1110">
        <f t="shared" si="3"/>
        <v>15977</v>
      </c>
      <c r="M12" s="507">
        <f t="shared" si="4"/>
        <v>229</v>
      </c>
      <c r="N12" s="1111">
        <f t="shared" si="5"/>
        <v>16206</v>
      </c>
    </row>
    <row r="13" spans="1:14" s="482" customFormat="1" ht="24.75" customHeight="1" x14ac:dyDescent="0.25">
      <c r="A13" s="599" t="s">
        <v>593</v>
      </c>
      <c r="B13" s="370" t="s">
        <v>590</v>
      </c>
      <c r="C13" s="372">
        <v>0</v>
      </c>
      <c r="D13" s="372"/>
      <c r="E13" s="506">
        <f t="shared" si="1"/>
        <v>0</v>
      </c>
      <c r="F13" s="1104"/>
      <c r="G13" s="1104"/>
      <c r="H13" s="507">
        <f t="shared" si="2"/>
        <v>0</v>
      </c>
      <c r="I13" s="1104"/>
      <c r="J13" s="1104"/>
      <c r="K13" s="1112"/>
      <c r="L13" s="1113">
        <f t="shared" si="3"/>
        <v>0</v>
      </c>
      <c r="M13" s="1104">
        <f t="shared" si="4"/>
        <v>0</v>
      </c>
      <c r="N13" s="1114">
        <f t="shared" si="5"/>
        <v>0</v>
      </c>
    </row>
    <row r="14" spans="1:14" s="482" customFormat="1" ht="15" customHeight="1" x14ac:dyDescent="0.25">
      <c r="A14" s="599" t="s">
        <v>598</v>
      </c>
      <c r="B14" s="370" t="s">
        <v>586</v>
      </c>
      <c r="C14" s="372">
        <v>1120</v>
      </c>
      <c r="D14" s="372"/>
      <c r="E14" s="506">
        <f t="shared" si="1"/>
        <v>1120</v>
      </c>
      <c r="F14" s="1104"/>
      <c r="G14" s="1104"/>
      <c r="H14" s="507">
        <f t="shared" si="2"/>
        <v>0</v>
      </c>
      <c r="I14" s="1104"/>
      <c r="J14" s="1104"/>
      <c r="K14" s="1112"/>
      <c r="L14" s="1113">
        <f t="shared" si="3"/>
        <v>1120</v>
      </c>
      <c r="M14" s="1104">
        <f t="shared" si="4"/>
        <v>0</v>
      </c>
      <c r="N14" s="1114">
        <f t="shared" si="5"/>
        <v>1120</v>
      </c>
    </row>
    <row r="15" spans="1:14" s="482" customFormat="1" ht="15" customHeight="1" x14ac:dyDescent="0.25">
      <c r="A15" s="599" t="s">
        <v>599</v>
      </c>
      <c r="B15" s="370" t="s">
        <v>587</v>
      </c>
      <c r="C15" s="372">
        <v>3123</v>
      </c>
      <c r="D15" s="372"/>
      <c r="E15" s="506">
        <f t="shared" si="1"/>
        <v>3123</v>
      </c>
      <c r="F15" s="1104"/>
      <c r="G15" s="1104"/>
      <c r="H15" s="507">
        <f t="shared" si="2"/>
        <v>0</v>
      </c>
      <c r="I15" s="1104"/>
      <c r="J15" s="1104"/>
      <c r="K15" s="1112"/>
      <c r="L15" s="1113">
        <f t="shared" si="3"/>
        <v>3123</v>
      </c>
      <c r="M15" s="1104">
        <f t="shared" si="4"/>
        <v>0</v>
      </c>
      <c r="N15" s="1114">
        <f t="shared" si="5"/>
        <v>3123</v>
      </c>
    </row>
    <row r="16" spans="1:14" s="482" customFormat="1" ht="15" customHeight="1" x14ac:dyDescent="0.25">
      <c r="A16" s="599" t="s">
        <v>597</v>
      </c>
      <c r="B16" s="370" t="s">
        <v>591</v>
      </c>
      <c r="C16" s="372">
        <v>839</v>
      </c>
      <c r="D16" s="372"/>
      <c r="E16" s="506">
        <f t="shared" si="1"/>
        <v>839</v>
      </c>
      <c r="F16" s="1104"/>
      <c r="G16" s="1104"/>
      <c r="H16" s="507">
        <f t="shared" si="2"/>
        <v>0</v>
      </c>
      <c r="I16" s="1104"/>
      <c r="J16" s="1104"/>
      <c r="K16" s="1112"/>
      <c r="L16" s="1113">
        <f t="shared" si="3"/>
        <v>839</v>
      </c>
      <c r="M16" s="1104">
        <f t="shared" si="4"/>
        <v>0</v>
      </c>
      <c r="N16" s="1114">
        <f t="shared" si="5"/>
        <v>839</v>
      </c>
    </row>
    <row r="17" spans="1:14" s="482" customFormat="1" ht="24" customHeight="1" x14ac:dyDescent="0.25">
      <c r="A17" s="599" t="s">
        <v>596</v>
      </c>
      <c r="B17" s="370" t="s">
        <v>592</v>
      </c>
      <c r="C17" s="372">
        <v>1652</v>
      </c>
      <c r="D17" s="372"/>
      <c r="E17" s="506">
        <f t="shared" si="1"/>
        <v>1652</v>
      </c>
      <c r="F17" s="1104"/>
      <c r="G17" s="1104"/>
      <c r="H17" s="507">
        <f t="shared" si="2"/>
        <v>0</v>
      </c>
      <c r="I17" s="1104"/>
      <c r="J17" s="1104"/>
      <c r="K17" s="1112"/>
      <c r="L17" s="1113">
        <f t="shared" si="3"/>
        <v>1652</v>
      </c>
      <c r="M17" s="1104">
        <f t="shared" si="4"/>
        <v>0</v>
      </c>
      <c r="N17" s="1114">
        <f t="shared" si="5"/>
        <v>1652</v>
      </c>
    </row>
    <row r="18" spans="1:14" s="482" customFormat="1" ht="15" customHeight="1" x14ac:dyDescent="0.25">
      <c r="A18" s="599" t="s">
        <v>600</v>
      </c>
      <c r="B18" s="370" t="s">
        <v>595</v>
      </c>
      <c r="C18" s="372">
        <v>1372</v>
      </c>
      <c r="D18" s="372"/>
      <c r="E18" s="506">
        <f t="shared" si="1"/>
        <v>1372</v>
      </c>
      <c r="F18" s="1104"/>
      <c r="G18" s="1104"/>
      <c r="H18" s="507">
        <f t="shared" si="2"/>
        <v>0</v>
      </c>
      <c r="I18" s="1104"/>
      <c r="J18" s="1104"/>
      <c r="K18" s="1112"/>
      <c r="L18" s="1113">
        <f t="shared" si="3"/>
        <v>1372</v>
      </c>
      <c r="M18" s="1104">
        <f t="shared" si="4"/>
        <v>0</v>
      </c>
      <c r="N18" s="1114">
        <f t="shared" si="5"/>
        <v>1372</v>
      </c>
    </row>
    <row r="19" spans="1:14" s="482" customFormat="1" ht="15" customHeight="1" x14ac:dyDescent="0.25">
      <c r="A19" s="599" t="s">
        <v>672</v>
      </c>
      <c r="B19" s="370" t="s">
        <v>669</v>
      </c>
      <c r="C19" s="372"/>
      <c r="D19" s="372"/>
      <c r="E19" s="506">
        <f t="shared" si="1"/>
        <v>0</v>
      </c>
      <c r="F19" s="1104"/>
      <c r="G19" s="1104"/>
      <c r="H19" s="507">
        <f t="shared" si="2"/>
        <v>0</v>
      </c>
      <c r="I19" s="1104"/>
      <c r="J19" s="1104"/>
      <c r="K19" s="1112"/>
      <c r="L19" s="1113">
        <f t="shared" si="3"/>
        <v>0</v>
      </c>
      <c r="M19" s="1104"/>
      <c r="N19" s="1114"/>
    </row>
    <row r="20" spans="1:14" s="482" customFormat="1" ht="15" customHeight="1" x14ac:dyDescent="0.25">
      <c r="A20" s="599" t="s">
        <v>671</v>
      </c>
      <c r="B20" s="370" t="s">
        <v>670</v>
      </c>
      <c r="C20" s="372">
        <v>875</v>
      </c>
      <c r="D20" s="372"/>
      <c r="E20" s="506">
        <f t="shared" si="1"/>
        <v>875</v>
      </c>
      <c r="F20" s="1104"/>
      <c r="G20" s="1104"/>
      <c r="H20" s="507">
        <f t="shared" si="2"/>
        <v>0</v>
      </c>
      <c r="I20" s="1104"/>
      <c r="J20" s="1104"/>
      <c r="K20" s="1112"/>
      <c r="L20" s="1113">
        <f t="shared" si="3"/>
        <v>875</v>
      </c>
      <c r="M20" s="1104"/>
      <c r="N20" s="1114"/>
    </row>
    <row r="21" spans="1:14" s="482" customFormat="1" ht="26.25" customHeight="1" x14ac:dyDescent="0.25">
      <c r="A21" s="599" t="s">
        <v>478</v>
      </c>
      <c r="B21" s="370" t="s">
        <v>594</v>
      </c>
      <c r="C21" s="372">
        <f>4807+575+765+709+140</f>
        <v>6996</v>
      </c>
      <c r="D21" s="372">
        <v>229</v>
      </c>
      <c r="E21" s="506">
        <f t="shared" si="1"/>
        <v>7225</v>
      </c>
      <c r="F21" s="1104"/>
      <c r="G21" s="1104"/>
      <c r="H21" s="507">
        <f t="shared" si="2"/>
        <v>0</v>
      </c>
      <c r="I21" s="1104"/>
      <c r="J21" s="1104"/>
      <c r="K21" s="1112"/>
      <c r="L21" s="1113">
        <f t="shared" si="3"/>
        <v>6996</v>
      </c>
      <c r="M21" s="1104">
        <f t="shared" si="4"/>
        <v>229</v>
      </c>
      <c r="N21" s="1114">
        <f t="shared" si="5"/>
        <v>7225</v>
      </c>
    </row>
    <row r="22" spans="1:14" s="298" customFormat="1" ht="15" customHeight="1" x14ac:dyDescent="0.25">
      <c r="A22" s="1333" t="s">
        <v>611</v>
      </c>
      <c r="B22" s="1334"/>
      <c r="C22" s="306">
        <v>132893</v>
      </c>
      <c r="D22" s="306">
        <v>-1460</v>
      </c>
      <c r="E22" s="506">
        <f t="shared" si="1"/>
        <v>131433</v>
      </c>
      <c r="F22" s="507"/>
      <c r="G22" s="507"/>
      <c r="H22" s="507">
        <f t="shared" si="2"/>
        <v>0</v>
      </c>
      <c r="I22" s="507"/>
      <c r="J22" s="507"/>
      <c r="K22" s="1109"/>
      <c r="L22" s="1110">
        <f t="shared" si="3"/>
        <v>132893</v>
      </c>
      <c r="M22" s="507">
        <f t="shared" si="4"/>
        <v>-1460</v>
      </c>
      <c r="N22" s="1111">
        <f t="shared" si="5"/>
        <v>131433</v>
      </c>
    </row>
    <row r="23" spans="1:14" s="298" customFormat="1" ht="15" customHeight="1" x14ac:dyDescent="0.25">
      <c r="A23" s="1333" t="s">
        <v>610</v>
      </c>
      <c r="B23" s="1334"/>
      <c r="C23" s="306"/>
      <c r="D23" s="306"/>
      <c r="E23" s="507"/>
      <c r="F23" s="507"/>
      <c r="G23" s="507"/>
      <c r="H23" s="507">
        <f t="shared" si="2"/>
        <v>0</v>
      </c>
      <c r="I23" s="507"/>
      <c r="J23" s="507"/>
      <c r="K23" s="1109"/>
      <c r="L23" s="1110">
        <f t="shared" si="3"/>
        <v>0</v>
      </c>
      <c r="M23" s="507">
        <f t="shared" si="4"/>
        <v>0</v>
      </c>
      <c r="N23" s="1111">
        <f t="shared" si="5"/>
        <v>0</v>
      </c>
    </row>
    <row r="24" spans="1:14" s="298" customFormat="1" ht="28.5" customHeight="1" x14ac:dyDescent="0.25">
      <c r="A24" s="1335" t="s">
        <v>858</v>
      </c>
      <c r="B24" s="1336"/>
      <c r="C24" s="306"/>
      <c r="D24" s="306"/>
      <c r="E24" s="507"/>
      <c r="F24" s="507">
        <f>SUM(F25:F29)</f>
        <v>59524</v>
      </c>
      <c r="G24" s="507">
        <f>SUM(G25:G29)</f>
        <v>0</v>
      </c>
      <c r="H24" s="507">
        <f t="shared" si="2"/>
        <v>59524</v>
      </c>
      <c r="I24" s="507"/>
      <c r="J24" s="507"/>
      <c r="K24" s="1109"/>
      <c r="L24" s="1110">
        <f t="shared" si="3"/>
        <v>59524</v>
      </c>
      <c r="M24" s="507">
        <f t="shared" si="4"/>
        <v>0</v>
      </c>
      <c r="N24" s="1111">
        <f t="shared" si="5"/>
        <v>59524</v>
      </c>
    </row>
    <row r="25" spans="1:14" s="298" customFormat="1" ht="30" customHeight="1" x14ac:dyDescent="0.25">
      <c r="A25" s="859" t="s">
        <v>928</v>
      </c>
      <c r="B25" s="370" t="s">
        <v>859</v>
      </c>
      <c r="C25" s="306"/>
      <c r="D25" s="306"/>
      <c r="E25" s="507"/>
      <c r="F25" s="507">
        <v>31492</v>
      </c>
      <c r="G25" s="507"/>
      <c r="H25" s="507">
        <f t="shared" si="2"/>
        <v>31492</v>
      </c>
      <c r="I25" s="507"/>
      <c r="J25" s="507"/>
      <c r="K25" s="1109"/>
      <c r="L25" s="1110">
        <f t="shared" si="3"/>
        <v>31492</v>
      </c>
      <c r="M25" s="507">
        <f t="shared" si="4"/>
        <v>0</v>
      </c>
      <c r="N25" s="1111">
        <f t="shared" si="5"/>
        <v>31492</v>
      </c>
    </row>
    <row r="26" spans="1:14" s="298" customFormat="1" ht="15" customHeight="1" x14ac:dyDescent="0.25">
      <c r="A26" s="859" t="s">
        <v>929</v>
      </c>
      <c r="B26" s="370" t="s">
        <v>860</v>
      </c>
      <c r="C26" s="306"/>
      <c r="D26" s="306"/>
      <c r="E26" s="507"/>
      <c r="F26" s="507">
        <v>10891</v>
      </c>
      <c r="G26" s="507"/>
      <c r="H26" s="507">
        <f t="shared" si="2"/>
        <v>10891</v>
      </c>
      <c r="I26" s="507"/>
      <c r="J26" s="507"/>
      <c r="K26" s="1109"/>
      <c r="L26" s="1110">
        <f t="shared" si="3"/>
        <v>10891</v>
      </c>
      <c r="M26" s="507">
        <f t="shared" si="4"/>
        <v>0</v>
      </c>
      <c r="N26" s="1111">
        <f t="shared" si="5"/>
        <v>10891</v>
      </c>
    </row>
    <row r="27" spans="1:14" s="298" customFormat="1" ht="15" customHeight="1" x14ac:dyDescent="0.25">
      <c r="A27" s="859" t="s">
        <v>930</v>
      </c>
      <c r="B27" s="933" t="s">
        <v>861</v>
      </c>
      <c r="C27" s="306"/>
      <c r="D27" s="306"/>
      <c r="E27" s="507"/>
      <c r="F27" s="507">
        <v>7579</v>
      </c>
      <c r="G27" s="507"/>
      <c r="H27" s="507">
        <f t="shared" ref="H27:H28" si="14">+G27+F27</f>
        <v>7579</v>
      </c>
      <c r="I27" s="507"/>
      <c r="J27" s="507"/>
      <c r="K27" s="1109"/>
      <c r="L27" s="1110">
        <f t="shared" ref="L27:L28" si="15">+C27+F27+I27</f>
        <v>7579</v>
      </c>
      <c r="M27" s="507">
        <f t="shared" ref="M27:M28" si="16">+D27+G27+J27</f>
        <v>0</v>
      </c>
      <c r="N27" s="1111">
        <f t="shared" ref="N27:N28" si="17">+E27+H27+K27</f>
        <v>7579</v>
      </c>
    </row>
    <row r="28" spans="1:14" s="298" customFormat="1" ht="15" customHeight="1" x14ac:dyDescent="0.25">
      <c r="A28" s="859" t="s">
        <v>931</v>
      </c>
      <c r="B28" s="933" t="s">
        <v>932</v>
      </c>
      <c r="C28" s="306"/>
      <c r="D28" s="306"/>
      <c r="E28" s="507"/>
      <c r="F28" s="507">
        <v>2850</v>
      </c>
      <c r="G28" s="507"/>
      <c r="H28" s="507">
        <f t="shared" si="14"/>
        <v>2850</v>
      </c>
      <c r="I28" s="507"/>
      <c r="J28" s="507"/>
      <c r="K28" s="1109"/>
      <c r="L28" s="1110">
        <f t="shared" si="15"/>
        <v>2850</v>
      </c>
      <c r="M28" s="507">
        <f t="shared" si="16"/>
        <v>0</v>
      </c>
      <c r="N28" s="1111">
        <f t="shared" si="17"/>
        <v>2850</v>
      </c>
    </row>
    <row r="29" spans="1:14" s="298" customFormat="1" ht="15" customHeight="1" x14ac:dyDescent="0.25">
      <c r="A29" s="859" t="s">
        <v>928</v>
      </c>
      <c r="B29" s="933" t="s">
        <v>892</v>
      </c>
      <c r="C29" s="306"/>
      <c r="D29" s="306"/>
      <c r="E29" s="507"/>
      <c r="F29" s="507">
        <v>6712</v>
      </c>
      <c r="G29" s="507"/>
      <c r="H29" s="507">
        <f t="shared" si="2"/>
        <v>6712</v>
      </c>
      <c r="I29" s="507"/>
      <c r="J29" s="507"/>
      <c r="K29" s="1109"/>
      <c r="L29" s="1110">
        <f t="shared" si="3"/>
        <v>6712</v>
      </c>
      <c r="M29" s="507">
        <f t="shared" si="4"/>
        <v>0</v>
      </c>
      <c r="N29" s="1111">
        <f t="shared" si="5"/>
        <v>6712</v>
      </c>
    </row>
    <row r="30" spans="1:14" s="298" customFormat="1" ht="35.25" customHeight="1" x14ac:dyDescent="0.25">
      <c r="A30" s="1335" t="s">
        <v>862</v>
      </c>
      <c r="B30" s="1336"/>
      <c r="C30" s="306"/>
      <c r="D30" s="306"/>
      <c r="E30" s="507"/>
      <c r="F30" s="507">
        <f>SUM(F31:F36)+SUM(F42:F43)</f>
        <v>126482</v>
      </c>
      <c r="G30" s="507">
        <f>SUM(G31:G36)+SUM(G42:G43)</f>
        <v>0</v>
      </c>
      <c r="H30" s="507">
        <f t="shared" si="2"/>
        <v>126482</v>
      </c>
      <c r="I30" s="507"/>
      <c r="J30" s="507"/>
      <c r="K30" s="1109"/>
      <c r="L30" s="1110">
        <f t="shared" si="3"/>
        <v>126482</v>
      </c>
      <c r="M30" s="507">
        <f t="shared" si="4"/>
        <v>0</v>
      </c>
      <c r="N30" s="1111">
        <f t="shared" si="5"/>
        <v>126482</v>
      </c>
    </row>
    <row r="31" spans="1:14" s="482" customFormat="1" ht="25.5" customHeight="1" x14ac:dyDescent="0.25">
      <c r="A31" s="859" t="s">
        <v>657</v>
      </c>
      <c r="B31" s="297" t="s">
        <v>480</v>
      </c>
      <c r="C31" s="371"/>
      <c r="D31" s="372"/>
      <c r="E31" s="1104"/>
      <c r="F31" s="507">
        <v>7077</v>
      </c>
      <c r="G31" s="1104"/>
      <c r="H31" s="507">
        <f t="shared" si="2"/>
        <v>7077</v>
      </c>
      <c r="I31" s="1104"/>
      <c r="J31" s="1104"/>
      <c r="K31" s="1112"/>
      <c r="L31" s="1113">
        <f t="shared" ref="L31:L52" si="18">+C31+F31+I31</f>
        <v>7077</v>
      </c>
      <c r="M31" s="1104">
        <f t="shared" si="4"/>
        <v>0</v>
      </c>
      <c r="N31" s="1114">
        <f t="shared" si="5"/>
        <v>7077</v>
      </c>
    </row>
    <row r="32" spans="1:14" s="482" customFormat="1" ht="15" customHeight="1" x14ac:dyDescent="0.25">
      <c r="A32" s="859" t="s">
        <v>824</v>
      </c>
      <c r="B32" s="297" t="s">
        <v>825</v>
      </c>
      <c r="C32" s="371"/>
      <c r="D32" s="372"/>
      <c r="E32" s="1104"/>
      <c r="F32" s="507">
        <v>13148</v>
      </c>
      <c r="G32" s="1104"/>
      <c r="H32" s="507">
        <f t="shared" si="2"/>
        <v>13148</v>
      </c>
      <c r="I32" s="1104"/>
      <c r="J32" s="1104"/>
      <c r="K32" s="1112"/>
      <c r="L32" s="1113"/>
      <c r="M32" s="1104"/>
      <c r="N32" s="1114">
        <f t="shared" si="5"/>
        <v>13148</v>
      </c>
    </row>
    <row r="33" spans="1:14" s="482" customFormat="1" ht="15" customHeight="1" x14ac:dyDescent="0.25">
      <c r="A33" s="859" t="s">
        <v>658</v>
      </c>
      <c r="B33" s="297" t="s">
        <v>446</v>
      </c>
      <c r="C33" s="371"/>
      <c r="D33" s="372"/>
      <c r="E33" s="1104"/>
      <c r="F33" s="507">
        <v>3397</v>
      </c>
      <c r="G33" s="1104"/>
      <c r="H33" s="507">
        <f t="shared" si="2"/>
        <v>3397</v>
      </c>
      <c r="I33" s="1104"/>
      <c r="J33" s="1104"/>
      <c r="K33" s="1112"/>
      <c r="L33" s="1113">
        <f t="shared" si="18"/>
        <v>3397</v>
      </c>
      <c r="M33" s="1104">
        <f t="shared" si="4"/>
        <v>0</v>
      </c>
      <c r="N33" s="1114">
        <f t="shared" si="5"/>
        <v>3397</v>
      </c>
    </row>
    <row r="34" spans="1:14" s="482" customFormat="1" ht="15" customHeight="1" x14ac:dyDescent="0.25">
      <c r="A34" s="859" t="s">
        <v>659</v>
      </c>
      <c r="B34" s="297" t="s">
        <v>479</v>
      </c>
      <c r="C34" s="371"/>
      <c r="D34" s="372"/>
      <c r="E34" s="1104"/>
      <c r="F34" s="507">
        <v>9092</v>
      </c>
      <c r="G34" s="1104"/>
      <c r="H34" s="507">
        <f t="shared" si="2"/>
        <v>9092</v>
      </c>
      <c r="I34" s="1104"/>
      <c r="J34" s="1104"/>
      <c r="K34" s="1112"/>
      <c r="L34" s="1113">
        <f t="shared" si="18"/>
        <v>9092</v>
      </c>
      <c r="M34" s="1104">
        <f t="shared" si="4"/>
        <v>0</v>
      </c>
      <c r="N34" s="1114">
        <f t="shared" si="5"/>
        <v>9092</v>
      </c>
    </row>
    <row r="35" spans="1:14" s="482" customFormat="1" ht="15" customHeight="1" x14ac:dyDescent="0.25">
      <c r="A35" s="859" t="s">
        <v>660</v>
      </c>
      <c r="B35" s="297" t="s">
        <v>481</v>
      </c>
      <c r="C35" s="371"/>
      <c r="D35" s="372"/>
      <c r="E35" s="1104"/>
      <c r="F35" s="507">
        <v>17001</v>
      </c>
      <c r="G35" s="1104"/>
      <c r="H35" s="507">
        <f t="shared" ref="H35:H39" si="19">+G35+F35</f>
        <v>17001</v>
      </c>
      <c r="I35" s="1104"/>
      <c r="J35" s="1104"/>
      <c r="K35" s="1112"/>
      <c r="L35" s="1113">
        <f t="shared" ref="L35:L39" si="20">+C35+F35+I35</f>
        <v>17001</v>
      </c>
      <c r="M35" s="1104">
        <f t="shared" ref="M35:M36" si="21">+D35+G35+J35</f>
        <v>0</v>
      </c>
      <c r="N35" s="1114">
        <f t="shared" ref="N35:N36" si="22">+E35+H35+K35</f>
        <v>17001</v>
      </c>
    </row>
    <row r="36" spans="1:14" s="482" customFormat="1" ht="15" customHeight="1" x14ac:dyDescent="0.25">
      <c r="A36" s="859" t="s">
        <v>661</v>
      </c>
      <c r="B36" s="297" t="s">
        <v>482</v>
      </c>
      <c r="C36" s="371"/>
      <c r="D36" s="372"/>
      <c r="E36" s="1104"/>
      <c r="F36" s="506">
        <v>39534</v>
      </c>
      <c r="G36" s="1104"/>
      <c r="H36" s="507">
        <f>+G36+F36</f>
        <v>39534</v>
      </c>
      <c r="I36" s="1104"/>
      <c r="J36" s="1104"/>
      <c r="K36" s="1112"/>
      <c r="L36" s="1113">
        <f t="shared" si="20"/>
        <v>39534</v>
      </c>
      <c r="M36" s="1104">
        <f t="shared" si="21"/>
        <v>0</v>
      </c>
      <c r="N36" s="1114">
        <f t="shared" si="22"/>
        <v>39534</v>
      </c>
    </row>
    <row r="37" spans="1:14" s="482" customFormat="1" ht="15" hidden="1" customHeight="1" x14ac:dyDescent="0.25">
      <c r="A37" s="599" t="s">
        <v>661</v>
      </c>
      <c r="B37" s="370" t="s">
        <v>805</v>
      </c>
      <c r="C37" s="371"/>
      <c r="D37" s="372"/>
      <c r="E37" s="1104"/>
      <c r="F37" s="769">
        <v>21778</v>
      </c>
      <c r="G37" s="1104"/>
      <c r="H37" s="507">
        <f t="shared" si="19"/>
        <v>21778</v>
      </c>
      <c r="I37" s="1104"/>
      <c r="J37" s="1104"/>
      <c r="K37" s="1112"/>
      <c r="L37" s="1113">
        <f t="shared" si="20"/>
        <v>21778</v>
      </c>
      <c r="M37" s="1104"/>
      <c r="N37" s="1114">
        <f t="shared" ref="N37:N39" si="23">+E37+H37+K37</f>
        <v>21778</v>
      </c>
    </row>
    <row r="38" spans="1:14" s="482" customFormat="1" ht="24.75" hidden="1" customHeight="1" x14ac:dyDescent="0.25">
      <c r="A38" s="599" t="s">
        <v>661</v>
      </c>
      <c r="B38" s="370" t="s">
        <v>806</v>
      </c>
      <c r="C38" s="371"/>
      <c r="D38" s="372"/>
      <c r="E38" s="1104"/>
      <c r="F38" s="769">
        <v>4123</v>
      </c>
      <c r="G38" s="1104"/>
      <c r="H38" s="507">
        <f t="shared" si="19"/>
        <v>4123</v>
      </c>
      <c r="I38" s="1104"/>
      <c r="J38" s="1104"/>
      <c r="K38" s="1112"/>
      <c r="L38" s="1113">
        <f t="shared" si="20"/>
        <v>4123</v>
      </c>
      <c r="M38" s="1104">
        <f t="shared" ref="M38:M39" si="24">+D38+G38+J38</f>
        <v>0</v>
      </c>
      <c r="N38" s="1114">
        <f t="shared" si="23"/>
        <v>4123</v>
      </c>
    </row>
    <row r="39" spans="1:14" s="482" customFormat="1" hidden="1" x14ac:dyDescent="0.25">
      <c r="A39" s="599" t="s">
        <v>661</v>
      </c>
      <c r="B39" s="370" t="s">
        <v>807</v>
      </c>
      <c r="C39" s="371"/>
      <c r="D39" s="372"/>
      <c r="E39" s="1104"/>
      <c r="F39" s="769">
        <v>7020</v>
      </c>
      <c r="G39" s="1104"/>
      <c r="H39" s="507">
        <f t="shared" si="19"/>
        <v>7020</v>
      </c>
      <c r="I39" s="1104"/>
      <c r="J39" s="1104"/>
      <c r="K39" s="1112"/>
      <c r="L39" s="1113">
        <f t="shared" si="20"/>
        <v>7020</v>
      </c>
      <c r="M39" s="1104">
        <f t="shared" si="24"/>
        <v>0</v>
      </c>
      <c r="N39" s="1114">
        <f t="shared" si="23"/>
        <v>7020</v>
      </c>
    </row>
    <row r="40" spans="1:14" s="482" customFormat="1" ht="15" hidden="1" customHeight="1" x14ac:dyDescent="0.25">
      <c r="A40" s="599" t="s">
        <v>661</v>
      </c>
      <c r="B40" s="370" t="s">
        <v>808</v>
      </c>
      <c r="C40" s="371"/>
      <c r="D40" s="372"/>
      <c r="E40" s="1104"/>
      <c r="F40" s="769">
        <v>9544</v>
      </c>
      <c r="G40" s="1104"/>
      <c r="H40" s="507">
        <f t="shared" si="2"/>
        <v>9544</v>
      </c>
      <c r="I40" s="1104"/>
      <c r="J40" s="1104"/>
      <c r="K40" s="1112"/>
      <c r="L40" s="1113">
        <f t="shared" si="18"/>
        <v>9544</v>
      </c>
      <c r="M40" s="1104">
        <f t="shared" si="4"/>
        <v>0</v>
      </c>
      <c r="N40" s="1114">
        <f t="shared" si="5"/>
        <v>9544</v>
      </c>
    </row>
    <row r="41" spans="1:14" s="482" customFormat="1" ht="15" hidden="1" customHeight="1" x14ac:dyDescent="0.25">
      <c r="A41" s="599" t="s">
        <v>661</v>
      </c>
      <c r="B41" s="370" t="s">
        <v>809</v>
      </c>
      <c r="C41" s="371"/>
      <c r="D41" s="372"/>
      <c r="E41" s="1104"/>
      <c r="F41" s="769">
        <v>1131</v>
      </c>
      <c r="G41" s="1104"/>
      <c r="H41" s="507">
        <f t="shared" si="2"/>
        <v>1131</v>
      </c>
      <c r="I41" s="1104"/>
      <c r="J41" s="1104"/>
      <c r="K41" s="1112"/>
      <c r="L41" s="1113">
        <f t="shared" si="18"/>
        <v>1131</v>
      </c>
      <c r="M41" s="1104">
        <f t="shared" si="4"/>
        <v>0</v>
      </c>
      <c r="N41" s="1114">
        <f t="shared" si="5"/>
        <v>1131</v>
      </c>
    </row>
    <row r="42" spans="1:14" s="482" customFormat="1" ht="15" customHeight="1" x14ac:dyDescent="0.25">
      <c r="A42" s="859" t="s">
        <v>662</v>
      </c>
      <c r="B42" s="297" t="s">
        <v>668</v>
      </c>
      <c r="C42" s="371"/>
      <c r="D42" s="372"/>
      <c r="E42" s="1104"/>
      <c r="F42" s="506">
        <v>2904</v>
      </c>
      <c r="G42" s="1104"/>
      <c r="H42" s="507">
        <f t="shared" si="2"/>
        <v>2904</v>
      </c>
      <c r="I42" s="1104"/>
      <c r="J42" s="1104"/>
      <c r="K42" s="1112"/>
      <c r="L42" s="1113">
        <f t="shared" si="18"/>
        <v>2904</v>
      </c>
      <c r="M42" s="1104"/>
      <c r="N42" s="1114">
        <f t="shared" si="5"/>
        <v>2904</v>
      </c>
    </row>
    <row r="43" spans="1:14" s="482" customFormat="1" ht="14.25" customHeight="1" x14ac:dyDescent="0.25">
      <c r="A43" s="859" t="s">
        <v>631</v>
      </c>
      <c r="B43" s="297" t="s">
        <v>810</v>
      </c>
      <c r="C43" s="371"/>
      <c r="D43" s="372"/>
      <c r="E43" s="1104"/>
      <c r="F43" s="506">
        <v>34329</v>
      </c>
      <c r="G43" s="1104"/>
      <c r="H43" s="507">
        <f t="shared" si="2"/>
        <v>34329</v>
      </c>
      <c r="I43" s="1104"/>
      <c r="J43" s="1104"/>
      <c r="K43" s="1112"/>
      <c r="L43" s="1113">
        <f t="shared" si="18"/>
        <v>34329</v>
      </c>
      <c r="M43" s="1104">
        <f t="shared" si="4"/>
        <v>0</v>
      </c>
      <c r="N43" s="1114">
        <f t="shared" si="5"/>
        <v>34329</v>
      </c>
    </row>
    <row r="44" spans="1:14" s="482" customFormat="1" ht="14.25" hidden="1" customHeight="1" x14ac:dyDescent="0.25">
      <c r="A44" s="599" t="s">
        <v>631</v>
      </c>
      <c r="B44" s="370" t="s">
        <v>811</v>
      </c>
      <c r="C44" s="371"/>
      <c r="D44" s="372"/>
      <c r="E44" s="1104"/>
      <c r="F44" s="769">
        <v>702</v>
      </c>
      <c r="G44" s="1104"/>
      <c r="H44" s="507">
        <f t="shared" si="2"/>
        <v>702</v>
      </c>
      <c r="I44" s="1104"/>
      <c r="J44" s="1104"/>
      <c r="K44" s="1112"/>
      <c r="L44" s="1113">
        <f t="shared" si="18"/>
        <v>702</v>
      </c>
      <c r="M44" s="1104">
        <f t="shared" si="4"/>
        <v>0</v>
      </c>
      <c r="N44" s="1114">
        <f t="shared" si="5"/>
        <v>702</v>
      </c>
    </row>
    <row r="45" spans="1:14" s="482" customFormat="1" ht="29.25" hidden="1" customHeight="1" x14ac:dyDescent="0.25">
      <c r="A45" s="599" t="s">
        <v>631</v>
      </c>
      <c r="B45" s="370" t="s">
        <v>859</v>
      </c>
      <c r="C45" s="371"/>
      <c r="D45" s="372"/>
      <c r="E45" s="1104"/>
      <c r="F45" s="769">
        <v>16419</v>
      </c>
      <c r="G45" s="1104"/>
      <c r="H45" s="507">
        <f t="shared" si="2"/>
        <v>16419</v>
      </c>
      <c r="I45" s="1104"/>
      <c r="J45" s="1104"/>
      <c r="K45" s="1112"/>
      <c r="L45" s="1113">
        <f t="shared" ref="L45:L47" si="25">+C45+F45+I45</f>
        <v>16419</v>
      </c>
      <c r="M45" s="1104">
        <f t="shared" ref="M45:M47" si="26">+D45+G45+J45</f>
        <v>0</v>
      </c>
      <c r="N45" s="1114">
        <f t="shared" ref="N45:N47" si="27">+E45+H45+K45</f>
        <v>16419</v>
      </c>
    </row>
    <row r="46" spans="1:14" s="482" customFormat="1" hidden="1" x14ac:dyDescent="0.25">
      <c r="A46" s="599" t="s">
        <v>631</v>
      </c>
      <c r="B46" s="370" t="s">
        <v>860</v>
      </c>
      <c r="C46" s="371"/>
      <c r="D46" s="372"/>
      <c r="E46" s="1104"/>
      <c r="F46" s="769">
        <v>3955</v>
      </c>
      <c r="G46" s="1104"/>
      <c r="H46" s="507">
        <f t="shared" si="2"/>
        <v>3955</v>
      </c>
      <c r="I46" s="1104"/>
      <c r="J46" s="1104"/>
      <c r="K46" s="1112"/>
      <c r="L46" s="1113">
        <f t="shared" si="25"/>
        <v>3955</v>
      </c>
      <c r="M46" s="1104">
        <f t="shared" si="26"/>
        <v>0</v>
      </c>
      <c r="N46" s="1114">
        <f t="shared" si="27"/>
        <v>3955</v>
      </c>
    </row>
    <row r="47" spans="1:14" s="482" customFormat="1" hidden="1" x14ac:dyDescent="0.25">
      <c r="A47" s="599" t="s">
        <v>631</v>
      </c>
      <c r="B47" s="933" t="s">
        <v>861</v>
      </c>
      <c r="C47" s="371"/>
      <c r="D47" s="372"/>
      <c r="E47" s="1104"/>
      <c r="F47" s="769">
        <v>1145</v>
      </c>
      <c r="G47" s="1104"/>
      <c r="H47" s="507">
        <f t="shared" si="2"/>
        <v>1145</v>
      </c>
      <c r="I47" s="1104"/>
      <c r="J47" s="1104"/>
      <c r="K47" s="1112"/>
      <c r="L47" s="1113">
        <f t="shared" si="25"/>
        <v>1145</v>
      </c>
      <c r="M47" s="1104">
        <f t="shared" si="26"/>
        <v>0</v>
      </c>
      <c r="N47" s="1114">
        <f t="shared" si="27"/>
        <v>1145</v>
      </c>
    </row>
    <row r="48" spans="1:14" s="482" customFormat="1" ht="14.25" hidden="1" customHeight="1" x14ac:dyDescent="0.25">
      <c r="A48" s="599" t="s">
        <v>631</v>
      </c>
      <c r="B48" s="370" t="s">
        <v>812</v>
      </c>
      <c r="C48" s="371"/>
      <c r="D48" s="372"/>
      <c r="E48" s="1104"/>
      <c r="F48" s="769">
        <v>9537</v>
      </c>
      <c r="G48" s="1104"/>
      <c r="H48" s="507">
        <f t="shared" si="2"/>
        <v>9537</v>
      </c>
      <c r="I48" s="1104"/>
      <c r="J48" s="1104"/>
      <c r="K48" s="1112"/>
      <c r="L48" s="1113">
        <f t="shared" si="18"/>
        <v>9537</v>
      </c>
      <c r="M48" s="1104">
        <f t="shared" si="4"/>
        <v>0</v>
      </c>
      <c r="N48" s="1114">
        <f t="shared" si="5"/>
        <v>9537</v>
      </c>
    </row>
    <row r="49" spans="1:14" s="482" customFormat="1" ht="26.25" hidden="1" customHeight="1" x14ac:dyDescent="0.25">
      <c r="A49" s="599" t="s">
        <v>631</v>
      </c>
      <c r="B49" s="373" t="s">
        <v>813</v>
      </c>
      <c r="C49" s="371"/>
      <c r="D49" s="372"/>
      <c r="E49" s="1104"/>
      <c r="F49" s="1115">
        <v>2129</v>
      </c>
      <c r="G49" s="1104"/>
      <c r="H49" s="507">
        <f t="shared" si="2"/>
        <v>2129</v>
      </c>
      <c r="I49" s="1104"/>
      <c r="J49" s="1104"/>
      <c r="K49" s="1112"/>
      <c r="L49" s="1113">
        <f t="shared" si="18"/>
        <v>2129</v>
      </c>
      <c r="M49" s="1104">
        <f t="shared" si="4"/>
        <v>0</v>
      </c>
      <c r="N49" s="1114">
        <f t="shared" si="5"/>
        <v>2129</v>
      </c>
    </row>
    <row r="50" spans="1:14" s="482" customFormat="1" ht="29.25" hidden="1" customHeight="1" x14ac:dyDescent="0.25">
      <c r="A50" s="599" t="s">
        <v>631</v>
      </c>
      <c r="B50" s="373" t="s">
        <v>814</v>
      </c>
      <c r="C50" s="374"/>
      <c r="D50" s="375"/>
      <c r="E50" s="1105"/>
      <c r="F50" s="1115">
        <v>5473</v>
      </c>
      <c r="G50" s="1104"/>
      <c r="H50" s="507">
        <f t="shared" si="2"/>
        <v>5473</v>
      </c>
      <c r="I50" s="1104"/>
      <c r="J50" s="1104"/>
      <c r="K50" s="1112"/>
      <c r="L50" s="1113">
        <f t="shared" si="18"/>
        <v>5473</v>
      </c>
      <c r="M50" s="1104">
        <f t="shared" si="4"/>
        <v>0</v>
      </c>
      <c r="N50" s="1114">
        <f t="shared" si="5"/>
        <v>5473</v>
      </c>
    </row>
    <row r="51" spans="1:14" s="482" customFormat="1" ht="15" hidden="1" customHeight="1" x14ac:dyDescent="0.25">
      <c r="A51" s="599" t="s">
        <v>631</v>
      </c>
      <c r="B51" s="373" t="s">
        <v>815</v>
      </c>
      <c r="C51" s="374"/>
      <c r="D51" s="375"/>
      <c r="E51" s="1105"/>
      <c r="F51" s="1115">
        <v>348</v>
      </c>
      <c r="G51" s="1105"/>
      <c r="H51" s="507">
        <f t="shared" si="2"/>
        <v>348</v>
      </c>
      <c r="I51" s="1105"/>
      <c r="J51" s="1105"/>
      <c r="K51" s="1116"/>
      <c r="L51" s="1113">
        <f t="shared" si="18"/>
        <v>348</v>
      </c>
      <c r="M51" s="1104">
        <f t="shared" si="4"/>
        <v>0</v>
      </c>
      <c r="N51" s="1114">
        <f t="shared" si="5"/>
        <v>348</v>
      </c>
    </row>
    <row r="52" spans="1:14" s="298" customFormat="1" ht="38.25" customHeight="1" thickBot="1" x14ac:dyDescent="0.3">
      <c r="A52" s="736"/>
      <c r="B52" s="297" t="s">
        <v>863</v>
      </c>
      <c r="C52" s="737"/>
      <c r="D52" s="737"/>
      <c r="E52" s="1106"/>
      <c r="F52" s="1106"/>
      <c r="G52" s="1106"/>
      <c r="H52" s="1106">
        <f t="shared" si="2"/>
        <v>0</v>
      </c>
      <c r="I52" s="1106">
        <v>1000</v>
      </c>
      <c r="J52" s="1106"/>
      <c r="K52" s="1117">
        <f>+I52+J52</f>
        <v>1000</v>
      </c>
      <c r="L52" s="1118">
        <f t="shared" si="18"/>
        <v>1000</v>
      </c>
      <c r="M52" s="1119">
        <f t="shared" si="4"/>
        <v>0</v>
      </c>
      <c r="N52" s="1120">
        <f t="shared" si="5"/>
        <v>1000</v>
      </c>
    </row>
    <row r="53" spans="1:14" ht="13.5" thickBot="1" x14ac:dyDescent="0.25">
      <c r="A53" s="1343" t="s">
        <v>180</v>
      </c>
      <c r="B53" s="1344"/>
      <c r="C53" s="51">
        <f>+C22+C12+C8+C5+C4</f>
        <v>148870</v>
      </c>
      <c r="D53" s="51">
        <f>+D22+D12</f>
        <v>-1231</v>
      </c>
      <c r="E53" s="1040">
        <f>+E22+E12+E8+E5+E4</f>
        <v>147639</v>
      </c>
      <c r="F53" s="1040">
        <f>F4+F5+F8+F30+F24+F10+F9</f>
        <v>198353</v>
      </c>
      <c r="G53" s="1040">
        <f>G4+G5+G8+G30+G24+G10+G9</f>
        <v>0</v>
      </c>
      <c r="H53" s="1040">
        <f>H4+H5+H8+H30+H24+H10+H9</f>
        <v>198353</v>
      </c>
      <c r="I53" s="1040">
        <f>SUM(I4:I52)</f>
        <v>2300</v>
      </c>
      <c r="J53" s="1040">
        <f>SUM(J4:J52)</f>
        <v>0</v>
      </c>
      <c r="K53" s="1121">
        <f>SUM(K4:K52)</f>
        <v>2300</v>
      </c>
      <c r="L53" s="1122">
        <f>+C53+F53+I53</f>
        <v>349523</v>
      </c>
      <c r="M53" s="1122">
        <f t="shared" si="4"/>
        <v>-1231</v>
      </c>
      <c r="N53" s="1122">
        <f t="shared" si="5"/>
        <v>348292</v>
      </c>
    </row>
  </sheetData>
  <mergeCells count="29">
    <mergeCell ref="C5:C7"/>
    <mergeCell ref="E5:E7"/>
    <mergeCell ref="D5:D7"/>
    <mergeCell ref="A53:B53"/>
    <mergeCell ref="A12:B12"/>
    <mergeCell ref="A22:B22"/>
    <mergeCell ref="A30:B30"/>
    <mergeCell ref="A1:A2"/>
    <mergeCell ref="B1:B2"/>
    <mergeCell ref="A23:B23"/>
    <mergeCell ref="A24:B24"/>
    <mergeCell ref="A5:A7"/>
    <mergeCell ref="B5:B7"/>
    <mergeCell ref="C1:E1"/>
    <mergeCell ref="F1:H1"/>
    <mergeCell ref="C2:E2"/>
    <mergeCell ref="I1:K1"/>
    <mergeCell ref="I2:K2"/>
    <mergeCell ref="F5:F7"/>
    <mergeCell ref="G5:G7"/>
    <mergeCell ref="H5:H7"/>
    <mergeCell ref="L1:N2"/>
    <mergeCell ref="F2:H2"/>
    <mergeCell ref="I5:I7"/>
    <mergeCell ref="J5:J7"/>
    <mergeCell ref="K5:K7"/>
    <mergeCell ref="L5:L7"/>
    <mergeCell ref="M5:M7"/>
    <mergeCell ref="N5:N7"/>
  </mergeCells>
  <pageMargins left="0.70866141732283472" right="0.70866141732283472" top="0.74803149606299213" bottom="0.74803149606299213" header="0.31496062992125984" footer="0.31496062992125984"/>
  <pageSetup paperSize="9" scale="70" orientation="portrait" r:id="rId1"/>
  <headerFooter>
    <oddHeader>&amp;C&amp;"Times New Roman,Félkövér"&amp;12Martonvásár Város Önkormányzatának kiadásai 2021.
Egyéb működési célú támogatások&amp;R&amp;"Times New Roman,Félkövér"&amp;12 5/f. melléklet</oddHeader>
  </headerFooter>
  <legacyDrawing r:id="rId2"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AJ101"/>
  <sheetViews>
    <sheetView zoomScaleNormal="100" zoomScaleSheetLayoutView="80" workbookViewId="0">
      <pane xSplit="3" ySplit="4" topLeftCell="F20" activePane="bottomRight" state="frozen"/>
      <selection activeCell="B40" sqref="B40"/>
      <selection pane="topRight" activeCell="B40" sqref="B40"/>
      <selection pane="bottomLeft" activeCell="B40" sqref="B40"/>
      <selection pane="bottomRight" activeCell="AF63" sqref="AF63"/>
    </sheetView>
  </sheetViews>
  <sheetFormatPr defaultColWidth="9.140625" defaultRowHeight="15" x14ac:dyDescent="0.25"/>
  <cols>
    <col min="1" max="1" width="6.140625" style="1175" customWidth="1"/>
    <col min="2" max="2" width="7.140625" style="1054" customWidth="1"/>
    <col min="3" max="3" width="42.42578125" style="1054" customWidth="1"/>
    <col min="4" max="4" width="8.85546875" style="615" customWidth="1"/>
    <col min="5" max="5" width="10.5703125" style="615" bestFit="1" customWidth="1"/>
    <col min="6" max="6" width="10" style="615" customWidth="1"/>
    <col min="7" max="8" width="7.28515625" style="615" customWidth="1"/>
    <col min="9" max="9" width="8.140625" style="615" bestFit="1" customWidth="1"/>
    <col min="10" max="10" width="6.85546875" style="615" customWidth="1"/>
    <col min="11" max="11" width="7.7109375" style="615" customWidth="1"/>
    <col min="12" max="12" width="8" style="615" bestFit="1" customWidth="1"/>
    <col min="13" max="14" width="7.7109375" style="615" customWidth="1"/>
    <col min="15" max="15" width="9.7109375" style="615" customWidth="1"/>
    <col min="16" max="16" width="6.140625" style="615" customWidth="1"/>
    <col min="17" max="17" width="6.7109375" style="615" customWidth="1"/>
    <col min="18" max="19" width="7" style="615" customWidth="1"/>
    <col min="20" max="20" width="6.42578125" style="615" customWidth="1"/>
    <col min="21" max="21" width="7.42578125" style="615" customWidth="1"/>
    <col min="22" max="22" width="7.7109375" style="615" customWidth="1"/>
    <col min="23" max="23" width="5.85546875" style="615" customWidth="1"/>
    <col min="24" max="30" width="6.42578125" style="615" customWidth="1"/>
    <col min="31" max="31" width="8" style="615" customWidth="1"/>
    <col min="32" max="32" width="8.42578125" style="615" customWidth="1"/>
    <col min="33" max="33" width="9.140625" style="615" customWidth="1"/>
    <col min="34" max="36" width="8.85546875" style="739" customWidth="1"/>
    <col min="37" max="16384" width="9.140625" style="615"/>
  </cols>
  <sheetData>
    <row r="1" spans="1:33" s="739" customFormat="1" ht="16.5" thickBot="1" x14ac:dyDescent="0.3">
      <c r="A1" s="1347"/>
      <c r="B1" s="1347"/>
      <c r="C1" s="1347"/>
      <c r="D1" s="1347"/>
      <c r="E1" s="1347"/>
      <c r="F1" s="1347"/>
      <c r="G1" s="1347"/>
      <c r="H1" s="1347"/>
      <c r="I1" s="1347"/>
      <c r="J1" s="1347"/>
      <c r="K1" s="1347"/>
      <c r="L1" s="1347"/>
      <c r="M1" s="1347"/>
      <c r="N1" s="1347"/>
      <c r="O1" s="1347"/>
      <c r="P1" s="1347"/>
      <c r="Q1" s="1347"/>
      <c r="R1" s="1347"/>
      <c r="S1" s="1347"/>
      <c r="T1" s="1347"/>
      <c r="U1" s="1347"/>
      <c r="V1" s="1347"/>
      <c r="W1" s="1347"/>
      <c r="X1" s="1347"/>
      <c r="Y1" s="1347"/>
      <c r="Z1" s="1347"/>
      <c r="AA1" s="1347"/>
      <c r="AB1" s="1347"/>
      <c r="AC1" s="1347"/>
      <c r="AD1" s="1347"/>
      <c r="AE1" s="1347"/>
      <c r="AF1" s="1347"/>
      <c r="AG1" s="1347"/>
    </row>
    <row r="2" spans="1:33" s="1169" customFormat="1" ht="38.25" customHeight="1" x14ac:dyDescent="0.25">
      <c r="A2" s="1260" t="s">
        <v>0</v>
      </c>
      <c r="B2" s="1262" t="s">
        <v>182</v>
      </c>
      <c r="C2" s="1263"/>
      <c r="D2" s="1283" t="s">
        <v>180</v>
      </c>
      <c r="E2" s="1251"/>
      <c r="F2" s="1259"/>
      <c r="G2" s="1283" t="s">
        <v>181</v>
      </c>
      <c r="H2" s="1251"/>
      <c r="I2" s="1251"/>
      <c r="J2" s="1251" t="s">
        <v>560</v>
      </c>
      <c r="K2" s="1251"/>
      <c r="L2" s="1251"/>
      <c r="M2" s="1251" t="s">
        <v>816</v>
      </c>
      <c r="N2" s="1251"/>
      <c r="O2" s="1251"/>
      <c r="P2" s="1349" t="s">
        <v>823</v>
      </c>
      <c r="Q2" s="1350"/>
      <c r="R2" s="1283"/>
      <c r="S2" s="1251" t="s">
        <v>864</v>
      </c>
      <c r="T2" s="1251"/>
      <c r="U2" s="1251"/>
      <c r="V2" s="1251" t="s">
        <v>733</v>
      </c>
      <c r="W2" s="1251"/>
      <c r="X2" s="1251"/>
      <c r="Y2" s="1348" t="s">
        <v>298</v>
      </c>
      <c r="Z2" s="1348"/>
      <c r="AA2" s="1348"/>
      <c r="AB2" s="1348" t="s">
        <v>986</v>
      </c>
      <c r="AC2" s="1348"/>
      <c r="AD2" s="1348"/>
      <c r="AE2" s="1251" t="s">
        <v>265</v>
      </c>
      <c r="AF2" s="1251"/>
      <c r="AG2" s="1259"/>
    </row>
    <row r="3" spans="1:33" s="1169" customFormat="1" ht="12.75" customHeight="1" x14ac:dyDescent="0.25">
      <c r="A3" s="1261"/>
      <c r="B3" s="1246"/>
      <c r="C3" s="1264"/>
      <c r="D3" s="1279"/>
      <c r="E3" s="1252"/>
      <c r="F3" s="1253"/>
      <c r="G3" s="1279" t="s">
        <v>189</v>
      </c>
      <c r="H3" s="1252"/>
      <c r="I3" s="1252"/>
      <c r="J3" s="1252" t="s">
        <v>189</v>
      </c>
      <c r="K3" s="1252"/>
      <c r="L3" s="1252"/>
      <c r="M3" s="1252" t="s">
        <v>189</v>
      </c>
      <c r="N3" s="1252"/>
      <c r="O3" s="1252"/>
      <c r="P3" s="1258" t="s">
        <v>189</v>
      </c>
      <c r="Q3" s="1278"/>
      <c r="R3" s="1279"/>
      <c r="S3" s="1258" t="s">
        <v>189</v>
      </c>
      <c r="T3" s="1278"/>
      <c r="U3" s="1279"/>
      <c r="V3" s="1252" t="s">
        <v>189</v>
      </c>
      <c r="W3" s="1252"/>
      <c r="X3" s="1252"/>
      <c r="Y3" s="1346" t="s">
        <v>190</v>
      </c>
      <c r="Z3" s="1346"/>
      <c r="AA3" s="1346"/>
      <c r="AB3" s="1346"/>
      <c r="AC3" s="1346"/>
      <c r="AD3" s="1346"/>
      <c r="AE3" s="1252"/>
      <c r="AF3" s="1252"/>
      <c r="AG3" s="1253"/>
    </row>
    <row r="4" spans="1:33" s="1170" customFormat="1" ht="25.5" x14ac:dyDescent="0.25">
      <c r="A4" s="1261"/>
      <c r="B4" s="1246"/>
      <c r="C4" s="1264"/>
      <c r="D4" s="1055" t="s">
        <v>944</v>
      </c>
      <c r="E4" s="1128" t="s">
        <v>684</v>
      </c>
      <c r="F4" s="1041" t="s">
        <v>941</v>
      </c>
      <c r="G4" s="1055" t="s">
        <v>944</v>
      </c>
      <c r="H4" s="1128" t="s">
        <v>684</v>
      </c>
      <c r="I4" s="1128" t="s">
        <v>941</v>
      </c>
      <c r="J4" s="1128" t="s">
        <v>944</v>
      </c>
      <c r="K4" s="1128" t="s">
        <v>684</v>
      </c>
      <c r="L4" s="1128" t="s">
        <v>941</v>
      </c>
      <c r="M4" s="1128" t="s">
        <v>944</v>
      </c>
      <c r="N4" s="1128" t="s">
        <v>684</v>
      </c>
      <c r="O4" s="1128" t="s">
        <v>941</v>
      </c>
      <c r="P4" s="1128" t="s">
        <v>944</v>
      </c>
      <c r="Q4" s="1128" t="s">
        <v>684</v>
      </c>
      <c r="R4" s="1128" t="s">
        <v>941</v>
      </c>
      <c r="S4" s="1128" t="s">
        <v>944</v>
      </c>
      <c r="T4" s="1128" t="s">
        <v>684</v>
      </c>
      <c r="U4" s="1128" t="s">
        <v>941</v>
      </c>
      <c r="V4" s="1128" t="s">
        <v>944</v>
      </c>
      <c r="W4" s="1128" t="s">
        <v>684</v>
      </c>
      <c r="X4" s="1128" t="s">
        <v>941</v>
      </c>
      <c r="Y4" s="1128" t="s">
        <v>944</v>
      </c>
      <c r="Z4" s="1128" t="s">
        <v>684</v>
      </c>
      <c r="AA4" s="1128" t="s">
        <v>941</v>
      </c>
      <c r="AB4" s="1128" t="s">
        <v>944</v>
      </c>
      <c r="AC4" s="1128" t="s">
        <v>684</v>
      </c>
      <c r="AD4" s="1128" t="s">
        <v>941</v>
      </c>
      <c r="AE4" s="1128" t="s">
        <v>944</v>
      </c>
      <c r="AF4" s="1128" t="s">
        <v>684</v>
      </c>
      <c r="AG4" s="1041" t="s">
        <v>941</v>
      </c>
    </row>
    <row r="5" spans="1:33" s="1151" customFormat="1" ht="12.95" customHeight="1" x14ac:dyDescent="0.2">
      <c r="A5" s="503" t="s">
        <v>27</v>
      </c>
      <c r="B5" s="1240" t="s">
        <v>174</v>
      </c>
      <c r="C5" s="1225"/>
      <c r="D5" s="965">
        <f t="shared" ref="D5:F7" si="0">+G5+M5+P5+S5+V5+AE5+J5+Y5+AB5</f>
        <v>0</v>
      </c>
      <c r="E5" s="965">
        <f t="shared" si="0"/>
        <v>0</v>
      </c>
      <c r="F5" s="965">
        <f t="shared" si="0"/>
        <v>0</v>
      </c>
      <c r="G5" s="965"/>
      <c r="H5" s="703"/>
      <c r="I5" s="703">
        <f>+H5+G5</f>
        <v>0</v>
      </c>
      <c r="J5" s="703"/>
      <c r="K5" s="703"/>
      <c r="L5" s="703">
        <f>+K5+J5</f>
        <v>0</v>
      </c>
      <c r="M5" s="703"/>
      <c r="N5" s="703"/>
      <c r="O5" s="703">
        <f>+N5+M5</f>
        <v>0</v>
      </c>
      <c r="P5" s="703"/>
      <c r="Q5" s="703"/>
      <c r="R5" s="703"/>
      <c r="S5" s="703"/>
      <c r="T5" s="703"/>
      <c r="U5" s="703"/>
      <c r="V5" s="703"/>
      <c r="W5" s="703"/>
      <c r="X5" s="703">
        <f>+W5+V5</f>
        <v>0</v>
      </c>
      <c r="Y5" s="703"/>
      <c r="Z5" s="703"/>
      <c r="AA5" s="703">
        <f>+Z5+Y5</f>
        <v>0</v>
      </c>
      <c r="AB5" s="703"/>
      <c r="AC5" s="703"/>
      <c r="AD5" s="703">
        <f>+AC5+AB5</f>
        <v>0</v>
      </c>
      <c r="AE5" s="703"/>
      <c r="AF5" s="703"/>
      <c r="AG5" s="1042">
        <f>+AF5+AE5</f>
        <v>0</v>
      </c>
    </row>
    <row r="6" spans="1:33" s="1151" customFormat="1" ht="12.95" customHeight="1" x14ac:dyDescent="0.2">
      <c r="A6" s="503" t="s">
        <v>33</v>
      </c>
      <c r="B6" s="1240" t="s">
        <v>173</v>
      </c>
      <c r="C6" s="1225"/>
      <c r="D6" s="965">
        <f t="shared" si="0"/>
        <v>570</v>
      </c>
      <c r="E6" s="703">
        <f t="shared" si="0"/>
        <v>0</v>
      </c>
      <c r="F6" s="1042">
        <f t="shared" si="0"/>
        <v>570</v>
      </c>
      <c r="G6" s="965"/>
      <c r="H6" s="703"/>
      <c r="I6" s="703">
        <f t="shared" ref="I6:I68" si="1">+H6+G6</f>
        <v>0</v>
      </c>
      <c r="J6" s="703">
        <v>120</v>
      </c>
      <c r="K6" s="703"/>
      <c r="L6" s="703">
        <f t="shared" ref="L6:L68" si="2">+K6+J6</f>
        <v>120</v>
      </c>
      <c r="M6" s="703"/>
      <c r="N6" s="703"/>
      <c r="O6" s="703">
        <f t="shared" ref="O6:O68" si="3">+N6+M6</f>
        <v>0</v>
      </c>
      <c r="P6" s="703"/>
      <c r="Q6" s="703"/>
      <c r="R6" s="703"/>
      <c r="S6" s="703"/>
      <c r="T6" s="703"/>
      <c r="U6" s="703"/>
      <c r="V6" s="703"/>
      <c r="W6" s="703"/>
      <c r="X6" s="703">
        <f t="shared" ref="X6:X68" si="4">+W6+V6</f>
        <v>0</v>
      </c>
      <c r="Y6" s="703"/>
      <c r="Z6" s="703"/>
      <c r="AA6" s="703">
        <f t="shared" ref="AA6:AA68" si="5">+Z6+Y6</f>
        <v>0</v>
      </c>
      <c r="AB6" s="703">
        <v>450</v>
      </c>
      <c r="AC6" s="703"/>
      <c r="AD6" s="703">
        <f t="shared" ref="AD6:AD68" si="6">+AC6+AB6</f>
        <v>450</v>
      </c>
      <c r="AE6" s="703"/>
      <c r="AF6" s="703"/>
      <c r="AG6" s="1042">
        <f t="shared" ref="AG6:AG69" si="7">+AF6+AE6</f>
        <v>0</v>
      </c>
    </row>
    <row r="7" spans="1:33" s="1151" customFormat="1" ht="12.95" customHeight="1" x14ac:dyDescent="0.2">
      <c r="A7" s="503" t="s">
        <v>34</v>
      </c>
      <c r="B7" s="1240" t="s">
        <v>172</v>
      </c>
      <c r="C7" s="1225"/>
      <c r="D7" s="965">
        <f t="shared" si="0"/>
        <v>570</v>
      </c>
      <c r="E7" s="703">
        <f t="shared" si="0"/>
        <v>0</v>
      </c>
      <c r="F7" s="1042">
        <f t="shared" si="0"/>
        <v>570</v>
      </c>
      <c r="G7" s="703">
        <f>SUM(G5:G6)</f>
        <v>0</v>
      </c>
      <c r="H7" s="703">
        <f t="shared" ref="H7" si="8">SUM(H5:H6)</f>
        <v>0</v>
      </c>
      <c r="I7" s="703">
        <f t="shared" si="1"/>
        <v>0</v>
      </c>
      <c r="J7" s="703">
        <f t="shared" ref="J7" si="9">SUM(J5:J6)</f>
        <v>120</v>
      </c>
      <c r="K7" s="703">
        <f t="shared" ref="K7" si="10">SUM(K5:K6)</f>
        <v>0</v>
      </c>
      <c r="L7" s="703">
        <f t="shared" si="2"/>
        <v>120</v>
      </c>
      <c r="M7" s="703">
        <f t="shared" ref="M7" si="11">SUM(M5:M6)</f>
        <v>0</v>
      </c>
      <c r="N7" s="703">
        <f t="shared" ref="N7" si="12">SUM(N5:N6)</f>
        <v>0</v>
      </c>
      <c r="O7" s="703">
        <f t="shared" si="3"/>
        <v>0</v>
      </c>
      <c r="P7" s="703">
        <f t="shared" ref="P7:Q7" si="13">SUM(P5:P6)</f>
        <v>0</v>
      </c>
      <c r="Q7" s="703">
        <f t="shared" si="13"/>
        <v>0</v>
      </c>
      <c r="R7" s="703">
        <f t="shared" ref="R7" si="14">+Q7+P7</f>
        <v>0</v>
      </c>
      <c r="S7" s="703">
        <f t="shared" ref="S7:T7" si="15">SUM(S5:S6)</f>
        <v>0</v>
      </c>
      <c r="T7" s="703">
        <f t="shared" si="15"/>
        <v>0</v>
      </c>
      <c r="U7" s="703">
        <f t="shared" ref="U7" si="16">+T7+S7</f>
        <v>0</v>
      </c>
      <c r="V7" s="703">
        <f>SUM(V5:V6)</f>
        <v>0</v>
      </c>
      <c r="W7" s="703">
        <f>SUM(W5:W6)</f>
        <v>0</v>
      </c>
      <c r="X7" s="703">
        <f t="shared" si="4"/>
        <v>0</v>
      </c>
      <c r="Y7" s="703">
        <f t="shared" ref="Y7:Z7" si="17">SUM(Y5:Y6)</f>
        <v>0</v>
      </c>
      <c r="Z7" s="703">
        <f t="shared" si="17"/>
        <v>0</v>
      </c>
      <c r="AA7" s="703">
        <f t="shared" si="5"/>
        <v>0</v>
      </c>
      <c r="AB7" s="703">
        <f t="shared" ref="AB7" si="18">SUM(AB5:AB6)</f>
        <v>450</v>
      </c>
      <c r="AC7" s="703">
        <f t="shared" ref="AC7" si="19">SUM(AC5:AC6)</f>
        <v>0</v>
      </c>
      <c r="AD7" s="703">
        <f t="shared" si="6"/>
        <v>450</v>
      </c>
      <c r="AE7" s="703">
        <f t="shared" ref="AE7:AF7" si="20">SUM(AE5:AE6)</f>
        <v>0</v>
      </c>
      <c r="AF7" s="703">
        <f t="shared" si="20"/>
        <v>0</v>
      </c>
      <c r="AG7" s="1042">
        <f t="shared" si="7"/>
        <v>0</v>
      </c>
    </row>
    <row r="8" spans="1:33" ht="10.5" customHeight="1" x14ac:dyDescent="0.25">
      <c r="A8" s="504"/>
      <c r="B8" s="1131"/>
      <c r="C8" s="1132"/>
      <c r="D8" s="804"/>
      <c r="E8" s="804"/>
      <c r="F8" s="1043"/>
      <c r="G8" s="600"/>
      <c r="H8" s="600"/>
      <c r="I8" s="804"/>
      <c r="J8" s="600"/>
      <c r="K8" s="600"/>
      <c r="L8" s="804"/>
      <c r="M8" s="600"/>
      <c r="N8" s="600"/>
      <c r="O8" s="804"/>
      <c r="P8" s="600"/>
      <c r="Q8" s="600"/>
      <c r="R8" s="600"/>
      <c r="S8" s="600"/>
      <c r="T8" s="600"/>
      <c r="U8" s="600"/>
      <c r="V8" s="600"/>
      <c r="W8" s="600"/>
      <c r="X8" s="804"/>
      <c r="Y8" s="600"/>
      <c r="Z8" s="600"/>
      <c r="AA8" s="804"/>
      <c r="AB8" s="600"/>
      <c r="AC8" s="600"/>
      <c r="AD8" s="804"/>
      <c r="AE8" s="600"/>
      <c r="AF8" s="600"/>
      <c r="AG8" s="1043"/>
    </row>
    <row r="9" spans="1:33" s="1151" customFormat="1" ht="12.95" customHeight="1" x14ac:dyDescent="0.2">
      <c r="A9" s="503" t="s">
        <v>35</v>
      </c>
      <c r="B9" s="1240" t="s">
        <v>171</v>
      </c>
      <c r="C9" s="1225"/>
      <c r="D9" s="965">
        <f>+G9+M9+P9+S9+V9+AE9+J9+Y9+AB9</f>
        <v>179</v>
      </c>
      <c r="E9" s="703">
        <f>+H9+N9+Q9+T9+W9+AF9+K9+Z9+AC9</f>
        <v>0</v>
      </c>
      <c r="F9" s="1042">
        <f>+I9+O9+R9+U9+X9+AG9+L9+AA9+AD9</f>
        <v>179</v>
      </c>
      <c r="G9" s="965"/>
      <c r="H9" s="703"/>
      <c r="I9" s="703">
        <f t="shared" si="1"/>
        <v>0</v>
      </c>
      <c r="J9" s="703">
        <v>17</v>
      </c>
      <c r="K9" s="703"/>
      <c r="L9" s="703">
        <f t="shared" si="2"/>
        <v>17</v>
      </c>
      <c r="M9" s="703"/>
      <c r="N9" s="703"/>
      <c r="O9" s="703">
        <f t="shared" si="3"/>
        <v>0</v>
      </c>
      <c r="P9" s="703"/>
      <c r="Q9" s="703"/>
      <c r="R9" s="703"/>
      <c r="S9" s="703"/>
      <c r="T9" s="703"/>
      <c r="U9" s="703"/>
      <c r="V9" s="703"/>
      <c r="W9" s="703"/>
      <c r="X9" s="703">
        <f t="shared" si="4"/>
        <v>0</v>
      </c>
      <c r="Y9" s="703"/>
      <c r="Z9" s="703"/>
      <c r="AA9" s="703">
        <f t="shared" si="5"/>
        <v>0</v>
      </c>
      <c r="AB9" s="703">
        <v>162</v>
      </c>
      <c r="AC9" s="703"/>
      <c r="AD9" s="703">
        <f t="shared" si="6"/>
        <v>162</v>
      </c>
      <c r="AE9" s="703"/>
      <c r="AF9" s="703"/>
      <c r="AG9" s="1042">
        <f t="shared" si="7"/>
        <v>0</v>
      </c>
    </row>
    <row r="10" spans="1:33" ht="10.5" customHeight="1" x14ac:dyDescent="0.25">
      <c r="A10" s="88"/>
      <c r="C10" s="304"/>
      <c r="D10" s="804"/>
      <c r="E10" s="804"/>
      <c r="F10" s="1043"/>
      <c r="G10" s="600"/>
      <c r="H10" s="600"/>
      <c r="I10" s="804"/>
      <c r="J10" s="600"/>
      <c r="K10" s="600"/>
      <c r="L10" s="804"/>
      <c r="M10" s="600"/>
      <c r="N10" s="600"/>
      <c r="O10" s="804"/>
      <c r="P10" s="600"/>
      <c r="Q10" s="600"/>
      <c r="R10" s="600"/>
      <c r="S10" s="600"/>
      <c r="T10" s="600"/>
      <c r="U10" s="600"/>
      <c r="V10" s="600"/>
      <c r="W10" s="600"/>
      <c r="X10" s="804"/>
      <c r="Y10" s="600"/>
      <c r="Z10" s="600"/>
      <c r="AA10" s="804"/>
      <c r="AB10" s="600"/>
      <c r="AC10" s="600"/>
      <c r="AD10" s="804"/>
      <c r="AE10" s="600"/>
      <c r="AF10" s="600"/>
      <c r="AG10" s="1043"/>
    </row>
    <row r="11" spans="1:33" ht="12.95" customHeight="1" x14ac:dyDescent="0.25">
      <c r="A11" s="505" t="s">
        <v>42</v>
      </c>
      <c r="B11" s="1236" t="s">
        <v>41</v>
      </c>
      <c r="C11" s="1235"/>
      <c r="D11" s="965">
        <f t="shared" ref="D11:D35" si="21">+G11+M11+P11+S11+V11+AE11+J11+Y11+AB11</f>
        <v>1004</v>
      </c>
      <c r="E11" s="703">
        <f t="shared" ref="E11:E35" si="22">+H11+N11+Q11+T11+W11+AF11+K11+Z11+AC11</f>
        <v>-500</v>
      </c>
      <c r="F11" s="1042">
        <f t="shared" ref="F11:F35" si="23">+I11+O11+R11+U11+X11+AG11+L11+AA11+AD11</f>
        <v>504</v>
      </c>
      <c r="G11" s="746"/>
      <c r="H11" s="446"/>
      <c r="I11" s="703">
        <f t="shared" si="1"/>
        <v>0</v>
      </c>
      <c r="J11" s="446"/>
      <c r="K11" s="446"/>
      <c r="L11" s="703">
        <f t="shared" si="2"/>
        <v>0</v>
      </c>
      <c r="M11" s="446"/>
      <c r="N11" s="446"/>
      <c r="O11" s="703">
        <f t="shared" si="3"/>
        <v>0</v>
      </c>
      <c r="P11" s="446"/>
      <c r="Q11" s="446"/>
      <c r="R11" s="446"/>
      <c r="S11" s="446">
        <v>1004</v>
      </c>
      <c r="T11" s="446">
        <v>-500</v>
      </c>
      <c r="U11" s="446">
        <f>+S11+T11</f>
        <v>504</v>
      </c>
      <c r="V11" s="446"/>
      <c r="W11" s="446"/>
      <c r="X11" s="703">
        <f t="shared" si="4"/>
        <v>0</v>
      </c>
      <c r="Y11" s="446"/>
      <c r="Z11" s="446"/>
      <c r="AA11" s="703">
        <f t="shared" si="5"/>
        <v>0</v>
      </c>
      <c r="AB11" s="446"/>
      <c r="AC11" s="446"/>
      <c r="AD11" s="703">
        <f t="shared" si="6"/>
        <v>0</v>
      </c>
      <c r="AE11" s="446"/>
      <c r="AF11" s="446"/>
      <c r="AG11" s="1042">
        <f t="shared" si="7"/>
        <v>0</v>
      </c>
    </row>
    <row r="12" spans="1:33" ht="12.95" customHeight="1" x14ac:dyDescent="0.25">
      <c r="A12" s="505" t="s">
        <v>44</v>
      </c>
      <c r="B12" s="1236" t="s">
        <v>43</v>
      </c>
      <c r="C12" s="1235"/>
      <c r="D12" s="965">
        <f t="shared" si="21"/>
        <v>950</v>
      </c>
      <c r="E12" s="703">
        <f t="shared" si="22"/>
        <v>0</v>
      </c>
      <c r="F12" s="1042">
        <f t="shared" si="23"/>
        <v>950</v>
      </c>
      <c r="G12" s="746">
        <v>305</v>
      </c>
      <c r="H12" s="446"/>
      <c r="I12" s="703">
        <f t="shared" si="1"/>
        <v>305</v>
      </c>
      <c r="J12" s="446"/>
      <c r="K12" s="446"/>
      <c r="L12" s="703">
        <f t="shared" si="2"/>
        <v>0</v>
      </c>
      <c r="M12" s="446"/>
      <c r="N12" s="446"/>
      <c r="O12" s="703">
        <f t="shared" si="3"/>
        <v>0</v>
      </c>
      <c r="P12" s="446">
        <v>245</v>
      </c>
      <c r="Q12" s="446"/>
      <c r="R12" s="446">
        <f>+P12+Q12</f>
        <v>245</v>
      </c>
      <c r="S12" s="446"/>
      <c r="T12" s="446"/>
      <c r="U12" s="446"/>
      <c r="V12" s="446"/>
      <c r="W12" s="446"/>
      <c r="X12" s="703">
        <f t="shared" si="4"/>
        <v>0</v>
      </c>
      <c r="Y12" s="446"/>
      <c r="Z12" s="446"/>
      <c r="AA12" s="703">
        <f t="shared" si="5"/>
        <v>0</v>
      </c>
      <c r="AB12" s="446">
        <v>400</v>
      </c>
      <c r="AC12" s="446">
        <f>10-10</f>
        <v>0</v>
      </c>
      <c r="AD12" s="703">
        <f t="shared" si="6"/>
        <v>400</v>
      </c>
      <c r="AE12" s="446"/>
      <c r="AF12" s="446"/>
      <c r="AG12" s="1042">
        <f t="shared" si="7"/>
        <v>0</v>
      </c>
    </row>
    <row r="13" spans="1:33" ht="12.95" customHeight="1" x14ac:dyDescent="0.25">
      <c r="A13" s="505" t="s">
        <v>46</v>
      </c>
      <c r="B13" s="1236" t="s">
        <v>45</v>
      </c>
      <c r="C13" s="1235"/>
      <c r="D13" s="965">
        <f t="shared" si="21"/>
        <v>0</v>
      </c>
      <c r="E13" s="703">
        <f t="shared" si="22"/>
        <v>0</v>
      </c>
      <c r="F13" s="1042">
        <f t="shared" si="23"/>
        <v>0</v>
      </c>
      <c r="G13" s="746"/>
      <c r="H13" s="446"/>
      <c r="I13" s="703">
        <f t="shared" si="1"/>
        <v>0</v>
      </c>
      <c r="J13" s="446"/>
      <c r="K13" s="446"/>
      <c r="L13" s="703">
        <f t="shared" si="2"/>
        <v>0</v>
      </c>
      <c r="M13" s="446"/>
      <c r="N13" s="446"/>
      <c r="O13" s="703">
        <f t="shared" si="3"/>
        <v>0</v>
      </c>
      <c r="P13" s="446"/>
      <c r="Q13" s="446"/>
      <c r="R13" s="446"/>
      <c r="S13" s="446"/>
      <c r="T13" s="446"/>
      <c r="U13" s="446"/>
      <c r="V13" s="446"/>
      <c r="W13" s="446"/>
      <c r="X13" s="703">
        <f t="shared" si="4"/>
        <v>0</v>
      </c>
      <c r="Y13" s="446"/>
      <c r="Z13" s="446"/>
      <c r="AA13" s="703">
        <f t="shared" si="5"/>
        <v>0</v>
      </c>
      <c r="AB13" s="446"/>
      <c r="AC13" s="446"/>
      <c r="AD13" s="703">
        <f t="shared" si="6"/>
        <v>0</v>
      </c>
      <c r="AE13" s="446"/>
      <c r="AF13" s="446"/>
      <c r="AG13" s="1042">
        <f t="shared" si="7"/>
        <v>0</v>
      </c>
    </row>
    <row r="14" spans="1:33" s="1151" customFormat="1" ht="12.95" customHeight="1" x14ac:dyDescent="0.2">
      <c r="A14" s="503" t="s">
        <v>47</v>
      </c>
      <c r="B14" s="1240" t="s">
        <v>170</v>
      </c>
      <c r="C14" s="1225"/>
      <c r="D14" s="965">
        <f t="shared" si="21"/>
        <v>1954</v>
      </c>
      <c r="E14" s="703">
        <f t="shared" si="22"/>
        <v>-500</v>
      </c>
      <c r="F14" s="1042">
        <f t="shared" si="23"/>
        <v>1454</v>
      </c>
      <c r="G14" s="965">
        <f t="shared" ref="G14" si="24">SUM(G11:G13)</f>
        <v>305</v>
      </c>
      <c r="H14" s="703">
        <f t="shared" ref="H14" si="25">SUM(H11:H13)</f>
        <v>0</v>
      </c>
      <c r="I14" s="703">
        <f t="shared" si="1"/>
        <v>305</v>
      </c>
      <c r="J14" s="703">
        <f t="shared" ref="J14" si="26">SUM(J11:J13)</f>
        <v>0</v>
      </c>
      <c r="K14" s="703"/>
      <c r="L14" s="703">
        <f t="shared" si="2"/>
        <v>0</v>
      </c>
      <c r="M14" s="703">
        <f t="shared" ref="M14" si="27">SUM(M11:M13)</f>
        <v>0</v>
      </c>
      <c r="N14" s="703">
        <f>SUM(N11:N13)</f>
        <v>0</v>
      </c>
      <c r="O14" s="703">
        <f t="shared" si="3"/>
        <v>0</v>
      </c>
      <c r="P14" s="703">
        <f t="shared" ref="P14:S14" si="28">SUM(P11:P13)</f>
        <v>245</v>
      </c>
      <c r="Q14" s="703">
        <f t="shared" si="28"/>
        <v>0</v>
      </c>
      <c r="R14" s="703">
        <f t="shared" si="28"/>
        <v>245</v>
      </c>
      <c r="S14" s="703">
        <f t="shared" si="28"/>
        <v>1004</v>
      </c>
      <c r="T14" s="703">
        <f t="shared" ref="T14:AC14" si="29">SUM(T11:T13)</f>
        <v>-500</v>
      </c>
      <c r="U14" s="703">
        <f t="shared" si="29"/>
        <v>504</v>
      </c>
      <c r="V14" s="703">
        <f t="shared" si="29"/>
        <v>0</v>
      </c>
      <c r="W14" s="703">
        <f t="shared" si="29"/>
        <v>0</v>
      </c>
      <c r="X14" s="703">
        <f t="shared" si="4"/>
        <v>0</v>
      </c>
      <c r="Y14" s="703">
        <f t="shared" si="29"/>
        <v>0</v>
      </c>
      <c r="Z14" s="703">
        <f t="shared" si="29"/>
        <v>0</v>
      </c>
      <c r="AA14" s="703">
        <f t="shared" si="5"/>
        <v>0</v>
      </c>
      <c r="AB14" s="703">
        <f t="shared" ref="AB14" si="30">SUM(AB11:AB13)</f>
        <v>400</v>
      </c>
      <c r="AC14" s="703">
        <f t="shared" si="29"/>
        <v>0</v>
      </c>
      <c r="AD14" s="703">
        <f t="shared" si="6"/>
        <v>400</v>
      </c>
      <c r="AE14" s="703">
        <f>SUM(AE11:AE13)</f>
        <v>0</v>
      </c>
      <c r="AF14" s="703">
        <f>SUM(AF11:AF13)</f>
        <v>0</v>
      </c>
      <c r="AG14" s="1042">
        <f t="shared" si="7"/>
        <v>0</v>
      </c>
    </row>
    <row r="15" spans="1:33" ht="12.95" customHeight="1" x14ac:dyDescent="0.25">
      <c r="A15" s="505" t="s">
        <v>49</v>
      </c>
      <c r="B15" s="1236" t="s">
        <v>48</v>
      </c>
      <c r="C15" s="1235"/>
      <c r="D15" s="965">
        <f t="shared" si="21"/>
        <v>3114</v>
      </c>
      <c r="E15" s="703">
        <f t="shared" si="22"/>
        <v>0</v>
      </c>
      <c r="F15" s="1042">
        <f t="shared" si="23"/>
        <v>3114</v>
      </c>
      <c r="G15" s="446">
        <v>3114</v>
      </c>
      <c r="H15" s="446"/>
      <c r="I15" s="703">
        <f t="shared" si="1"/>
        <v>3114</v>
      </c>
      <c r="J15" s="446"/>
      <c r="K15" s="446"/>
      <c r="L15" s="703">
        <f t="shared" si="2"/>
        <v>0</v>
      </c>
      <c r="M15" s="446"/>
      <c r="N15" s="446"/>
      <c r="O15" s="703">
        <f t="shared" si="3"/>
        <v>0</v>
      </c>
      <c r="P15" s="446"/>
      <c r="Q15" s="446"/>
      <c r="R15" s="446"/>
      <c r="S15" s="446"/>
      <c r="T15" s="446"/>
      <c r="U15" s="446"/>
      <c r="V15" s="446"/>
      <c r="W15" s="446"/>
      <c r="X15" s="703">
        <f t="shared" si="4"/>
        <v>0</v>
      </c>
      <c r="Y15" s="446"/>
      <c r="Z15" s="446"/>
      <c r="AA15" s="703">
        <f t="shared" si="5"/>
        <v>0</v>
      </c>
      <c r="AB15" s="446"/>
      <c r="AC15" s="446"/>
      <c r="AD15" s="703">
        <f t="shared" si="6"/>
        <v>0</v>
      </c>
      <c r="AE15" s="446"/>
      <c r="AF15" s="446"/>
      <c r="AG15" s="1042">
        <f t="shared" si="7"/>
        <v>0</v>
      </c>
    </row>
    <row r="16" spans="1:33" ht="12.95" customHeight="1" x14ac:dyDescent="0.25">
      <c r="A16" s="505" t="s">
        <v>51</v>
      </c>
      <c r="B16" s="1236" t="s">
        <v>50</v>
      </c>
      <c r="C16" s="1235"/>
      <c r="D16" s="965">
        <f t="shared" si="21"/>
        <v>0</v>
      </c>
      <c r="E16" s="703">
        <f t="shared" si="22"/>
        <v>0</v>
      </c>
      <c r="F16" s="1042">
        <f t="shared" si="23"/>
        <v>0</v>
      </c>
      <c r="G16" s="446"/>
      <c r="H16" s="446"/>
      <c r="I16" s="703">
        <f t="shared" si="1"/>
        <v>0</v>
      </c>
      <c r="J16" s="446"/>
      <c r="K16" s="446"/>
      <c r="L16" s="703">
        <f t="shared" si="2"/>
        <v>0</v>
      </c>
      <c r="M16" s="446"/>
      <c r="N16" s="446"/>
      <c r="O16" s="703">
        <f t="shared" si="3"/>
        <v>0</v>
      </c>
      <c r="P16" s="446"/>
      <c r="Q16" s="446"/>
      <c r="R16" s="446"/>
      <c r="S16" s="446"/>
      <c r="T16" s="446"/>
      <c r="U16" s="446"/>
      <c r="V16" s="446"/>
      <c r="W16" s="446"/>
      <c r="X16" s="703">
        <f t="shared" si="4"/>
        <v>0</v>
      </c>
      <c r="Y16" s="446"/>
      <c r="Z16" s="446"/>
      <c r="AA16" s="703">
        <f t="shared" si="5"/>
        <v>0</v>
      </c>
      <c r="AB16" s="446"/>
      <c r="AC16" s="446"/>
      <c r="AD16" s="703">
        <f t="shared" si="6"/>
        <v>0</v>
      </c>
      <c r="AE16" s="446"/>
      <c r="AF16" s="446"/>
      <c r="AG16" s="1042">
        <f t="shared" si="7"/>
        <v>0</v>
      </c>
    </row>
    <row r="17" spans="1:33" s="1151" customFormat="1" ht="12.95" customHeight="1" x14ac:dyDescent="0.2">
      <c r="A17" s="503" t="s">
        <v>52</v>
      </c>
      <c r="B17" s="1240" t="s">
        <v>169</v>
      </c>
      <c r="C17" s="1225"/>
      <c r="D17" s="965">
        <f t="shared" si="21"/>
        <v>3114</v>
      </c>
      <c r="E17" s="703">
        <f t="shared" si="22"/>
        <v>0</v>
      </c>
      <c r="F17" s="1042">
        <f t="shared" si="23"/>
        <v>3114</v>
      </c>
      <c r="G17" s="703">
        <f t="shared" ref="G17" si="31">+G15+G16</f>
        <v>3114</v>
      </c>
      <c r="H17" s="703">
        <f t="shared" ref="H17" si="32">+H15+H16</f>
        <v>0</v>
      </c>
      <c r="I17" s="703">
        <f t="shared" si="1"/>
        <v>3114</v>
      </c>
      <c r="J17" s="703">
        <f t="shared" ref="J17" si="33">+J15+J16</f>
        <v>0</v>
      </c>
      <c r="K17" s="703"/>
      <c r="L17" s="703">
        <f t="shared" si="2"/>
        <v>0</v>
      </c>
      <c r="M17" s="703">
        <f t="shared" ref="M17" si="34">+M15+M16</f>
        <v>0</v>
      </c>
      <c r="N17" s="703">
        <f>+N15+N16</f>
        <v>0</v>
      </c>
      <c r="O17" s="703">
        <f t="shared" si="3"/>
        <v>0</v>
      </c>
      <c r="P17" s="703">
        <f t="shared" ref="P17:S17" si="35">+P15+P16</f>
        <v>0</v>
      </c>
      <c r="Q17" s="703">
        <f t="shared" si="35"/>
        <v>0</v>
      </c>
      <c r="R17" s="703">
        <f t="shared" si="35"/>
        <v>0</v>
      </c>
      <c r="S17" s="703">
        <f t="shared" si="35"/>
        <v>0</v>
      </c>
      <c r="T17" s="703">
        <f t="shared" ref="T17:AC17" si="36">+T15+T16</f>
        <v>0</v>
      </c>
      <c r="U17" s="703">
        <f t="shared" si="36"/>
        <v>0</v>
      </c>
      <c r="V17" s="703">
        <f t="shared" si="36"/>
        <v>0</v>
      </c>
      <c r="W17" s="703">
        <f t="shared" si="36"/>
        <v>0</v>
      </c>
      <c r="X17" s="703">
        <f t="shared" si="4"/>
        <v>0</v>
      </c>
      <c r="Y17" s="703">
        <f t="shared" si="36"/>
        <v>0</v>
      </c>
      <c r="Z17" s="703">
        <f t="shared" si="36"/>
        <v>0</v>
      </c>
      <c r="AA17" s="703">
        <f t="shared" si="5"/>
        <v>0</v>
      </c>
      <c r="AB17" s="703">
        <f t="shared" ref="AB17" si="37">+AB15+AB16</f>
        <v>0</v>
      </c>
      <c r="AC17" s="703">
        <f t="shared" si="36"/>
        <v>0</v>
      </c>
      <c r="AD17" s="703">
        <f t="shared" si="6"/>
        <v>0</v>
      </c>
      <c r="AE17" s="703">
        <f>+AE15+AE16</f>
        <v>0</v>
      </c>
      <c r="AF17" s="703">
        <f>+AF15+AF16</f>
        <v>0</v>
      </c>
      <c r="AG17" s="1042">
        <f t="shared" si="7"/>
        <v>0</v>
      </c>
    </row>
    <row r="18" spans="1:33" ht="12.95" customHeight="1" x14ac:dyDescent="0.25">
      <c r="A18" s="505" t="s">
        <v>54</v>
      </c>
      <c r="B18" s="1236" t="s">
        <v>53</v>
      </c>
      <c r="C18" s="1235"/>
      <c r="D18" s="965">
        <f>+G18+M18+P18+S18+V18+AE18+J18+Y18+AB18</f>
        <v>0</v>
      </c>
      <c r="E18" s="703">
        <f t="shared" si="22"/>
        <v>2758</v>
      </c>
      <c r="F18" s="1042">
        <f t="shared" si="23"/>
        <v>2758</v>
      </c>
      <c r="G18" s="446"/>
      <c r="H18" s="446">
        <f>2573+185</f>
        <v>2758</v>
      </c>
      <c r="I18" s="703">
        <f t="shared" si="1"/>
        <v>2758</v>
      </c>
      <c r="J18" s="446"/>
      <c r="K18" s="446"/>
      <c r="L18" s="703">
        <f t="shared" si="2"/>
        <v>0</v>
      </c>
      <c r="M18" s="446"/>
      <c r="N18" s="446"/>
      <c r="O18" s="703">
        <f t="shared" si="3"/>
        <v>0</v>
      </c>
      <c r="P18" s="446"/>
      <c r="Q18" s="446"/>
      <c r="R18" s="446"/>
      <c r="S18" s="446"/>
      <c r="T18" s="446"/>
      <c r="U18" s="446"/>
      <c r="V18" s="446"/>
      <c r="W18" s="446"/>
      <c r="X18" s="703">
        <f t="shared" si="4"/>
        <v>0</v>
      </c>
      <c r="Y18" s="446"/>
      <c r="Z18" s="446"/>
      <c r="AA18" s="703">
        <f t="shared" si="5"/>
        <v>0</v>
      </c>
      <c r="AB18" s="446"/>
      <c r="AC18" s="446"/>
      <c r="AD18" s="703">
        <f t="shared" si="6"/>
        <v>0</v>
      </c>
      <c r="AE18" s="446"/>
      <c r="AF18" s="446"/>
      <c r="AG18" s="1042">
        <f t="shared" si="7"/>
        <v>0</v>
      </c>
    </row>
    <row r="19" spans="1:33" ht="12.95" customHeight="1" x14ac:dyDescent="0.25">
      <c r="A19" s="505" t="s">
        <v>56</v>
      </c>
      <c r="B19" s="1236" t="s">
        <v>55</v>
      </c>
      <c r="C19" s="1235"/>
      <c r="D19" s="965">
        <f>+G19+M19+P19+S19+V19+AE19+J19+Y19+AB19</f>
        <v>67453</v>
      </c>
      <c r="E19" s="703">
        <f>+H19+N19+Q19+T19+W19+AF19+K19+Z19+AC19</f>
        <v>695</v>
      </c>
      <c r="F19" s="1042">
        <f>+I19+O19+R19+U19+X19+AG19+L19+AA19+AD19</f>
        <v>68148</v>
      </c>
      <c r="G19" s="446"/>
      <c r="H19" s="446"/>
      <c r="I19" s="703">
        <f t="shared" si="1"/>
        <v>0</v>
      </c>
      <c r="J19" s="122">
        <v>49830</v>
      </c>
      <c r="K19" s="122"/>
      <c r="L19" s="703">
        <f t="shared" si="2"/>
        <v>49830</v>
      </c>
      <c r="M19" s="122">
        <f>18261+121-759</f>
        <v>17623</v>
      </c>
      <c r="N19" s="446"/>
      <c r="O19" s="703">
        <f t="shared" si="3"/>
        <v>17623</v>
      </c>
      <c r="P19" s="446"/>
      <c r="Q19" s="446"/>
      <c r="R19" s="446"/>
      <c r="S19" s="446"/>
      <c r="T19" s="446"/>
      <c r="U19" s="446"/>
      <c r="V19" s="446"/>
      <c r="W19" s="446"/>
      <c r="X19" s="703">
        <f t="shared" si="4"/>
        <v>0</v>
      </c>
      <c r="Y19" s="446"/>
      <c r="Z19" s="446"/>
      <c r="AA19" s="703">
        <f t="shared" si="5"/>
        <v>0</v>
      </c>
      <c r="AB19" s="446"/>
      <c r="AC19" s="446">
        <v>695</v>
      </c>
      <c r="AD19" s="703">
        <f t="shared" si="6"/>
        <v>695</v>
      </c>
      <c r="AE19" s="446"/>
      <c r="AF19" s="446"/>
      <c r="AG19" s="1042">
        <f t="shared" si="7"/>
        <v>0</v>
      </c>
    </row>
    <row r="20" spans="1:33" ht="12.95" customHeight="1" x14ac:dyDescent="0.25">
      <c r="A20" s="505" t="s">
        <v>57</v>
      </c>
      <c r="B20" s="1236" t="s">
        <v>167</v>
      </c>
      <c r="C20" s="1235"/>
      <c r="D20" s="965">
        <f t="shared" si="21"/>
        <v>175</v>
      </c>
      <c r="E20" s="703">
        <f t="shared" si="22"/>
        <v>100</v>
      </c>
      <c r="F20" s="1042">
        <f t="shared" si="23"/>
        <v>275</v>
      </c>
      <c r="G20" s="446">
        <v>175</v>
      </c>
      <c r="H20" s="446"/>
      <c r="I20" s="703">
        <f t="shared" si="1"/>
        <v>175</v>
      </c>
      <c r="J20" s="122"/>
      <c r="K20" s="122"/>
      <c r="L20" s="703">
        <f t="shared" si="2"/>
        <v>0</v>
      </c>
      <c r="M20" s="122"/>
      <c r="N20" s="446"/>
      <c r="O20" s="703">
        <f t="shared" si="3"/>
        <v>0</v>
      </c>
      <c r="P20" s="446"/>
      <c r="Q20" s="446">
        <v>100</v>
      </c>
      <c r="R20" s="446">
        <f t="shared" ref="R20:R23" si="38">+P20+Q20</f>
        <v>100</v>
      </c>
      <c r="S20" s="446"/>
      <c r="T20" s="446"/>
      <c r="U20" s="446"/>
      <c r="V20" s="446"/>
      <c r="W20" s="446"/>
      <c r="X20" s="703">
        <f t="shared" si="4"/>
        <v>0</v>
      </c>
      <c r="Y20" s="446"/>
      <c r="Z20" s="446"/>
      <c r="AA20" s="703">
        <f t="shared" si="5"/>
        <v>0</v>
      </c>
      <c r="AB20" s="446"/>
      <c r="AC20" s="446"/>
      <c r="AD20" s="703">
        <f t="shared" si="6"/>
        <v>0</v>
      </c>
      <c r="AE20" s="446"/>
      <c r="AF20" s="446"/>
      <c r="AG20" s="1042">
        <f t="shared" si="7"/>
        <v>0</v>
      </c>
    </row>
    <row r="21" spans="1:33" ht="12.95" customHeight="1" x14ac:dyDescent="0.25">
      <c r="A21" s="505" t="s">
        <v>59</v>
      </c>
      <c r="B21" s="1236" t="s">
        <v>58</v>
      </c>
      <c r="C21" s="1235"/>
      <c r="D21" s="965">
        <f t="shared" si="21"/>
        <v>753</v>
      </c>
      <c r="E21" s="703">
        <f t="shared" si="22"/>
        <v>1227</v>
      </c>
      <c r="F21" s="1042">
        <f t="shared" si="23"/>
        <v>1980</v>
      </c>
      <c r="G21" s="446">
        <v>753</v>
      </c>
      <c r="H21" s="446">
        <f>110+20+50+985+62</f>
        <v>1227</v>
      </c>
      <c r="I21" s="703">
        <f t="shared" si="1"/>
        <v>1980</v>
      </c>
      <c r="J21" s="122"/>
      <c r="K21" s="122"/>
      <c r="L21" s="703">
        <f t="shared" si="2"/>
        <v>0</v>
      </c>
      <c r="M21" s="122"/>
      <c r="N21" s="446"/>
      <c r="O21" s="703">
        <f t="shared" si="3"/>
        <v>0</v>
      </c>
      <c r="P21" s="446"/>
      <c r="Q21" s="446"/>
      <c r="R21" s="446">
        <f t="shared" si="38"/>
        <v>0</v>
      </c>
      <c r="S21" s="446"/>
      <c r="T21" s="446"/>
      <c r="U21" s="446"/>
      <c r="V21" s="446"/>
      <c r="W21" s="446"/>
      <c r="X21" s="703">
        <f t="shared" si="4"/>
        <v>0</v>
      </c>
      <c r="Y21" s="446"/>
      <c r="Z21" s="446"/>
      <c r="AA21" s="703">
        <f t="shared" si="5"/>
        <v>0</v>
      </c>
      <c r="AB21" s="446"/>
      <c r="AC21" s="446"/>
      <c r="AD21" s="703">
        <f t="shared" si="6"/>
        <v>0</v>
      </c>
      <c r="AE21" s="446"/>
      <c r="AF21" s="446"/>
      <c r="AG21" s="1042">
        <f t="shared" si="7"/>
        <v>0</v>
      </c>
    </row>
    <row r="22" spans="1:33" ht="12.95" customHeight="1" x14ac:dyDescent="0.25">
      <c r="A22" s="505" t="s">
        <v>60</v>
      </c>
      <c r="B22" s="1236" t="s">
        <v>166</v>
      </c>
      <c r="C22" s="1235"/>
      <c r="D22" s="965">
        <f t="shared" si="21"/>
        <v>600</v>
      </c>
      <c r="E22" s="703">
        <f t="shared" si="22"/>
        <v>300</v>
      </c>
      <c r="F22" s="1042">
        <f t="shared" si="23"/>
        <v>900</v>
      </c>
      <c r="G22" s="446">
        <v>600</v>
      </c>
      <c r="H22" s="446">
        <v>300</v>
      </c>
      <c r="I22" s="703">
        <f t="shared" si="1"/>
        <v>900</v>
      </c>
      <c r="J22" s="122"/>
      <c r="K22" s="122"/>
      <c r="L22" s="703">
        <f t="shared" si="2"/>
        <v>0</v>
      </c>
      <c r="M22" s="122"/>
      <c r="N22" s="446"/>
      <c r="O22" s="703">
        <f t="shared" si="3"/>
        <v>0</v>
      </c>
      <c r="P22" s="446"/>
      <c r="Q22" s="446"/>
      <c r="R22" s="446">
        <f t="shared" si="38"/>
        <v>0</v>
      </c>
      <c r="S22" s="446"/>
      <c r="T22" s="446"/>
      <c r="U22" s="446"/>
      <c r="V22" s="446"/>
      <c r="W22" s="446"/>
      <c r="X22" s="703">
        <f t="shared" si="4"/>
        <v>0</v>
      </c>
      <c r="Y22" s="446"/>
      <c r="Z22" s="446"/>
      <c r="AA22" s="703">
        <f t="shared" si="5"/>
        <v>0</v>
      </c>
      <c r="AB22" s="446"/>
      <c r="AC22" s="446"/>
      <c r="AD22" s="703">
        <f t="shared" si="6"/>
        <v>0</v>
      </c>
      <c r="AE22" s="446"/>
      <c r="AF22" s="446"/>
      <c r="AG22" s="1042">
        <f t="shared" si="7"/>
        <v>0</v>
      </c>
    </row>
    <row r="23" spans="1:33" ht="12.95" customHeight="1" x14ac:dyDescent="0.25">
      <c r="A23" s="505" t="s">
        <v>63</v>
      </c>
      <c r="B23" s="1236" t="s">
        <v>62</v>
      </c>
      <c r="C23" s="1235"/>
      <c r="D23" s="965">
        <f t="shared" si="21"/>
        <v>0</v>
      </c>
      <c r="E23" s="703">
        <f t="shared" si="22"/>
        <v>0</v>
      </c>
      <c r="F23" s="1042">
        <f t="shared" si="23"/>
        <v>0</v>
      </c>
      <c r="G23" s="446"/>
      <c r="H23" s="446"/>
      <c r="I23" s="703">
        <f t="shared" si="1"/>
        <v>0</v>
      </c>
      <c r="J23" s="122"/>
      <c r="K23" s="122"/>
      <c r="L23" s="703">
        <f t="shared" si="2"/>
        <v>0</v>
      </c>
      <c r="M23" s="122"/>
      <c r="N23" s="446"/>
      <c r="O23" s="703">
        <f t="shared" si="3"/>
        <v>0</v>
      </c>
      <c r="P23" s="446"/>
      <c r="Q23" s="446"/>
      <c r="R23" s="446">
        <f t="shared" si="38"/>
        <v>0</v>
      </c>
      <c r="S23" s="446"/>
      <c r="T23" s="446"/>
      <c r="U23" s="446"/>
      <c r="V23" s="446"/>
      <c r="W23" s="446"/>
      <c r="X23" s="703">
        <f t="shared" si="4"/>
        <v>0</v>
      </c>
      <c r="Y23" s="446"/>
      <c r="Z23" s="446"/>
      <c r="AA23" s="703">
        <f t="shared" si="5"/>
        <v>0</v>
      </c>
      <c r="AB23" s="446"/>
      <c r="AC23" s="446"/>
      <c r="AD23" s="703">
        <f t="shared" si="6"/>
        <v>0</v>
      </c>
      <c r="AE23" s="446"/>
      <c r="AF23" s="446"/>
      <c r="AG23" s="1042">
        <f t="shared" si="7"/>
        <v>0</v>
      </c>
    </row>
    <row r="24" spans="1:33" ht="12.95" customHeight="1" x14ac:dyDescent="0.25">
      <c r="A24" s="505" t="s">
        <v>65</v>
      </c>
      <c r="B24" s="1236" t="s">
        <v>64</v>
      </c>
      <c r="C24" s="1235"/>
      <c r="D24" s="965">
        <f t="shared" si="21"/>
        <v>23387</v>
      </c>
      <c r="E24" s="703">
        <f t="shared" si="22"/>
        <v>28942</v>
      </c>
      <c r="F24" s="1042">
        <f t="shared" si="23"/>
        <v>52329</v>
      </c>
      <c r="G24" s="446">
        <v>10119</v>
      </c>
      <c r="H24" s="446">
        <f>72+46+110+82+41+70+21+8+2960+90+50+2494-37</f>
        <v>6007</v>
      </c>
      <c r="I24" s="703">
        <f t="shared" si="1"/>
        <v>16126</v>
      </c>
      <c r="J24" s="122">
        <v>1166</v>
      </c>
      <c r="K24" s="122"/>
      <c r="L24" s="703">
        <f t="shared" si="2"/>
        <v>1166</v>
      </c>
      <c r="M24" s="122"/>
      <c r="N24" s="446"/>
      <c r="O24" s="703">
        <f t="shared" si="3"/>
        <v>0</v>
      </c>
      <c r="P24" s="446">
        <v>3004</v>
      </c>
      <c r="Q24" s="446">
        <v>36</v>
      </c>
      <c r="R24" s="446">
        <f>+P24+Q24</f>
        <v>3040</v>
      </c>
      <c r="S24" s="446"/>
      <c r="T24" s="446"/>
      <c r="U24" s="446"/>
      <c r="V24" s="446"/>
      <c r="W24" s="446"/>
      <c r="X24" s="703">
        <f t="shared" si="4"/>
        <v>0</v>
      </c>
      <c r="Y24" s="446">
        <v>7211</v>
      </c>
      <c r="Z24" s="446"/>
      <c r="AA24" s="703">
        <f t="shared" si="5"/>
        <v>7211</v>
      </c>
      <c r="AB24" s="446">
        <f>3235-1348</f>
        <v>1887</v>
      </c>
      <c r="AC24" s="446">
        <f>607+695</f>
        <v>1302</v>
      </c>
      <c r="AD24" s="703">
        <f t="shared" si="6"/>
        <v>3189</v>
      </c>
      <c r="AE24" s="446"/>
      <c r="AF24" s="446">
        <f>5000+4991+2000+9606</f>
        <v>21597</v>
      </c>
      <c r="AG24" s="1042">
        <f t="shared" si="7"/>
        <v>21597</v>
      </c>
    </row>
    <row r="25" spans="1:33" s="1151" customFormat="1" ht="12.95" customHeight="1" x14ac:dyDescent="0.2">
      <c r="A25" s="503" t="s">
        <v>66</v>
      </c>
      <c r="B25" s="1240" t="s">
        <v>156</v>
      </c>
      <c r="C25" s="1225"/>
      <c r="D25" s="965">
        <f t="shared" si="21"/>
        <v>92368</v>
      </c>
      <c r="E25" s="703">
        <f t="shared" si="22"/>
        <v>34022</v>
      </c>
      <c r="F25" s="1042">
        <f t="shared" si="23"/>
        <v>126390</v>
      </c>
      <c r="G25" s="703">
        <f>+G24+G23+G22+G21+G20+G19+G18</f>
        <v>11647</v>
      </c>
      <c r="H25" s="703">
        <f t="shared" ref="H25:AF25" si="39">+H24+H23+H22+H21+H20+H19+H18</f>
        <v>10292</v>
      </c>
      <c r="I25" s="703">
        <f t="shared" si="1"/>
        <v>21939</v>
      </c>
      <c r="J25" s="703">
        <f t="shared" ref="J25" si="40">+J24+J23+J22+J21+J20+J19+J18</f>
        <v>50996</v>
      </c>
      <c r="K25" s="134">
        <f t="shared" si="39"/>
        <v>0</v>
      </c>
      <c r="L25" s="703">
        <f t="shared" si="2"/>
        <v>50996</v>
      </c>
      <c r="M25" s="703">
        <f t="shared" ref="M25" si="41">+M24+M23+M22+M21+M20+M19+M18</f>
        <v>17623</v>
      </c>
      <c r="N25" s="703">
        <f t="shared" si="39"/>
        <v>0</v>
      </c>
      <c r="O25" s="703">
        <f t="shared" si="3"/>
        <v>17623</v>
      </c>
      <c r="P25" s="703">
        <f t="shared" si="39"/>
        <v>3004</v>
      </c>
      <c r="Q25" s="703">
        <f t="shared" si="39"/>
        <v>136</v>
      </c>
      <c r="R25" s="703">
        <f t="shared" si="39"/>
        <v>3140</v>
      </c>
      <c r="S25" s="703">
        <f t="shared" si="39"/>
        <v>0</v>
      </c>
      <c r="T25" s="703">
        <f t="shared" si="39"/>
        <v>0</v>
      </c>
      <c r="U25" s="703">
        <f t="shared" si="39"/>
        <v>0</v>
      </c>
      <c r="V25" s="703">
        <f t="shared" si="39"/>
        <v>0</v>
      </c>
      <c r="W25" s="703">
        <f t="shared" si="39"/>
        <v>0</v>
      </c>
      <c r="X25" s="703">
        <f t="shared" si="4"/>
        <v>0</v>
      </c>
      <c r="Y25" s="703">
        <f t="shared" ref="Y25" si="42">+Y24+Y23+Y22+Y21+Y20+Y19+Y18</f>
        <v>7211</v>
      </c>
      <c r="Z25" s="703">
        <f t="shared" si="39"/>
        <v>0</v>
      </c>
      <c r="AA25" s="703">
        <f t="shared" si="5"/>
        <v>7211</v>
      </c>
      <c r="AB25" s="703">
        <f t="shared" ref="AB25" si="43">+AB24+AB23+AB22+AB21+AB20+AB19+AB18</f>
        <v>1887</v>
      </c>
      <c r="AC25" s="703">
        <f t="shared" si="39"/>
        <v>1997</v>
      </c>
      <c r="AD25" s="703">
        <f t="shared" si="6"/>
        <v>3884</v>
      </c>
      <c r="AE25" s="703">
        <f t="shared" si="39"/>
        <v>0</v>
      </c>
      <c r="AF25" s="703">
        <f t="shared" si="39"/>
        <v>21597</v>
      </c>
      <c r="AG25" s="1042">
        <f t="shared" si="7"/>
        <v>21597</v>
      </c>
    </row>
    <row r="26" spans="1:33" ht="12.95" customHeight="1" x14ac:dyDescent="0.25">
      <c r="A26" s="505" t="s">
        <v>68</v>
      </c>
      <c r="B26" s="1236" t="s">
        <v>67</v>
      </c>
      <c r="C26" s="1235"/>
      <c r="D26" s="965">
        <f t="shared" si="21"/>
        <v>0</v>
      </c>
      <c r="E26" s="703">
        <f t="shared" si="22"/>
        <v>0</v>
      </c>
      <c r="F26" s="1042">
        <f t="shared" si="23"/>
        <v>0</v>
      </c>
      <c r="G26" s="446"/>
      <c r="H26" s="446"/>
      <c r="I26" s="703">
        <f t="shared" si="1"/>
        <v>0</v>
      </c>
      <c r="J26" s="122"/>
      <c r="K26" s="122"/>
      <c r="L26" s="703">
        <f t="shared" si="2"/>
        <v>0</v>
      </c>
      <c r="M26" s="122"/>
      <c r="N26" s="446"/>
      <c r="O26" s="703">
        <f t="shared" si="3"/>
        <v>0</v>
      </c>
      <c r="P26" s="446"/>
      <c r="Q26" s="446"/>
      <c r="R26" s="446"/>
      <c r="S26" s="446"/>
      <c r="T26" s="446"/>
      <c r="U26" s="446"/>
      <c r="V26" s="446"/>
      <c r="W26" s="446"/>
      <c r="X26" s="703">
        <f t="shared" si="4"/>
        <v>0</v>
      </c>
      <c r="Y26" s="446"/>
      <c r="Z26" s="446"/>
      <c r="AA26" s="703">
        <f t="shared" si="5"/>
        <v>0</v>
      </c>
      <c r="AB26" s="446"/>
      <c r="AC26" s="446"/>
      <c r="AD26" s="703">
        <f t="shared" si="6"/>
        <v>0</v>
      </c>
      <c r="AE26" s="446"/>
      <c r="AF26" s="446"/>
      <c r="AG26" s="1042">
        <f t="shared" si="7"/>
        <v>0</v>
      </c>
    </row>
    <row r="27" spans="1:33" ht="12.95" customHeight="1" x14ac:dyDescent="0.25">
      <c r="A27" s="505" t="s">
        <v>70</v>
      </c>
      <c r="B27" s="1236" t="s">
        <v>69</v>
      </c>
      <c r="C27" s="1235"/>
      <c r="D27" s="965">
        <f t="shared" si="21"/>
        <v>0</v>
      </c>
      <c r="E27" s="703">
        <f t="shared" si="22"/>
        <v>0</v>
      </c>
      <c r="F27" s="1042">
        <f t="shared" si="23"/>
        <v>0</v>
      </c>
      <c r="G27" s="446"/>
      <c r="H27" s="446"/>
      <c r="I27" s="703">
        <f t="shared" si="1"/>
        <v>0</v>
      </c>
      <c r="J27" s="122"/>
      <c r="K27" s="122"/>
      <c r="L27" s="703">
        <f t="shared" si="2"/>
        <v>0</v>
      </c>
      <c r="M27" s="122"/>
      <c r="N27" s="446"/>
      <c r="O27" s="703">
        <f t="shared" si="3"/>
        <v>0</v>
      </c>
      <c r="P27" s="446"/>
      <c r="Q27" s="446"/>
      <c r="R27" s="446"/>
      <c r="S27" s="446"/>
      <c r="T27" s="446"/>
      <c r="U27" s="446"/>
      <c r="V27" s="446"/>
      <c r="W27" s="446"/>
      <c r="X27" s="703">
        <f t="shared" si="4"/>
        <v>0</v>
      </c>
      <c r="Y27" s="446"/>
      <c r="Z27" s="446"/>
      <c r="AA27" s="703">
        <f t="shared" si="5"/>
        <v>0</v>
      </c>
      <c r="AB27" s="446"/>
      <c r="AC27" s="446"/>
      <c r="AD27" s="703">
        <f t="shared" si="6"/>
        <v>0</v>
      </c>
      <c r="AE27" s="446"/>
      <c r="AF27" s="446"/>
      <c r="AG27" s="1042">
        <f t="shared" si="7"/>
        <v>0</v>
      </c>
    </row>
    <row r="28" spans="1:33" s="1151" customFormat="1" ht="12.95" customHeight="1" x14ac:dyDescent="0.2">
      <c r="A28" s="503" t="s">
        <v>71</v>
      </c>
      <c r="B28" s="1240" t="s">
        <v>155</v>
      </c>
      <c r="C28" s="1225"/>
      <c r="D28" s="965">
        <f t="shared" si="21"/>
        <v>0</v>
      </c>
      <c r="E28" s="703">
        <f t="shared" si="22"/>
        <v>0</v>
      </c>
      <c r="F28" s="1042">
        <f t="shared" si="23"/>
        <v>0</v>
      </c>
      <c r="G28" s="703">
        <f t="shared" ref="G28" si="44">+G26+G27</f>
        <v>0</v>
      </c>
      <c r="H28" s="703">
        <f t="shared" ref="H28" si="45">+H26+H27</f>
        <v>0</v>
      </c>
      <c r="I28" s="703">
        <f>+H28+G28</f>
        <v>0</v>
      </c>
      <c r="J28" s="134">
        <f>SUM(J26:J27)</f>
        <v>0</v>
      </c>
      <c r="K28" s="134"/>
      <c r="L28" s="703">
        <f t="shared" si="2"/>
        <v>0</v>
      </c>
      <c r="M28" s="134">
        <f>+M26+M27</f>
        <v>0</v>
      </c>
      <c r="N28" s="703">
        <f>+N26+N27</f>
        <v>0</v>
      </c>
      <c r="O28" s="703">
        <f t="shared" si="3"/>
        <v>0</v>
      </c>
      <c r="P28" s="703">
        <f t="shared" ref="P28:AC28" si="46">+P26+P27</f>
        <v>0</v>
      </c>
      <c r="Q28" s="703">
        <f t="shared" si="46"/>
        <v>0</v>
      </c>
      <c r="R28" s="703">
        <f t="shared" si="46"/>
        <v>0</v>
      </c>
      <c r="S28" s="703">
        <f t="shared" si="46"/>
        <v>0</v>
      </c>
      <c r="T28" s="703">
        <f t="shared" si="46"/>
        <v>0</v>
      </c>
      <c r="U28" s="703">
        <f t="shared" si="46"/>
        <v>0</v>
      </c>
      <c r="V28" s="703">
        <f t="shared" si="46"/>
        <v>0</v>
      </c>
      <c r="W28" s="703">
        <f t="shared" si="46"/>
        <v>0</v>
      </c>
      <c r="X28" s="703">
        <f t="shared" si="4"/>
        <v>0</v>
      </c>
      <c r="Y28" s="703">
        <f t="shared" ref="Y28" si="47">+Y26+Y27</f>
        <v>0</v>
      </c>
      <c r="Z28" s="703">
        <f t="shared" si="46"/>
        <v>0</v>
      </c>
      <c r="AA28" s="703">
        <f t="shared" si="5"/>
        <v>0</v>
      </c>
      <c r="AB28" s="703">
        <f t="shared" ref="AB28" si="48">+AB26+AB27</f>
        <v>0</v>
      </c>
      <c r="AC28" s="703">
        <f t="shared" si="46"/>
        <v>0</v>
      </c>
      <c r="AD28" s="703">
        <f t="shared" si="6"/>
        <v>0</v>
      </c>
      <c r="AE28" s="703">
        <f>+AE26+AE27</f>
        <v>0</v>
      </c>
      <c r="AF28" s="703">
        <f>+AF26+AF27</f>
        <v>0</v>
      </c>
      <c r="AG28" s="1042">
        <f t="shared" si="7"/>
        <v>0</v>
      </c>
    </row>
    <row r="29" spans="1:33" ht="12.95" customHeight="1" x14ac:dyDescent="0.25">
      <c r="A29" s="505" t="s">
        <v>73</v>
      </c>
      <c r="B29" s="1236" t="s">
        <v>72</v>
      </c>
      <c r="C29" s="1235"/>
      <c r="D29" s="965">
        <f t="shared" si="21"/>
        <v>22421</v>
      </c>
      <c r="E29" s="703">
        <f t="shared" si="22"/>
        <v>5266</v>
      </c>
      <c r="F29" s="1042">
        <f t="shared" si="23"/>
        <v>27687</v>
      </c>
      <c r="G29" s="446">
        <v>2571</v>
      </c>
      <c r="H29" s="446">
        <f>695+19+30+50+6+5+2+799+24+13+81+266+17+673+14</f>
        <v>2694</v>
      </c>
      <c r="I29" s="703">
        <f t="shared" si="1"/>
        <v>5265</v>
      </c>
      <c r="J29" s="122">
        <f>14286-594</f>
        <v>13692</v>
      </c>
      <c r="K29" s="122"/>
      <c r="L29" s="703">
        <f t="shared" si="2"/>
        <v>13692</v>
      </c>
      <c r="M29" s="122">
        <f>4930+33-206</f>
        <v>4757</v>
      </c>
      <c r="N29" s="446"/>
      <c r="O29" s="703">
        <f t="shared" si="3"/>
        <v>4757</v>
      </c>
      <c r="P29" s="446">
        <v>66</v>
      </c>
      <c r="Q29" s="446"/>
      <c r="R29" s="446">
        <f>+P29+Q29</f>
        <v>66</v>
      </c>
      <c r="S29" s="446">
        <v>265</v>
      </c>
      <c r="T29" s="446">
        <v>-25</v>
      </c>
      <c r="U29" s="446">
        <f>+S29+T29</f>
        <v>240</v>
      </c>
      <c r="V29" s="446"/>
      <c r="W29" s="446"/>
      <c r="X29" s="703">
        <f t="shared" si="4"/>
        <v>0</v>
      </c>
      <c r="Y29" s="446">
        <v>479</v>
      </c>
      <c r="Z29" s="446"/>
      <c r="AA29" s="703">
        <f t="shared" si="5"/>
        <v>479</v>
      </c>
      <c r="AB29" s="446">
        <f>955-364</f>
        <v>591</v>
      </c>
      <c r="AC29" s="446">
        <v>3</v>
      </c>
      <c r="AD29" s="703">
        <f t="shared" si="6"/>
        <v>594</v>
      </c>
      <c r="AE29" s="446"/>
      <c r="AF29" s="446">
        <f>2594</f>
        <v>2594</v>
      </c>
      <c r="AG29" s="1042">
        <f t="shared" si="7"/>
        <v>2594</v>
      </c>
    </row>
    <row r="30" spans="1:33" ht="12.95" customHeight="1" x14ac:dyDescent="0.25">
      <c r="A30" s="505" t="s">
        <v>75</v>
      </c>
      <c r="B30" s="1236" t="s">
        <v>74</v>
      </c>
      <c r="C30" s="1235"/>
      <c r="D30" s="965">
        <f t="shared" si="21"/>
        <v>12168</v>
      </c>
      <c r="E30" s="703">
        <f t="shared" si="22"/>
        <v>0</v>
      </c>
      <c r="F30" s="1042">
        <f t="shared" si="23"/>
        <v>12168</v>
      </c>
      <c r="G30" s="446">
        <v>134</v>
      </c>
      <c r="H30" s="446"/>
      <c r="I30" s="703">
        <f t="shared" si="1"/>
        <v>134</v>
      </c>
      <c r="J30" s="122">
        <v>6091</v>
      </c>
      <c r="K30" s="122"/>
      <c r="L30" s="703">
        <f t="shared" si="2"/>
        <v>6091</v>
      </c>
      <c r="M30" s="122">
        <v>903</v>
      </c>
      <c r="N30" s="446"/>
      <c r="O30" s="703">
        <f t="shared" si="3"/>
        <v>903</v>
      </c>
      <c r="P30" s="446"/>
      <c r="Q30" s="446"/>
      <c r="R30" s="446"/>
      <c r="S30" s="446"/>
      <c r="T30" s="446"/>
      <c r="U30" s="446"/>
      <c r="V30" s="446"/>
      <c r="W30" s="446"/>
      <c r="X30" s="703">
        <f t="shared" si="4"/>
        <v>0</v>
      </c>
      <c r="Y30" s="446">
        <v>113</v>
      </c>
      <c r="Z30" s="446"/>
      <c r="AA30" s="703">
        <f t="shared" si="5"/>
        <v>113</v>
      </c>
      <c r="AB30" s="446"/>
      <c r="AC30" s="446"/>
      <c r="AD30" s="703">
        <f t="shared" si="6"/>
        <v>0</v>
      </c>
      <c r="AE30" s="446">
        <v>4927</v>
      </c>
      <c r="AF30" s="446"/>
      <c r="AG30" s="1042">
        <f t="shared" si="7"/>
        <v>4927</v>
      </c>
    </row>
    <row r="31" spans="1:33" ht="12.95" customHeight="1" x14ac:dyDescent="0.25">
      <c r="A31" s="505" t="s">
        <v>76</v>
      </c>
      <c r="B31" s="1236" t="s">
        <v>154</v>
      </c>
      <c r="C31" s="1235"/>
      <c r="D31" s="965">
        <f t="shared" si="21"/>
        <v>0</v>
      </c>
      <c r="E31" s="703">
        <f t="shared" si="22"/>
        <v>0</v>
      </c>
      <c r="F31" s="1042">
        <f t="shared" si="23"/>
        <v>0</v>
      </c>
      <c r="G31" s="446"/>
      <c r="H31" s="446"/>
      <c r="I31" s="703">
        <f t="shared" si="1"/>
        <v>0</v>
      </c>
      <c r="J31" s="122"/>
      <c r="K31" s="122"/>
      <c r="L31" s="703">
        <f t="shared" si="2"/>
        <v>0</v>
      </c>
      <c r="M31" s="122"/>
      <c r="N31" s="446"/>
      <c r="O31" s="703">
        <f t="shared" si="3"/>
        <v>0</v>
      </c>
      <c r="P31" s="446"/>
      <c r="Q31" s="446"/>
      <c r="R31" s="446"/>
      <c r="S31" s="446"/>
      <c r="T31" s="446"/>
      <c r="U31" s="446"/>
      <c r="V31" s="446"/>
      <c r="W31" s="446"/>
      <c r="X31" s="703">
        <f t="shared" si="4"/>
        <v>0</v>
      </c>
      <c r="Y31" s="446"/>
      <c r="Z31" s="446"/>
      <c r="AA31" s="703">
        <f t="shared" si="5"/>
        <v>0</v>
      </c>
      <c r="AB31" s="446"/>
      <c r="AC31" s="446"/>
      <c r="AD31" s="703">
        <f t="shared" si="6"/>
        <v>0</v>
      </c>
      <c r="AE31" s="446"/>
      <c r="AF31" s="446"/>
      <c r="AG31" s="1042">
        <f t="shared" si="7"/>
        <v>0</v>
      </c>
    </row>
    <row r="32" spans="1:33" ht="12.95" customHeight="1" x14ac:dyDescent="0.25">
      <c r="A32" s="505" t="s">
        <v>77</v>
      </c>
      <c r="B32" s="1236" t="s">
        <v>153</v>
      </c>
      <c r="C32" s="1235"/>
      <c r="D32" s="965">
        <f t="shared" si="21"/>
        <v>0</v>
      </c>
      <c r="E32" s="703">
        <f t="shared" si="22"/>
        <v>0</v>
      </c>
      <c r="F32" s="1042">
        <f t="shared" si="23"/>
        <v>0</v>
      </c>
      <c r="G32" s="446"/>
      <c r="H32" s="446"/>
      <c r="I32" s="703">
        <f t="shared" si="1"/>
        <v>0</v>
      </c>
      <c r="J32" s="446"/>
      <c r="K32" s="446"/>
      <c r="L32" s="703">
        <f t="shared" si="2"/>
        <v>0</v>
      </c>
      <c r="M32" s="446"/>
      <c r="N32" s="446"/>
      <c r="O32" s="703">
        <f t="shared" si="3"/>
        <v>0</v>
      </c>
      <c r="P32" s="446"/>
      <c r="Q32" s="446"/>
      <c r="R32" s="446"/>
      <c r="S32" s="446"/>
      <c r="T32" s="446"/>
      <c r="U32" s="446"/>
      <c r="V32" s="446"/>
      <c r="W32" s="446"/>
      <c r="X32" s="703">
        <f t="shared" si="4"/>
        <v>0</v>
      </c>
      <c r="Y32" s="446"/>
      <c r="Z32" s="446"/>
      <c r="AA32" s="703">
        <f t="shared" si="5"/>
        <v>0</v>
      </c>
      <c r="AB32" s="446"/>
      <c r="AC32" s="446"/>
      <c r="AD32" s="703">
        <f t="shared" si="6"/>
        <v>0</v>
      </c>
      <c r="AE32" s="446"/>
      <c r="AF32" s="446"/>
      <c r="AG32" s="1042">
        <f t="shared" si="7"/>
        <v>0</v>
      </c>
    </row>
    <row r="33" spans="1:33" ht="12.95" customHeight="1" x14ac:dyDescent="0.25">
      <c r="A33" s="505" t="s">
        <v>79</v>
      </c>
      <c r="B33" s="1236" t="s">
        <v>78</v>
      </c>
      <c r="C33" s="1235"/>
      <c r="D33" s="965">
        <f t="shared" si="21"/>
        <v>815</v>
      </c>
      <c r="E33" s="703">
        <f t="shared" si="22"/>
        <v>70</v>
      </c>
      <c r="F33" s="1042">
        <f t="shared" si="23"/>
        <v>885</v>
      </c>
      <c r="G33" s="446">
        <v>808</v>
      </c>
      <c r="H33" s="446">
        <f>56+14</f>
        <v>70</v>
      </c>
      <c r="I33" s="703">
        <f t="shared" si="1"/>
        <v>878</v>
      </c>
      <c r="J33" s="446"/>
      <c r="K33" s="446"/>
      <c r="L33" s="703">
        <f t="shared" si="2"/>
        <v>0</v>
      </c>
      <c r="M33" s="446"/>
      <c r="N33" s="446"/>
      <c r="O33" s="703">
        <f t="shared" si="3"/>
        <v>0</v>
      </c>
      <c r="P33" s="446"/>
      <c r="Q33" s="446"/>
      <c r="R33" s="446"/>
      <c r="S33" s="446"/>
      <c r="T33" s="446"/>
      <c r="U33" s="446"/>
      <c r="V33" s="446"/>
      <c r="W33" s="446"/>
      <c r="X33" s="703">
        <f t="shared" si="4"/>
        <v>0</v>
      </c>
      <c r="Y33" s="446"/>
      <c r="Z33" s="446"/>
      <c r="AA33" s="703">
        <f t="shared" si="5"/>
        <v>0</v>
      </c>
      <c r="AB33" s="446"/>
      <c r="AC33" s="446"/>
      <c r="AD33" s="703">
        <f t="shared" si="6"/>
        <v>0</v>
      </c>
      <c r="AE33" s="446">
        <v>7</v>
      </c>
      <c r="AF33" s="446"/>
      <c r="AG33" s="1042">
        <f t="shared" si="7"/>
        <v>7</v>
      </c>
    </row>
    <row r="34" spans="1:33" s="1151" customFormat="1" ht="12.95" customHeight="1" x14ac:dyDescent="0.2">
      <c r="A34" s="503" t="s">
        <v>80</v>
      </c>
      <c r="B34" s="1240" t="s">
        <v>152</v>
      </c>
      <c r="C34" s="1225"/>
      <c r="D34" s="965">
        <f t="shared" si="21"/>
        <v>35404</v>
      </c>
      <c r="E34" s="703">
        <f t="shared" si="22"/>
        <v>5336</v>
      </c>
      <c r="F34" s="1042">
        <f t="shared" si="23"/>
        <v>40740</v>
      </c>
      <c r="G34" s="703">
        <f>SUM(G29:G33)</f>
        <v>3513</v>
      </c>
      <c r="H34" s="703">
        <f t="shared" ref="H34:K34" si="49">SUM(H29:H33)</f>
        <v>2764</v>
      </c>
      <c r="I34" s="703">
        <f t="shared" si="1"/>
        <v>6277</v>
      </c>
      <c r="J34" s="703">
        <f t="shared" ref="J34" si="50">SUM(J29:J33)</f>
        <v>19783</v>
      </c>
      <c r="K34" s="703">
        <f t="shared" si="49"/>
        <v>0</v>
      </c>
      <c r="L34" s="703">
        <f t="shared" si="2"/>
        <v>19783</v>
      </c>
      <c r="M34" s="703">
        <f t="shared" ref="M34" si="51">SUM(M29:M33)</f>
        <v>5660</v>
      </c>
      <c r="N34" s="703">
        <f>SUM(N29:N33)</f>
        <v>0</v>
      </c>
      <c r="O34" s="703">
        <f t="shared" si="3"/>
        <v>5660</v>
      </c>
      <c r="P34" s="703">
        <f t="shared" ref="P34:Z34" si="52">SUM(P29:P33)</f>
        <v>66</v>
      </c>
      <c r="Q34" s="703">
        <f t="shared" si="52"/>
        <v>0</v>
      </c>
      <c r="R34" s="703">
        <f t="shared" si="52"/>
        <v>66</v>
      </c>
      <c r="S34" s="703">
        <f t="shared" ref="S34" si="53">SUM(S29:S33)</f>
        <v>265</v>
      </c>
      <c r="T34" s="703">
        <f t="shared" si="52"/>
        <v>-25</v>
      </c>
      <c r="U34" s="703">
        <f t="shared" si="52"/>
        <v>240</v>
      </c>
      <c r="V34" s="703">
        <f t="shared" si="52"/>
        <v>0</v>
      </c>
      <c r="W34" s="703">
        <f t="shared" si="52"/>
        <v>0</v>
      </c>
      <c r="X34" s="703">
        <f t="shared" si="4"/>
        <v>0</v>
      </c>
      <c r="Y34" s="703">
        <f t="shared" ref="Y34" si="54">SUM(Y29:Y33)</f>
        <v>592</v>
      </c>
      <c r="Z34" s="703">
        <f t="shared" si="52"/>
        <v>0</v>
      </c>
      <c r="AA34" s="703">
        <f t="shared" si="5"/>
        <v>592</v>
      </c>
      <c r="AB34" s="703">
        <f t="shared" ref="AB34" si="55">SUM(AB29:AB33)</f>
        <v>591</v>
      </c>
      <c r="AC34" s="703">
        <f t="shared" ref="AC34" si="56">SUM(AC29:AC33)</f>
        <v>3</v>
      </c>
      <c r="AD34" s="703">
        <f t="shared" si="6"/>
        <v>594</v>
      </c>
      <c r="AE34" s="703">
        <f>SUM(AE29:AE33)</f>
        <v>4934</v>
      </c>
      <c r="AF34" s="703">
        <f>SUM(AF29:AF33)</f>
        <v>2594</v>
      </c>
      <c r="AG34" s="1042">
        <f t="shared" si="7"/>
        <v>7528</v>
      </c>
    </row>
    <row r="35" spans="1:33" s="1151" customFormat="1" ht="12.95" customHeight="1" x14ac:dyDescent="0.2">
      <c r="A35" s="503" t="s">
        <v>81</v>
      </c>
      <c r="B35" s="1240" t="s">
        <v>151</v>
      </c>
      <c r="C35" s="1225"/>
      <c r="D35" s="965">
        <f t="shared" si="21"/>
        <v>132840</v>
      </c>
      <c r="E35" s="703">
        <f t="shared" si="22"/>
        <v>38858</v>
      </c>
      <c r="F35" s="1042">
        <f t="shared" si="23"/>
        <v>171698</v>
      </c>
      <c r="G35" s="703">
        <f>+G34+G28+G25+G17+G14</f>
        <v>18579</v>
      </c>
      <c r="H35" s="703">
        <f t="shared" ref="H35:AF35" si="57">+H34+H28+H25+H17+H14</f>
        <v>13056</v>
      </c>
      <c r="I35" s="703">
        <f t="shared" si="1"/>
        <v>31635</v>
      </c>
      <c r="J35" s="703">
        <f t="shared" ref="J35" si="58">+J34+J28+J25+J17+J14</f>
        <v>70779</v>
      </c>
      <c r="K35" s="703">
        <f t="shared" si="57"/>
        <v>0</v>
      </c>
      <c r="L35" s="703">
        <f t="shared" si="2"/>
        <v>70779</v>
      </c>
      <c r="M35" s="703">
        <f t="shared" ref="M35" si="59">+M34+M28+M25+M17+M14</f>
        <v>23283</v>
      </c>
      <c r="N35" s="703">
        <f t="shared" si="57"/>
        <v>0</v>
      </c>
      <c r="O35" s="703">
        <f t="shared" si="3"/>
        <v>23283</v>
      </c>
      <c r="P35" s="703">
        <f t="shared" si="57"/>
        <v>3315</v>
      </c>
      <c r="Q35" s="703">
        <f t="shared" si="57"/>
        <v>136</v>
      </c>
      <c r="R35" s="703">
        <f t="shared" si="57"/>
        <v>3451</v>
      </c>
      <c r="S35" s="703">
        <f t="shared" si="57"/>
        <v>1269</v>
      </c>
      <c r="T35" s="703">
        <f t="shared" si="57"/>
        <v>-525</v>
      </c>
      <c r="U35" s="703">
        <f t="shared" si="57"/>
        <v>744</v>
      </c>
      <c r="V35" s="703">
        <f t="shared" si="57"/>
        <v>0</v>
      </c>
      <c r="W35" s="703">
        <f t="shared" si="57"/>
        <v>0</v>
      </c>
      <c r="X35" s="703">
        <f t="shared" si="4"/>
        <v>0</v>
      </c>
      <c r="Y35" s="703">
        <f t="shared" ref="Y35" si="60">+Y34+Y28+Y25+Y17+Y14</f>
        <v>7803</v>
      </c>
      <c r="Z35" s="703">
        <f t="shared" si="57"/>
        <v>0</v>
      </c>
      <c r="AA35" s="703">
        <f t="shared" si="5"/>
        <v>7803</v>
      </c>
      <c r="AB35" s="703">
        <f t="shared" ref="AB35" si="61">+AB34+AB28+AB25+AB17+AB14</f>
        <v>2878</v>
      </c>
      <c r="AC35" s="703">
        <f t="shared" ref="AC35" si="62">+AC34+AC28+AC25+AC17+AC14</f>
        <v>2000</v>
      </c>
      <c r="AD35" s="703">
        <f t="shared" si="6"/>
        <v>4878</v>
      </c>
      <c r="AE35" s="703">
        <f t="shared" si="57"/>
        <v>4934</v>
      </c>
      <c r="AF35" s="703">
        <f t="shared" si="57"/>
        <v>24191</v>
      </c>
      <c r="AG35" s="1042">
        <f t="shared" si="7"/>
        <v>29125</v>
      </c>
    </row>
    <row r="36" spans="1:33" ht="8.25" customHeight="1" x14ac:dyDescent="0.25">
      <c r="A36" s="504"/>
      <c r="B36" s="1131"/>
      <c r="C36" s="1132"/>
      <c r="D36" s="804"/>
      <c r="E36" s="804"/>
      <c r="F36" s="1043"/>
      <c r="G36" s="600"/>
      <c r="H36" s="600"/>
      <c r="I36" s="804"/>
      <c r="J36" s="600"/>
      <c r="K36" s="600"/>
      <c r="L36" s="804"/>
      <c r="M36" s="600"/>
      <c r="N36" s="600"/>
      <c r="O36" s="804"/>
      <c r="P36" s="600"/>
      <c r="Q36" s="600"/>
      <c r="R36" s="600"/>
      <c r="S36" s="600"/>
      <c r="T36" s="600"/>
      <c r="U36" s="600"/>
      <c r="V36" s="600"/>
      <c r="W36" s="600"/>
      <c r="X36" s="804"/>
      <c r="Y36" s="600"/>
      <c r="Z36" s="600"/>
      <c r="AA36" s="804"/>
      <c r="AB36" s="600"/>
      <c r="AC36" s="600"/>
      <c r="AD36" s="804"/>
      <c r="AE36" s="600"/>
      <c r="AF36" s="600"/>
      <c r="AG36" s="1043"/>
    </row>
    <row r="37" spans="1:33" ht="12.95" hidden="1" customHeight="1" x14ac:dyDescent="0.25">
      <c r="A37" s="88" t="s">
        <v>83</v>
      </c>
      <c r="B37" s="1256" t="s">
        <v>82</v>
      </c>
      <c r="C37" s="1257"/>
      <c r="D37" s="804">
        <f t="shared" ref="D37:D72" si="63">+G37+M37+P37+S37+V37+AE37+J37+Y37+AB37</f>
        <v>0</v>
      </c>
      <c r="E37" s="804">
        <f t="shared" ref="E37:E72" si="64">+H37+N37+Q37+T37+W37+AF37+K37+Z37+AC37</f>
        <v>0</v>
      </c>
      <c r="F37" s="1043">
        <f t="shared" ref="F37:F72" si="65">+I37+O37+R37+U37+X37+AG37+L37+AA37+AD37</f>
        <v>0</v>
      </c>
      <c r="G37" s="600"/>
      <c r="H37" s="600"/>
      <c r="I37" s="804">
        <f t="shared" si="1"/>
        <v>0</v>
      </c>
      <c r="J37" s="600"/>
      <c r="K37" s="600"/>
      <c r="L37" s="804">
        <f t="shared" si="2"/>
        <v>0</v>
      </c>
      <c r="M37" s="600"/>
      <c r="N37" s="600"/>
      <c r="O37" s="804">
        <f t="shared" si="3"/>
        <v>0</v>
      </c>
      <c r="P37" s="600"/>
      <c r="Q37" s="600"/>
      <c r="R37" s="600"/>
      <c r="S37" s="600"/>
      <c r="T37" s="600"/>
      <c r="U37" s="600"/>
      <c r="V37" s="600"/>
      <c r="W37" s="600"/>
      <c r="X37" s="804">
        <f t="shared" si="4"/>
        <v>0</v>
      </c>
      <c r="Y37" s="600"/>
      <c r="Z37" s="600"/>
      <c r="AA37" s="804">
        <f t="shared" si="5"/>
        <v>0</v>
      </c>
      <c r="AB37" s="600"/>
      <c r="AC37" s="600"/>
      <c r="AD37" s="804">
        <f t="shared" si="6"/>
        <v>0</v>
      </c>
      <c r="AE37" s="600"/>
      <c r="AF37" s="600"/>
      <c r="AG37" s="1043">
        <f t="shared" si="7"/>
        <v>0</v>
      </c>
    </row>
    <row r="38" spans="1:33" ht="12.95" hidden="1" customHeight="1" x14ac:dyDescent="0.25">
      <c r="A38" s="740" t="s">
        <v>84</v>
      </c>
      <c r="B38" s="1256" t="s">
        <v>136</v>
      </c>
      <c r="C38" s="1257"/>
      <c r="D38" s="804">
        <f t="shared" si="63"/>
        <v>0</v>
      </c>
      <c r="E38" s="804">
        <f t="shared" si="64"/>
        <v>0</v>
      </c>
      <c r="F38" s="1043">
        <f t="shared" si="65"/>
        <v>0</v>
      </c>
      <c r="G38" s="600"/>
      <c r="H38" s="600"/>
      <c r="I38" s="804">
        <f t="shared" si="1"/>
        <v>0</v>
      </c>
      <c r="J38" s="600"/>
      <c r="K38" s="600"/>
      <c r="L38" s="804">
        <f t="shared" si="2"/>
        <v>0</v>
      </c>
      <c r="M38" s="600"/>
      <c r="N38" s="600"/>
      <c r="O38" s="804">
        <f t="shared" si="3"/>
        <v>0</v>
      </c>
      <c r="P38" s="600"/>
      <c r="Q38" s="600"/>
      <c r="R38" s="600"/>
      <c r="S38" s="600"/>
      <c r="T38" s="600"/>
      <c r="U38" s="600"/>
      <c r="V38" s="600"/>
      <c r="W38" s="600"/>
      <c r="X38" s="804">
        <f t="shared" si="4"/>
        <v>0</v>
      </c>
      <c r="Y38" s="600"/>
      <c r="Z38" s="600"/>
      <c r="AA38" s="804">
        <f t="shared" si="5"/>
        <v>0</v>
      </c>
      <c r="AB38" s="600"/>
      <c r="AC38" s="600"/>
      <c r="AD38" s="804">
        <f t="shared" si="6"/>
        <v>0</v>
      </c>
      <c r="AE38" s="600"/>
      <c r="AF38" s="600"/>
      <c r="AG38" s="1043">
        <f t="shared" si="7"/>
        <v>0</v>
      </c>
    </row>
    <row r="39" spans="1:33" s="1172" customFormat="1" ht="12.95" hidden="1" customHeight="1" x14ac:dyDescent="0.2">
      <c r="A39" s="741" t="s">
        <v>84</v>
      </c>
      <c r="B39" s="1171"/>
      <c r="C39" s="748" t="s">
        <v>138</v>
      </c>
      <c r="D39" s="804">
        <f t="shared" si="63"/>
        <v>0</v>
      </c>
      <c r="E39" s="804">
        <f t="shared" si="64"/>
        <v>0</v>
      </c>
      <c r="F39" s="1043">
        <f t="shared" si="65"/>
        <v>0</v>
      </c>
      <c r="G39" s="805"/>
      <c r="H39" s="805"/>
      <c r="I39" s="804">
        <f t="shared" si="1"/>
        <v>0</v>
      </c>
      <c r="J39" s="805"/>
      <c r="K39" s="805"/>
      <c r="L39" s="804">
        <f t="shared" si="2"/>
        <v>0</v>
      </c>
      <c r="M39" s="805"/>
      <c r="N39" s="805"/>
      <c r="O39" s="804">
        <f t="shared" si="3"/>
        <v>0</v>
      </c>
      <c r="P39" s="805"/>
      <c r="Q39" s="805"/>
      <c r="R39" s="805"/>
      <c r="S39" s="805"/>
      <c r="T39" s="805"/>
      <c r="U39" s="805"/>
      <c r="V39" s="805"/>
      <c r="W39" s="805"/>
      <c r="X39" s="804">
        <f t="shared" si="4"/>
        <v>0</v>
      </c>
      <c r="Y39" s="805"/>
      <c r="Z39" s="805"/>
      <c r="AA39" s="804">
        <f t="shared" si="5"/>
        <v>0</v>
      </c>
      <c r="AB39" s="805"/>
      <c r="AC39" s="805"/>
      <c r="AD39" s="804">
        <f t="shared" si="6"/>
        <v>0</v>
      </c>
      <c r="AE39" s="805"/>
      <c r="AF39" s="805"/>
      <c r="AG39" s="1043">
        <f t="shared" si="7"/>
        <v>0</v>
      </c>
    </row>
    <row r="40" spans="1:33" ht="12.95" hidden="1" customHeight="1" x14ac:dyDescent="0.25">
      <c r="A40" s="88" t="s">
        <v>86</v>
      </c>
      <c r="B40" s="1256" t="s">
        <v>85</v>
      </c>
      <c r="C40" s="1257"/>
      <c r="D40" s="804">
        <f t="shared" si="63"/>
        <v>0</v>
      </c>
      <c r="E40" s="804">
        <f t="shared" si="64"/>
        <v>0</v>
      </c>
      <c r="F40" s="1043">
        <f t="shared" si="65"/>
        <v>0</v>
      </c>
      <c r="G40" s="600"/>
      <c r="H40" s="600"/>
      <c r="I40" s="804">
        <f t="shared" si="1"/>
        <v>0</v>
      </c>
      <c r="J40" s="600"/>
      <c r="K40" s="600"/>
      <c r="L40" s="804">
        <f t="shared" si="2"/>
        <v>0</v>
      </c>
      <c r="M40" s="600"/>
      <c r="N40" s="600"/>
      <c r="O40" s="804">
        <f t="shared" si="3"/>
        <v>0</v>
      </c>
      <c r="P40" s="600"/>
      <c r="Q40" s="600"/>
      <c r="R40" s="600"/>
      <c r="S40" s="600"/>
      <c r="T40" s="600"/>
      <c r="U40" s="600"/>
      <c r="V40" s="600"/>
      <c r="W40" s="600"/>
      <c r="X40" s="804">
        <f t="shared" si="4"/>
        <v>0</v>
      </c>
      <c r="Y40" s="600"/>
      <c r="Z40" s="600"/>
      <c r="AA40" s="804">
        <f t="shared" si="5"/>
        <v>0</v>
      </c>
      <c r="AB40" s="600"/>
      <c r="AC40" s="600"/>
      <c r="AD40" s="804">
        <f t="shared" si="6"/>
        <v>0</v>
      </c>
      <c r="AE40" s="600"/>
      <c r="AF40" s="600"/>
      <c r="AG40" s="1043">
        <f t="shared" si="7"/>
        <v>0</v>
      </c>
    </row>
    <row r="41" spans="1:33" ht="12.95" hidden="1" customHeight="1" x14ac:dyDescent="0.25">
      <c r="A41" s="740" t="s">
        <v>87</v>
      </c>
      <c r="B41" s="1256" t="s">
        <v>139</v>
      </c>
      <c r="C41" s="1257"/>
      <c r="D41" s="804">
        <f t="shared" si="63"/>
        <v>0</v>
      </c>
      <c r="E41" s="804">
        <f t="shared" si="64"/>
        <v>0</v>
      </c>
      <c r="F41" s="1043">
        <f t="shared" si="65"/>
        <v>0</v>
      </c>
      <c r="G41" s="600"/>
      <c r="H41" s="600"/>
      <c r="I41" s="804">
        <f t="shared" si="1"/>
        <v>0</v>
      </c>
      <c r="J41" s="600"/>
      <c r="K41" s="600"/>
      <c r="L41" s="804">
        <f t="shared" si="2"/>
        <v>0</v>
      </c>
      <c r="M41" s="600"/>
      <c r="N41" s="600"/>
      <c r="O41" s="804">
        <f t="shared" si="3"/>
        <v>0</v>
      </c>
      <c r="P41" s="600"/>
      <c r="Q41" s="600"/>
      <c r="R41" s="600"/>
      <c r="S41" s="600"/>
      <c r="T41" s="600"/>
      <c r="U41" s="600"/>
      <c r="V41" s="600"/>
      <c r="W41" s="600"/>
      <c r="X41" s="804">
        <f t="shared" si="4"/>
        <v>0</v>
      </c>
      <c r="Y41" s="600"/>
      <c r="Z41" s="600"/>
      <c r="AA41" s="804">
        <f t="shared" si="5"/>
        <v>0</v>
      </c>
      <c r="AB41" s="600"/>
      <c r="AC41" s="600"/>
      <c r="AD41" s="804">
        <f t="shared" si="6"/>
        <v>0</v>
      </c>
      <c r="AE41" s="600"/>
      <c r="AF41" s="600"/>
      <c r="AG41" s="1043">
        <f t="shared" si="7"/>
        <v>0</v>
      </c>
    </row>
    <row r="42" spans="1:33" s="1172" customFormat="1" ht="12.95" hidden="1" customHeight="1" x14ac:dyDescent="0.2">
      <c r="A42" s="741" t="s">
        <v>87</v>
      </c>
      <c r="B42" s="1171"/>
      <c r="C42" s="749" t="s">
        <v>88</v>
      </c>
      <c r="D42" s="804">
        <f t="shared" si="63"/>
        <v>0</v>
      </c>
      <c r="E42" s="804">
        <f t="shared" si="64"/>
        <v>0</v>
      </c>
      <c r="F42" s="1043">
        <f t="shared" si="65"/>
        <v>0</v>
      </c>
      <c r="G42" s="805"/>
      <c r="H42" s="805"/>
      <c r="I42" s="804">
        <f t="shared" si="1"/>
        <v>0</v>
      </c>
      <c r="J42" s="805"/>
      <c r="K42" s="805"/>
      <c r="L42" s="804">
        <f t="shared" si="2"/>
        <v>0</v>
      </c>
      <c r="M42" s="805"/>
      <c r="N42" s="805"/>
      <c r="O42" s="804">
        <f t="shared" si="3"/>
        <v>0</v>
      </c>
      <c r="P42" s="805"/>
      <c r="Q42" s="805"/>
      <c r="R42" s="805"/>
      <c r="S42" s="805"/>
      <c r="T42" s="805"/>
      <c r="U42" s="805"/>
      <c r="V42" s="805"/>
      <c r="W42" s="805"/>
      <c r="X42" s="804">
        <f t="shared" si="4"/>
        <v>0</v>
      </c>
      <c r="Y42" s="805"/>
      <c r="Z42" s="805"/>
      <c r="AA42" s="804">
        <f t="shared" si="5"/>
        <v>0</v>
      </c>
      <c r="AB42" s="805"/>
      <c r="AC42" s="805"/>
      <c r="AD42" s="804">
        <f t="shared" si="6"/>
        <v>0</v>
      </c>
      <c r="AE42" s="805"/>
      <c r="AF42" s="805"/>
      <c r="AG42" s="1043">
        <f t="shared" si="7"/>
        <v>0</v>
      </c>
    </row>
    <row r="43" spans="1:33" s="1172" customFormat="1" ht="12.95" hidden="1" customHeight="1" x14ac:dyDescent="0.2">
      <c r="A43" s="741" t="s">
        <v>87</v>
      </c>
      <c r="B43" s="1171"/>
      <c r="C43" s="748" t="s">
        <v>140</v>
      </c>
      <c r="D43" s="804">
        <f t="shared" si="63"/>
        <v>0</v>
      </c>
      <c r="E43" s="804">
        <f t="shared" si="64"/>
        <v>0</v>
      </c>
      <c r="F43" s="1043">
        <f t="shared" si="65"/>
        <v>0</v>
      </c>
      <c r="G43" s="805"/>
      <c r="H43" s="805"/>
      <c r="I43" s="804">
        <f t="shared" si="1"/>
        <v>0</v>
      </c>
      <c r="J43" s="805"/>
      <c r="K43" s="805"/>
      <c r="L43" s="804">
        <f t="shared" si="2"/>
        <v>0</v>
      </c>
      <c r="M43" s="805"/>
      <c r="N43" s="805"/>
      <c r="O43" s="804">
        <f t="shared" si="3"/>
        <v>0</v>
      </c>
      <c r="P43" s="805"/>
      <c r="Q43" s="805"/>
      <c r="R43" s="805"/>
      <c r="S43" s="805"/>
      <c r="T43" s="805"/>
      <c r="U43" s="805"/>
      <c r="V43" s="805"/>
      <c r="W43" s="805"/>
      <c r="X43" s="804">
        <f t="shared" si="4"/>
        <v>0</v>
      </c>
      <c r="Y43" s="805"/>
      <c r="Z43" s="805"/>
      <c r="AA43" s="804">
        <f t="shared" si="5"/>
        <v>0</v>
      </c>
      <c r="AB43" s="805"/>
      <c r="AC43" s="805"/>
      <c r="AD43" s="804">
        <f t="shared" si="6"/>
        <v>0</v>
      </c>
      <c r="AE43" s="805"/>
      <c r="AF43" s="805"/>
      <c r="AG43" s="1043">
        <f t="shared" si="7"/>
        <v>0</v>
      </c>
    </row>
    <row r="44" spans="1:33" ht="12.95" hidden="1" customHeight="1" x14ac:dyDescent="0.25">
      <c r="A44" s="740" t="s">
        <v>89</v>
      </c>
      <c r="B44" s="1277" t="s">
        <v>141</v>
      </c>
      <c r="C44" s="1229"/>
      <c r="D44" s="804">
        <f t="shared" si="63"/>
        <v>0</v>
      </c>
      <c r="E44" s="804">
        <f t="shared" si="64"/>
        <v>0</v>
      </c>
      <c r="F44" s="1043">
        <f t="shared" si="65"/>
        <v>0</v>
      </c>
      <c r="G44" s="600"/>
      <c r="H44" s="600"/>
      <c r="I44" s="804">
        <f t="shared" si="1"/>
        <v>0</v>
      </c>
      <c r="J44" s="600"/>
      <c r="K44" s="600"/>
      <c r="L44" s="804">
        <f t="shared" si="2"/>
        <v>0</v>
      </c>
      <c r="M44" s="600"/>
      <c r="N44" s="600"/>
      <c r="O44" s="804">
        <f t="shared" si="3"/>
        <v>0</v>
      </c>
      <c r="P44" s="600"/>
      <c r="Q44" s="600"/>
      <c r="R44" s="600"/>
      <c r="S44" s="600"/>
      <c r="T44" s="600"/>
      <c r="U44" s="600"/>
      <c r="V44" s="600"/>
      <c r="W44" s="600"/>
      <c r="X44" s="804">
        <f t="shared" si="4"/>
        <v>0</v>
      </c>
      <c r="Y44" s="600"/>
      <c r="Z44" s="600"/>
      <c r="AA44" s="804">
        <f t="shared" si="5"/>
        <v>0</v>
      </c>
      <c r="AB44" s="600"/>
      <c r="AC44" s="600"/>
      <c r="AD44" s="804">
        <f t="shared" si="6"/>
        <v>0</v>
      </c>
      <c r="AE44" s="600"/>
      <c r="AF44" s="600"/>
      <c r="AG44" s="1043">
        <f t="shared" si="7"/>
        <v>0</v>
      </c>
    </row>
    <row r="45" spans="1:33" s="1172" customFormat="1" ht="12.95" hidden="1" customHeight="1" x14ac:dyDescent="0.2">
      <c r="A45" s="741" t="s">
        <v>89</v>
      </c>
      <c r="B45" s="1171"/>
      <c r="C45" s="748" t="s">
        <v>142</v>
      </c>
      <c r="D45" s="804">
        <f t="shared" si="63"/>
        <v>0</v>
      </c>
      <c r="E45" s="804">
        <f t="shared" si="64"/>
        <v>0</v>
      </c>
      <c r="F45" s="1043">
        <f t="shared" si="65"/>
        <v>0</v>
      </c>
      <c r="G45" s="805"/>
      <c r="H45" s="805"/>
      <c r="I45" s="804">
        <f t="shared" si="1"/>
        <v>0</v>
      </c>
      <c r="J45" s="805"/>
      <c r="K45" s="805"/>
      <c r="L45" s="804">
        <f t="shared" si="2"/>
        <v>0</v>
      </c>
      <c r="M45" s="805"/>
      <c r="N45" s="805"/>
      <c r="O45" s="804">
        <f t="shared" si="3"/>
        <v>0</v>
      </c>
      <c r="P45" s="805"/>
      <c r="Q45" s="805"/>
      <c r="R45" s="805"/>
      <c r="S45" s="805"/>
      <c r="T45" s="805"/>
      <c r="U45" s="805"/>
      <c r="V45" s="805"/>
      <c r="W45" s="805"/>
      <c r="X45" s="804">
        <f t="shared" si="4"/>
        <v>0</v>
      </c>
      <c r="Y45" s="805"/>
      <c r="Z45" s="805"/>
      <c r="AA45" s="804">
        <f t="shared" si="5"/>
        <v>0</v>
      </c>
      <c r="AB45" s="805"/>
      <c r="AC45" s="805"/>
      <c r="AD45" s="804">
        <f t="shared" si="6"/>
        <v>0</v>
      </c>
      <c r="AE45" s="805"/>
      <c r="AF45" s="805"/>
      <c r="AG45" s="1043">
        <f t="shared" si="7"/>
        <v>0</v>
      </c>
    </row>
    <row r="46" spans="1:33" ht="12.95" hidden="1" customHeight="1" x14ac:dyDescent="0.25">
      <c r="A46" s="740" t="s">
        <v>90</v>
      </c>
      <c r="B46" s="1277" t="s">
        <v>143</v>
      </c>
      <c r="C46" s="1229"/>
      <c r="D46" s="804">
        <f t="shared" si="63"/>
        <v>0</v>
      </c>
      <c r="E46" s="804">
        <f t="shared" si="64"/>
        <v>0</v>
      </c>
      <c r="F46" s="1043">
        <f t="shared" si="65"/>
        <v>0</v>
      </c>
      <c r="G46" s="600"/>
      <c r="H46" s="600"/>
      <c r="I46" s="804">
        <f t="shared" si="1"/>
        <v>0</v>
      </c>
      <c r="J46" s="600"/>
      <c r="K46" s="600"/>
      <c r="L46" s="804">
        <f t="shared" si="2"/>
        <v>0</v>
      </c>
      <c r="M46" s="600"/>
      <c r="N46" s="600"/>
      <c r="O46" s="804">
        <f t="shared" si="3"/>
        <v>0</v>
      </c>
      <c r="P46" s="600"/>
      <c r="Q46" s="600"/>
      <c r="R46" s="600"/>
      <c r="S46" s="600"/>
      <c r="T46" s="600"/>
      <c r="U46" s="600"/>
      <c r="V46" s="600"/>
      <c r="W46" s="600"/>
      <c r="X46" s="804">
        <f t="shared" si="4"/>
        <v>0</v>
      </c>
      <c r="Y46" s="600"/>
      <c r="Z46" s="600"/>
      <c r="AA46" s="804">
        <f t="shared" si="5"/>
        <v>0</v>
      </c>
      <c r="AB46" s="600"/>
      <c r="AC46" s="600"/>
      <c r="AD46" s="804">
        <f t="shared" si="6"/>
        <v>0</v>
      </c>
      <c r="AE46" s="600"/>
      <c r="AF46" s="600"/>
      <c r="AG46" s="1043">
        <f t="shared" si="7"/>
        <v>0</v>
      </c>
    </row>
    <row r="47" spans="1:33" s="1172" customFormat="1" ht="12.95" hidden="1" customHeight="1" x14ac:dyDescent="0.2">
      <c r="A47" s="741" t="s">
        <v>90</v>
      </c>
      <c r="B47" s="1171"/>
      <c r="C47" s="748" t="s">
        <v>144</v>
      </c>
      <c r="D47" s="804">
        <f t="shared" si="63"/>
        <v>0</v>
      </c>
      <c r="E47" s="804">
        <f t="shared" si="64"/>
        <v>0</v>
      </c>
      <c r="F47" s="1043">
        <f t="shared" si="65"/>
        <v>0</v>
      </c>
      <c r="G47" s="805"/>
      <c r="H47" s="805"/>
      <c r="I47" s="804">
        <f t="shared" si="1"/>
        <v>0</v>
      </c>
      <c r="J47" s="805"/>
      <c r="K47" s="805"/>
      <c r="L47" s="804">
        <f t="shared" si="2"/>
        <v>0</v>
      </c>
      <c r="M47" s="805"/>
      <c r="N47" s="805"/>
      <c r="O47" s="804">
        <f t="shared" si="3"/>
        <v>0</v>
      </c>
      <c r="P47" s="805"/>
      <c r="Q47" s="805"/>
      <c r="R47" s="805"/>
      <c r="S47" s="805"/>
      <c r="T47" s="805"/>
      <c r="U47" s="805"/>
      <c r="V47" s="805"/>
      <c r="W47" s="805"/>
      <c r="X47" s="804">
        <f t="shared" si="4"/>
        <v>0</v>
      </c>
      <c r="Y47" s="805"/>
      <c r="Z47" s="805"/>
      <c r="AA47" s="804">
        <f t="shared" si="5"/>
        <v>0</v>
      </c>
      <c r="AB47" s="805"/>
      <c r="AC47" s="805"/>
      <c r="AD47" s="804">
        <f t="shared" si="6"/>
        <v>0</v>
      </c>
      <c r="AE47" s="805"/>
      <c r="AF47" s="805"/>
      <c r="AG47" s="1043">
        <f t="shared" si="7"/>
        <v>0</v>
      </c>
    </row>
    <row r="48" spans="1:33" ht="12.95" hidden="1" customHeight="1" x14ac:dyDescent="0.25">
      <c r="A48" s="88" t="s">
        <v>91</v>
      </c>
      <c r="B48" s="1277" t="s">
        <v>145</v>
      </c>
      <c r="C48" s="1229"/>
      <c r="D48" s="804">
        <f t="shared" si="63"/>
        <v>0</v>
      </c>
      <c r="E48" s="804">
        <f t="shared" si="64"/>
        <v>0</v>
      </c>
      <c r="F48" s="1043">
        <f t="shared" si="65"/>
        <v>0</v>
      </c>
      <c r="G48" s="600"/>
      <c r="H48" s="600"/>
      <c r="I48" s="804">
        <f t="shared" si="1"/>
        <v>0</v>
      </c>
      <c r="J48" s="600"/>
      <c r="K48" s="600"/>
      <c r="L48" s="804">
        <f t="shared" si="2"/>
        <v>0</v>
      </c>
      <c r="M48" s="600"/>
      <c r="N48" s="600"/>
      <c r="O48" s="804">
        <f t="shared" si="3"/>
        <v>0</v>
      </c>
      <c r="P48" s="600"/>
      <c r="Q48" s="600"/>
      <c r="R48" s="600"/>
      <c r="S48" s="600"/>
      <c r="T48" s="600"/>
      <c r="U48" s="600"/>
      <c r="V48" s="600"/>
      <c r="W48" s="600"/>
      <c r="X48" s="804">
        <f t="shared" si="4"/>
        <v>0</v>
      </c>
      <c r="Y48" s="600"/>
      <c r="Z48" s="600"/>
      <c r="AA48" s="804">
        <f t="shared" si="5"/>
        <v>0</v>
      </c>
      <c r="AB48" s="600"/>
      <c r="AC48" s="600"/>
      <c r="AD48" s="804">
        <f t="shared" si="6"/>
        <v>0</v>
      </c>
      <c r="AE48" s="600"/>
      <c r="AF48" s="600"/>
      <c r="AG48" s="1043">
        <f t="shared" si="7"/>
        <v>0</v>
      </c>
    </row>
    <row r="49" spans="1:33" s="1172" customFormat="1" ht="12.95" hidden="1" customHeight="1" x14ac:dyDescent="0.2">
      <c r="A49" s="741" t="s">
        <v>91</v>
      </c>
      <c r="B49" s="1171"/>
      <c r="C49" s="748" t="s">
        <v>92</v>
      </c>
      <c r="D49" s="804">
        <f t="shared" si="63"/>
        <v>0</v>
      </c>
      <c r="E49" s="804">
        <f t="shared" si="64"/>
        <v>0</v>
      </c>
      <c r="F49" s="1043">
        <f t="shared" si="65"/>
        <v>0</v>
      </c>
      <c r="G49" s="805"/>
      <c r="H49" s="805"/>
      <c r="I49" s="804">
        <f t="shared" si="1"/>
        <v>0</v>
      </c>
      <c r="J49" s="805"/>
      <c r="K49" s="805"/>
      <c r="L49" s="804">
        <f t="shared" si="2"/>
        <v>0</v>
      </c>
      <c r="M49" s="805"/>
      <c r="N49" s="805"/>
      <c r="O49" s="804">
        <f t="shared" si="3"/>
        <v>0</v>
      </c>
      <c r="P49" s="805"/>
      <c r="Q49" s="805"/>
      <c r="R49" s="805"/>
      <c r="S49" s="805"/>
      <c r="T49" s="805"/>
      <c r="U49" s="805"/>
      <c r="V49" s="805"/>
      <c r="W49" s="805"/>
      <c r="X49" s="804">
        <f t="shared" si="4"/>
        <v>0</v>
      </c>
      <c r="Y49" s="805"/>
      <c r="Z49" s="805"/>
      <c r="AA49" s="804">
        <f t="shared" si="5"/>
        <v>0</v>
      </c>
      <c r="AB49" s="805"/>
      <c r="AC49" s="805"/>
      <c r="AD49" s="804">
        <f t="shared" si="6"/>
        <v>0</v>
      </c>
      <c r="AE49" s="805"/>
      <c r="AF49" s="805"/>
      <c r="AG49" s="1043">
        <f t="shared" si="7"/>
        <v>0</v>
      </c>
    </row>
    <row r="50" spans="1:33" ht="12.95" hidden="1" customHeight="1" x14ac:dyDescent="0.25">
      <c r="A50" s="740" t="s">
        <v>93</v>
      </c>
      <c r="B50" s="1277" t="s">
        <v>146</v>
      </c>
      <c r="C50" s="1229"/>
      <c r="D50" s="804">
        <f t="shared" si="63"/>
        <v>0</v>
      </c>
      <c r="E50" s="804">
        <f t="shared" si="64"/>
        <v>0</v>
      </c>
      <c r="F50" s="1043">
        <f t="shared" si="65"/>
        <v>0</v>
      </c>
      <c r="G50" s="600"/>
      <c r="H50" s="600"/>
      <c r="I50" s="804">
        <f t="shared" si="1"/>
        <v>0</v>
      </c>
      <c r="J50" s="600"/>
      <c r="K50" s="600"/>
      <c r="L50" s="804">
        <f t="shared" si="2"/>
        <v>0</v>
      </c>
      <c r="M50" s="600"/>
      <c r="N50" s="600"/>
      <c r="O50" s="804">
        <f t="shared" si="3"/>
        <v>0</v>
      </c>
      <c r="P50" s="600"/>
      <c r="Q50" s="600"/>
      <c r="R50" s="600"/>
      <c r="S50" s="600"/>
      <c r="T50" s="600"/>
      <c r="U50" s="600"/>
      <c r="V50" s="600"/>
      <c r="W50" s="600"/>
      <c r="X50" s="804">
        <f t="shared" si="4"/>
        <v>0</v>
      </c>
      <c r="Y50" s="600"/>
      <c r="Z50" s="600"/>
      <c r="AA50" s="804">
        <f t="shared" si="5"/>
        <v>0</v>
      </c>
      <c r="AB50" s="600"/>
      <c r="AC50" s="600"/>
      <c r="AD50" s="804">
        <f t="shared" si="6"/>
        <v>0</v>
      </c>
      <c r="AE50" s="600"/>
      <c r="AF50" s="600"/>
      <c r="AG50" s="1043">
        <f t="shared" si="7"/>
        <v>0</v>
      </c>
    </row>
    <row r="51" spans="1:33" s="1172" customFormat="1" ht="12.95" hidden="1" customHeight="1" x14ac:dyDescent="0.2">
      <c r="A51" s="741" t="s">
        <v>93</v>
      </c>
      <c r="B51" s="1171"/>
      <c r="C51" s="748" t="s">
        <v>147</v>
      </c>
      <c r="D51" s="804">
        <f t="shared" si="63"/>
        <v>0</v>
      </c>
      <c r="E51" s="804">
        <f t="shared" si="64"/>
        <v>0</v>
      </c>
      <c r="F51" s="1043">
        <f t="shared" si="65"/>
        <v>0</v>
      </c>
      <c r="G51" s="805"/>
      <c r="H51" s="805"/>
      <c r="I51" s="804">
        <f t="shared" si="1"/>
        <v>0</v>
      </c>
      <c r="J51" s="805"/>
      <c r="K51" s="805"/>
      <c r="L51" s="804">
        <f t="shared" si="2"/>
        <v>0</v>
      </c>
      <c r="M51" s="805"/>
      <c r="N51" s="805"/>
      <c r="O51" s="804">
        <f t="shared" si="3"/>
        <v>0</v>
      </c>
      <c r="P51" s="805"/>
      <c r="Q51" s="805"/>
      <c r="R51" s="805"/>
      <c r="S51" s="805"/>
      <c r="T51" s="805"/>
      <c r="U51" s="805"/>
      <c r="V51" s="805"/>
      <c r="W51" s="805"/>
      <c r="X51" s="804">
        <f t="shared" si="4"/>
        <v>0</v>
      </c>
      <c r="Y51" s="805"/>
      <c r="Z51" s="805"/>
      <c r="AA51" s="804">
        <f t="shared" si="5"/>
        <v>0</v>
      </c>
      <c r="AB51" s="805"/>
      <c r="AC51" s="805"/>
      <c r="AD51" s="804">
        <f t="shared" si="6"/>
        <v>0</v>
      </c>
      <c r="AE51" s="805"/>
      <c r="AF51" s="805"/>
      <c r="AG51" s="1043">
        <f t="shared" si="7"/>
        <v>0</v>
      </c>
    </row>
    <row r="52" spans="1:33" s="1172" customFormat="1" ht="12.95" hidden="1" customHeight="1" x14ac:dyDescent="0.2">
      <c r="A52" s="741" t="s">
        <v>93</v>
      </c>
      <c r="B52" s="1171"/>
      <c r="C52" s="748" t="s">
        <v>137</v>
      </c>
      <c r="D52" s="804">
        <f t="shared" si="63"/>
        <v>0</v>
      </c>
      <c r="E52" s="804">
        <f t="shared" si="64"/>
        <v>0</v>
      </c>
      <c r="F52" s="1043">
        <f t="shared" si="65"/>
        <v>0</v>
      </c>
      <c r="G52" s="805"/>
      <c r="H52" s="805"/>
      <c r="I52" s="804">
        <f t="shared" si="1"/>
        <v>0</v>
      </c>
      <c r="J52" s="805"/>
      <c r="K52" s="805"/>
      <c r="L52" s="804">
        <f t="shared" si="2"/>
        <v>0</v>
      </c>
      <c r="M52" s="805"/>
      <c r="N52" s="805"/>
      <c r="O52" s="804">
        <f t="shared" si="3"/>
        <v>0</v>
      </c>
      <c r="P52" s="805"/>
      <c r="Q52" s="805"/>
      <c r="R52" s="805"/>
      <c r="S52" s="805"/>
      <c r="T52" s="805"/>
      <c r="U52" s="805"/>
      <c r="V52" s="805"/>
      <c r="W52" s="805"/>
      <c r="X52" s="804">
        <f t="shared" si="4"/>
        <v>0</v>
      </c>
      <c r="Y52" s="805"/>
      <c r="Z52" s="805"/>
      <c r="AA52" s="804">
        <f t="shared" si="5"/>
        <v>0</v>
      </c>
      <c r="AB52" s="805"/>
      <c r="AC52" s="805"/>
      <c r="AD52" s="804">
        <f t="shared" si="6"/>
        <v>0</v>
      </c>
      <c r="AE52" s="805"/>
      <c r="AF52" s="805"/>
      <c r="AG52" s="1043">
        <f t="shared" si="7"/>
        <v>0</v>
      </c>
    </row>
    <row r="53" spans="1:33" s="1172" customFormat="1" ht="12.95" hidden="1" customHeight="1" x14ac:dyDescent="0.2">
      <c r="A53" s="742" t="s">
        <v>93</v>
      </c>
      <c r="B53" s="1171"/>
      <c r="C53" s="748" t="s">
        <v>148</v>
      </c>
      <c r="D53" s="804">
        <f t="shared" si="63"/>
        <v>0</v>
      </c>
      <c r="E53" s="804">
        <f t="shared" si="64"/>
        <v>0</v>
      </c>
      <c r="F53" s="1043">
        <f t="shared" si="65"/>
        <v>0</v>
      </c>
      <c r="G53" s="738"/>
      <c r="H53" s="738"/>
      <c r="I53" s="804">
        <f t="shared" si="1"/>
        <v>0</v>
      </c>
      <c r="J53" s="738"/>
      <c r="K53" s="738"/>
      <c r="L53" s="804">
        <f t="shared" si="2"/>
        <v>0</v>
      </c>
      <c r="M53" s="738"/>
      <c r="N53" s="738"/>
      <c r="O53" s="804">
        <f t="shared" si="3"/>
        <v>0</v>
      </c>
      <c r="P53" s="738"/>
      <c r="Q53" s="738"/>
      <c r="R53" s="738"/>
      <c r="S53" s="738"/>
      <c r="T53" s="738"/>
      <c r="U53" s="738"/>
      <c r="V53" s="738"/>
      <c r="W53" s="738"/>
      <c r="X53" s="804">
        <f t="shared" si="4"/>
        <v>0</v>
      </c>
      <c r="Y53" s="738"/>
      <c r="Z53" s="738"/>
      <c r="AA53" s="804">
        <f t="shared" si="5"/>
        <v>0</v>
      </c>
      <c r="AB53" s="738"/>
      <c r="AC53" s="738"/>
      <c r="AD53" s="804">
        <f t="shared" si="6"/>
        <v>0</v>
      </c>
      <c r="AE53" s="738"/>
      <c r="AF53" s="738"/>
      <c r="AG53" s="1043">
        <f t="shared" si="7"/>
        <v>0</v>
      </c>
    </row>
    <row r="54" spans="1:33" s="1172" customFormat="1" ht="12.95" hidden="1" customHeight="1" x14ac:dyDescent="0.2">
      <c r="A54" s="741" t="s">
        <v>93</v>
      </c>
      <c r="B54" s="1171"/>
      <c r="C54" s="748" t="s">
        <v>149</v>
      </c>
      <c r="D54" s="804">
        <f t="shared" si="63"/>
        <v>0</v>
      </c>
      <c r="E54" s="804">
        <f t="shared" si="64"/>
        <v>0</v>
      </c>
      <c r="F54" s="1043">
        <f t="shared" si="65"/>
        <v>0</v>
      </c>
      <c r="G54" s="805"/>
      <c r="H54" s="805"/>
      <c r="I54" s="804">
        <f t="shared" si="1"/>
        <v>0</v>
      </c>
      <c r="J54" s="805"/>
      <c r="K54" s="805"/>
      <c r="L54" s="804">
        <f t="shared" si="2"/>
        <v>0</v>
      </c>
      <c r="M54" s="805"/>
      <c r="N54" s="805"/>
      <c r="O54" s="804">
        <f t="shared" si="3"/>
        <v>0</v>
      </c>
      <c r="P54" s="805"/>
      <c r="Q54" s="805"/>
      <c r="R54" s="805"/>
      <c r="S54" s="805"/>
      <c r="T54" s="805"/>
      <c r="U54" s="805"/>
      <c r="V54" s="805"/>
      <c r="W54" s="805"/>
      <c r="X54" s="804">
        <f t="shared" si="4"/>
        <v>0</v>
      </c>
      <c r="Y54" s="805"/>
      <c r="Z54" s="805"/>
      <c r="AA54" s="804">
        <f t="shared" si="5"/>
        <v>0</v>
      </c>
      <c r="AB54" s="805"/>
      <c r="AC54" s="805"/>
      <c r="AD54" s="804">
        <f t="shared" si="6"/>
        <v>0</v>
      </c>
      <c r="AE54" s="805"/>
      <c r="AF54" s="805"/>
      <c r="AG54" s="1043">
        <f t="shared" si="7"/>
        <v>0</v>
      </c>
    </row>
    <row r="55" spans="1:33" s="1151" customFormat="1" ht="12.95" hidden="1" customHeight="1" x14ac:dyDescent="0.2">
      <c r="A55" s="504" t="s">
        <v>94</v>
      </c>
      <c r="B55" s="1275" t="s">
        <v>150</v>
      </c>
      <c r="C55" s="1276"/>
      <c r="D55" s="804">
        <f t="shared" si="63"/>
        <v>0</v>
      </c>
      <c r="E55" s="804">
        <f t="shared" si="64"/>
        <v>0</v>
      </c>
      <c r="F55" s="1043">
        <f t="shared" si="65"/>
        <v>0</v>
      </c>
      <c r="G55" s="804"/>
      <c r="H55" s="804"/>
      <c r="I55" s="804">
        <f t="shared" si="1"/>
        <v>0</v>
      </c>
      <c r="J55" s="804"/>
      <c r="K55" s="804"/>
      <c r="L55" s="804">
        <f t="shared" si="2"/>
        <v>0</v>
      </c>
      <c r="M55" s="804"/>
      <c r="N55" s="804"/>
      <c r="O55" s="804">
        <f t="shared" si="3"/>
        <v>0</v>
      </c>
      <c r="P55" s="804"/>
      <c r="Q55" s="804"/>
      <c r="R55" s="804"/>
      <c r="S55" s="804"/>
      <c r="T55" s="804"/>
      <c r="U55" s="804"/>
      <c r="V55" s="804"/>
      <c r="W55" s="804"/>
      <c r="X55" s="804">
        <f t="shared" si="4"/>
        <v>0</v>
      </c>
      <c r="Y55" s="804"/>
      <c r="Z55" s="804"/>
      <c r="AA55" s="804">
        <f t="shared" si="5"/>
        <v>0</v>
      </c>
      <c r="AB55" s="804"/>
      <c r="AC55" s="804"/>
      <c r="AD55" s="804">
        <f t="shared" si="6"/>
        <v>0</v>
      </c>
      <c r="AE55" s="804"/>
      <c r="AF55" s="804"/>
      <c r="AG55" s="1043">
        <f t="shared" si="7"/>
        <v>0</v>
      </c>
    </row>
    <row r="56" spans="1:33" ht="7.5" hidden="1" customHeight="1" x14ac:dyDescent="0.25">
      <c r="A56" s="504"/>
      <c r="B56" s="1275"/>
      <c r="C56" s="1276"/>
      <c r="D56" s="804">
        <f t="shared" si="63"/>
        <v>0</v>
      </c>
      <c r="E56" s="804">
        <f t="shared" si="64"/>
        <v>0</v>
      </c>
      <c r="F56" s="1043">
        <f t="shared" si="65"/>
        <v>0</v>
      </c>
      <c r="G56" s="804"/>
      <c r="H56" s="804"/>
      <c r="I56" s="804">
        <f t="shared" si="1"/>
        <v>0</v>
      </c>
      <c r="J56" s="804"/>
      <c r="K56" s="804"/>
      <c r="L56" s="804">
        <f t="shared" si="2"/>
        <v>0</v>
      </c>
      <c r="M56" s="804"/>
      <c r="N56" s="804"/>
      <c r="O56" s="804">
        <f t="shared" si="3"/>
        <v>0</v>
      </c>
      <c r="P56" s="600"/>
      <c r="Q56" s="600"/>
      <c r="R56" s="600"/>
      <c r="S56" s="600"/>
      <c r="T56" s="600"/>
      <c r="U56" s="600"/>
      <c r="V56" s="600"/>
      <c r="W56" s="600"/>
      <c r="X56" s="804">
        <f t="shared" si="4"/>
        <v>0</v>
      </c>
      <c r="Y56" s="600"/>
      <c r="Z56" s="600"/>
      <c r="AA56" s="804">
        <f t="shared" si="5"/>
        <v>0</v>
      </c>
      <c r="AB56" s="600"/>
      <c r="AC56" s="600"/>
      <c r="AD56" s="804">
        <f t="shared" si="6"/>
        <v>0</v>
      </c>
      <c r="AE56" s="600"/>
      <c r="AF56" s="600"/>
      <c r="AG56" s="1043">
        <f t="shared" si="7"/>
        <v>0</v>
      </c>
    </row>
    <row r="57" spans="1:33" ht="12.95" customHeight="1" x14ac:dyDescent="0.25">
      <c r="A57" s="505" t="s">
        <v>96</v>
      </c>
      <c r="B57" s="1245" t="s">
        <v>95</v>
      </c>
      <c r="C57" s="1280"/>
      <c r="D57" s="965">
        <f t="shared" si="63"/>
        <v>12950</v>
      </c>
      <c r="E57" s="703">
        <f t="shared" si="64"/>
        <v>0</v>
      </c>
      <c r="F57" s="1042">
        <f t="shared" si="65"/>
        <v>12950</v>
      </c>
      <c r="G57" s="746"/>
      <c r="H57" s="446"/>
      <c r="I57" s="703">
        <f t="shared" si="1"/>
        <v>0</v>
      </c>
      <c r="J57" s="446"/>
      <c r="K57" s="446"/>
      <c r="L57" s="703">
        <f t="shared" si="2"/>
        <v>0</v>
      </c>
      <c r="M57" s="446"/>
      <c r="N57" s="446"/>
      <c r="O57" s="703">
        <f t="shared" si="3"/>
        <v>0</v>
      </c>
      <c r="P57" s="446"/>
      <c r="Q57" s="446"/>
      <c r="R57" s="446"/>
      <c r="S57" s="446"/>
      <c r="T57" s="446"/>
      <c r="U57" s="446"/>
      <c r="V57" s="446"/>
      <c r="W57" s="446"/>
      <c r="X57" s="703">
        <f t="shared" si="4"/>
        <v>0</v>
      </c>
      <c r="Y57" s="446"/>
      <c r="Z57" s="446"/>
      <c r="AA57" s="703">
        <f t="shared" si="5"/>
        <v>0</v>
      </c>
      <c r="AB57" s="446"/>
      <c r="AC57" s="446"/>
      <c r="AD57" s="703">
        <f t="shared" si="6"/>
        <v>0</v>
      </c>
      <c r="AE57" s="446">
        <v>12950</v>
      </c>
      <c r="AF57" s="446"/>
      <c r="AG57" s="1042">
        <f t="shared" si="7"/>
        <v>12950</v>
      </c>
    </row>
    <row r="58" spans="1:33" ht="12.95" customHeight="1" x14ac:dyDescent="0.25">
      <c r="A58" s="505" t="s">
        <v>98</v>
      </c>
      <c r="B58" s="1245" t="s">
        <v>97</v>
      </c>
      <c r="C58" s="1280"/>
      <c r="D58" s="965">
        <f t="shared" si="63"/>
        <v>0</v>
      </c>
      <c r="E58" s="703">
        <f t="shared" si="64"/>
        <v>0</v>
      </c>
      <c r="F58" s="1042">
        <f t="shared" si="65"/>
        <v>0</v>
      </c>
      <c r="G58" s="746"/>
      <c r="H58" s="446"/>
      <c r="I58" s="703">
        <f t="shared" si="1"/>
        <v>0</v>
      </c>
      <c r="J58" s="446"/>
      <c r="K58" s="446"/>
      <c r="L58" s="703">
        <f t="shared" si="2"/>
        <v>0</v>
      </c>
      <c r="M58" s="446"/>
      <c r="N58" s="446"/>
      <c r="O58" s="703">
        <f t="shared" si="3"/>
        <v>0</v>
      </c>
      <c r="P58" s="446"/>
      <c r="Q58" s="446"/>
      <c r="R58" s="446"/>
      <c r="S58" s="446"/>
      <c r="T58" s="446"/>
      <c r="U58" s="446"/>
      <c r="V58" s="446"/>
      <c r="W58" s="446"/>
      <c r="X58" s="703">
        <f t="shared" si="4"/>
        <v>0</v>
      </c>
      <c r="Y58" s="446"/>
      <c r="Z58" s="446"/>
      <c r="AA58" s="703">
        <f t="shared" si="5"/>
        <v>0</v>
      </c>
      <c r="AB58" s="446"/>
      <c r="AC58" s="446"/>
      <c r="AD58" s="703">
        <f t="shared" si="6"/>
        <v>0</v>
      </c>
      <c r="AE58" s="446"/>
      <c r="AF58" s="446"/>
      <c r="AG58" s="1042">
        <f t="shared" si="7"/>
        <v>0</v>
      </c>
    </row>
    <row r="59" spans="1:33" ht="12.95" customHeight="1" x14ac:dyDescent="0.25">
      <c r="A59" s="505" t="s">
        <v>101</v>
      </c>
      <c r="B59" s="1245" t="s">
        <v>165</v>
      </c>
      <c r="C59" s="1280"/>
      <c r="D59" s="965">
        <f t="shared" si="63"/>
        <v>0</v>
      </c>
      <c r="E59" s="703">
        <f t="shared" si="64"/>
        <v>0</v>
      </c>
      <c r="F59" s="1042">
        <f t="shared" si="65"/>
        <v>0</v>
      </c>
      <c r="G59" s="746"/>
      <c r="H59" s="446"/>
      <c r="I59" s="703">
        <f t="shared" si="1"/>
        <v>0</v>
      </c>
      <c r="J59" s="446"/>
      <c r="K59" s="446"/>
      <c r="L59" s="703">
        <f t="shared" si="2"/>
        <v>0</v>
      </c>
      <c r="M59" s="446"/>
      <c r="N59" s="446"/>
      <c r="O59" s="703">
        <f t="shared" si="3"/>
        <v>0</v>
      </c>
      <c r="P59" s="446"/>
      <c r="Q59" s="446"/>
      <c r="R59" s="446"/>
      <c r="S59" s="446"/>
      <c r="T59" s="446"/>
      <c r="U59" s="446"/>
      <c r="V59" s="446"/>
      <c r="W59" s="446"/>
      <c r="X59" s="703">
        <f t="shared" si="4"/>
        <v>0</v>
      </c>
      <c r="Y59" s="446"/>
      <c r="Z59" s="446"/>
      <c r="AA59" s="703">
        <f t="shared" si="5"/>
        <v>0</v>
      </c>
      <c r="AB59" s="446"/>
      <c r="AC59" s="446"/>
      <c r="AD59" s="703">
        <f t="shared" si="6"/>
        <v>0</v>
      </c>
      <c r="AE59" s="446"/>
      <c r="AF59" s="446"/>
      <c r="AG59" s="1042">
        <f t="shared" si="7"/>
        <v>0</v>
      </c>
    </row>
    <row r="60" spans="1:33" ht="12.95" customHeight="1" x14ac:dyDescent="0.25">
      <c r="A60" s="505" t="s">
        <v>103</v>
      </c>
      <c r="B60" s="1245" t="s">
        <v>102</v>
      </c>
      <c r="C60" s="1280"/>
      <c r="D60" s="965">
        <f t="shared" si="63"/>
        <v>0</v>
      </c>
      <c r="E60" s="703">
        <f t="shared" si="64"/>
        <v>500</v>
      </c>
      <c r="F60" s="1042">
        <f t="shared" si="65"/>
        <v>500</v>
      </c>
      <c r="G60" s="746"/>
      <c r="H60" s="446"/>
      <c r="I60" s="703">
        <f t="shared" si="1"/>
        <v>0</v>
      </c>
      <c r="J60" s="446"/>
      <c r="K60" s="446"/>
      <c r="L60" s="703">
        <f t="shared" si="2"/>
        <v>0</v>
      </c>
      <c r="M60" s="446"/>
      <c r="N60" s="446"/>
      <c r="O60" s="703">
        <f t="shared" si="3"/>
        <v>0</v>
      </c>
      <c r="P60" s="446"/>
      <c r="Q60" s="446"/>
      <c r="R60" s="446"/>
      <c r="S60" s="446"/>
      <c r="T60" s="446"/>
      <c r="U60" s="446"/>
      <c r="V60" s="446"/>
      <c r="W60" s="446"/>
      <c r="X60" s="703">
        <f t="shared" si="4"/>
        <v>0</v>
      </c>
      <c r="Y60" s="446"/>
      <c r="Z60" s="446"/>
      <c r="AA60" s="703">
        <f t="shared" si="5"/>
        <v>0</v>
      </c>
      <c r="AB60" s="446"/>
      <c r="AC60" s="446"/>
      <c r="AD60" s="703">
        <f t="shared" si="6"/>
        <v>0</v>
      </c>
      <c r="AE60" s="446"/>
      <c r="AF60" s="446">
        <v>500</v>
      </c>
      <c r="AG60" s="1042">
        <f t="shared" si="7"/>
        <v>500</v>
      </c>
    </row>
    <row r="61" spans="1:33" ht="12.95" customHeight="1" x14ac:dyDescent="0.25">
      <c r="A61" s="505" t="s">
        <v>105</v>
      </c>
      <c r="B61" s="1245" t="s">
        <v>164</v>
      </c>
      <c r="C61" s="1280"/>
      <c r="D61" s="965">
        <f t="shared" si="63"/>
        <v>0</v>
      </c>
      <c r="E61" s="703">
        <f t="shared" si="64"/>
        <v>0</v>
      </c>
      <c r="F61" s="1042">
        <f t="shared" si="65"/>
        <v>0</v>
      </c>
      <c r="G61" s="746"/>
      <c r="H61" s="446"/>
      <c r="I61" s="703">
        <f t="shared" si="1"/>
        <v>0</v>
      </c>
      <c r="J61" s="446"/>
      <c r="K61" s="446"/>
      <c r="L61" s="703">
        <f t="shared" si="2"/>
        <v>0</v>
      </c>
      <c r="M61" s="446"/>
      <c r="N61" s="446"/>
      <c r="O61" s="703">
        <f t="shared" si="3"/>
        <v>0</v>
      </c>
      <c r="P61" s="446"/>
      <c r="Q61" s="446"/>
      <c r="R61" s="446"/>
      <c r="S61" s="446"/>
      <c r="T61" s="446"/>
      <c r="U61" s="446"/>
      <c r="V61" s="446"/>
      <c r="W61" s="446"/>
      <c r="X61" s="703">
        <f t="shared" si="4"/>
        <v>0</v>
      </c>
      <c r="Y61" s="446"/>
      <c r="Z61" s="446"/>
      <c r="AA61" s="703">
        <f t="shared" si="5"/>
        <v>0</v>
      </c>
      <c r="AB61" s="446">
        <v>0</v>
      </c>
      <c r="AC61" s="446"/>
      <c r="AD61" s="703">
        <f t="shared" si="6"/>
        <v>0</v>
      </c>
      <c r="AE61" s="446"/>
      <c r="AF61" s="446"/>
      <c r="AG61" s="1042">
        <f t="shared" si="7"/>
        <v>0</v>
      </c>
    </row>
    <row r="62" spans="1:33" ht="12.95" customHeight="1" x14ac:dyDescent="0.25">
      <c r="A62" s="505" t="s">
        <v>107</v>
      </c>
      <c r="B62" s="1236" t="s">
        <v>106</v>
      </c>
      <c r="C62" s="1235"/>
      <c r="D62" s="965">
        <f t="shared" si="63"/>
        <v>309631</v>
      </c>
      <c r="E62" s="703">
        <f t="shared" si="64"/>
        <v>-60299</v>
      </c>
      <c r="F62" s="1042">
        <f t="shared" si="65"/>
        <v>249332</v>
      </c>
      <c r="G62" s="746"/>
      <c r="H62" s="446"/>
      <c r="I62" s="703">
        <f t="shared" si="1"/>
        <v>0</v>
      </c>
      <c r="J62" s="446"/>
      <c r="K62" s="446"/>
      <c r="L62" s="703">
        <f t="shared" si="2"/>
        <v>0</v>
      </c>
      <c r="M62" s="446"/>
      <c r="N62" s="446"/>
      <c r="O62" s="703">
        <f t="shared" si="3"/>
        <v>0</v>
      </c>
      <c r="P62" s="446"/>
      <c r="Q62" s="446"/>
      <c r="R62" s="446"/>
      <c r="S62" s="446"/>
      <c r="T62" s="446"/>
      <c r="U62" s="446"/>
      <c r="V62" s="446"/>
      <c r="W62" s="446"/>
      <c r="X62" s="703">
        <f t="shared" si="4"/>
        <v>0</v>
      </c>
      <c r="Y62" s="446"/>
      <c r="Z62" s="446"/>
      <c r="AA62" s="703">
        <f t="shared" si="5"/>
        <v>0</v>
      </c>
      <c r="AB62" s="446"/>
      <c r="AC62" s="446"/>
      <c r="AD62" s="703">
        <f t="shared" si="6"/>
        <v>0</v>
      </c>
      <c r="AE62" s="446">
        <f>SUM(AE63:AE71)</f>
        <v>309631</v>
      </c>
      <c r="AF62" s="446">
        <f>SUM(AF63:AF71)</f>
        <v>-60299</v>
      </c>
      <c r="AG62" s="1042">
        <f>+AF62+AE62</f>
        <v>249332</v>
      </c>
    </row>
    <row r="63" spans="1:33" ht="12.95" customHeight="1" x14ac:dyDescent="0.25">
      <c r="A63" s="505"/>
      <c r="B63" s="1130"/>
      <c r="C63" s="1133" t="s">
        <v>904</v>
      </c>
      <c r="D63" s="746">
        <f t="shared" si="63"/>
        <v>11200</v>
      </c>
      <c r="E63" s="446">
        <f t="shared" si="64"/>
        <v>-11200</v>
      </c>
      <c r="F63" s="747">
        <f t="shared" si="65"/>
        <v>0</v>
      </c>
      <c r="G63" s="746"/>
      <c r="H63" s="446"/>
      <c r="I63" s="703">
        <f t="shared" si="1"/>
        <v>0</v>
      </c>
      <c r="J63" s="446"/>
      <c r="K63" s="446"/>
      <c r="L63" s="703">
        <f t="shared" si="2"/>
        <v>0</v>
      </c>
      <c r="M63" s="446"/>
      <c r="N63" s="446"/>
      <c r="O63" s="703">
        <f t="shared" si="3"/>
        <v>0</v>
      </c>
      <c r="P63" s="446"/>
      <c r="Q63" s="446"/>
      <c r="R63" s="446"/>
      <c r="S63" s="446"/>
      <c r="T63" s="446"/>
      <c r="U63" s="446"/>
      <c r="V63" s="446"/>
      <c r="W63" s="446"/>
      <c r="X63" s="703">
        <f t="shared" si="4"/>
        <v>0</v>
      </c>
      <c r="Y63" s="446"/>
      <c r="Z63" s="446"/>
      <c r="AA63" s="703">
        <f t="shared" si="5"/>
        <v>0</v>
      </c>
      <c r="AB63" s="446"/>
      <c r="AC63" s="446"/>
      <c r="AD63" s="703">
        <f t="shared" si="6"/>
        <v>0</v>
      </c>
      <c r="AE63" s="446">
        <v>11200</v>
      </c>
      <c r="AF63" s="446">
        <f>-13-607-1380-9200</f>
        <v>-11200</v>
      </c>
      <c r="AG63" s="1042">
        <f t="shared" si="7"/>
        <v>0</v>
      </c>
    </row>
    <row r="64" spans="1:33" ht="12.95" customHeight="1" x14ac:dyDescent="0.25">
      <c r="A64" s="505"/>
      <c r="B64" s="1130"/>
      <c r="C64" s="1133" t="s">
        <v>632</v>
      </c>
      <c r="D64" s="746">
        <f t="shared" si="63"/>
        <v>0</v>
      </c>
      <c r="E64" s="446">
        <f t="shared" si="64"/>
        <v>0</v>
      </c>
      <c r="F64" s="747">
        <f t="shared" si="65"/>
        <v>0</v>
      </c>
      <c r="G64" s="746"/>
      <c r="H64" s="446"/>
      <c r="I64" s="703">
        <f t="shared" si="1"/>
        <v>0</v>
      </c>
      <c r="J64" s="446"/>
      <c r="K64" s="446"/>
      <c r="L64" s="703">
        <f t="shared" si="2"/>
        <v>0</v>
      </c>
      <c r="M64" s="446"/>
      <c r="N64" s="446"/>
      <c r="O64" s="703">
        <f t="shared" si="3"/>
        <v>0</v>
      </c>
      <c r="P64" s="446"/>
      <c r="Q64" s="446"/>
      <c r="R64" s="446"/>
      <c r="S64" s="446"/>
      <c r="T64" s="446"/>
      <c r="U64" s="446"/>
      <c r="V64" s="446"/>
      <c r="W64" s="446"/>
      <c r="X64" s="703">
        <f t="shared" si="4"/>
        <v>0</v>
      </c>
      <c r="Y64" s="446"/>
      <c r="Z64" s="446"/>
      <c r="AA64" s="703">
        <f t="shared" si="5"/>
        <v>0</v>
      </c>
      <c r="AB64" s="446"/>
      <c r="AC64" s="446"/>
      <c r="AD64" s="703">
        <f t="shared" si="6"/>
        <v>0</v>
      </c>
      <c r="AE64" s="446">
        <v>0</v>
      </c>
      <c r="AF64" s="446"/>
      <c r="AG64" s="1042">
        <f t="shared" si="7"/>
        <v>0</v>
      </c>
    </row>
    <row r="65" spans="1:33" ht="12.95" customHeight="1" x14ac:dyDescent="0.25">
      <c r="A65" s="505"/>
      <c r="B65" s="1130"/>
      <c r="C65" s="1133" t="s">
        <v>817</v>
      </c>
      <c r="D65" s="746">
        <f t="shared" si="63"/>
        <v>0</v>
      </c>
      <c r="E65" s="446">
        <f t="shared" si="64"/>
        <v>0</v>
      </c>
      <c r="F65" s="747">
        <f t="shared" si="65"/>
        <v>0</v>
      </c>
      <c r="G65" s="746"/>
      <c r="H65" s="446"/>
      <c r="I65" s="703">
        <f t="shared" si="1"/>
        <v>0</v>
      </c>
      <c r="J65" s="446"/>
      <c r="K65" s="446"/>
      <c r="L65" s="703">
        <f t="shared" si="2"/>
        <v>0</v>
      </c>
      <c r="M65" s="446"/>
      <c r="N65" s="446"/>
      <c r="O65" s="703">
        <f t="shared" si="3"/>
        <v>0</v>
      </c>
      <c r="P65" s="446"/>
      <c r="Q65" s="446"/>
      <c r="R65" s="446"/>
      <c r="S65" s="446"/>
      <c r="T65" s="446"/>
      <c r="U65" s="446"/>
      <c r="V65" s="446"/>
      <c r="W65" s="446"/>
      <c r="X65" s="703">
        <f t="shared" si="4"/>
        <v>0</v>
      </c>
      <c r="Y65" s="446"/>
      <c r="Z65" s="446"/>
      <c r="AA65" s="703">
        <f t="shared" si="5"/>
        <v>0</v>
      </c>
      <c r="AB65" s="446"/>
      <c r="AC65" s="446"/>
      <c r="AD65" s="703">
        <f t="shared" si="6"/>
        <v>0</v>
      </c>
      <c r="AE65" s="446">
        <v>0</v>
      </c>
      <c r="AF65" s="446"/>
      <c r="AG65" s="1042">
        <f t="shared" si="7"/>
        <v>0</v>
      </c>
    </row>
    <row r="66" spans="1:33" ht="12.95" customHeight="1" x14ac:dyDescent="0.25">
      <c r="A66" s="505"/>
      <c r="B66" s="1130"/>
      <c r="C66" s="1129" t="s">
        <v>847</v>
      </c>
      <c r="D66" s="746">
        <f t="shared" ref="D66" si="66">+G66+M66+P66+S66+V66+AE66+J66+Y66+AB66</f>
        <v>0</v>
      </c>
      <c r="E66" s="446">
        <f t="shared" ref="E66" si="67">+H66+N66+Q66+T66+W66+AF66+K66+Z66+AC66</f>
        <v>0</v>
      </c>
      <c r="F66" s="747">
        <f t="shared" ref="F66" si="68">+I66+O66+R66+U66+X66+AG66+L66+AA66+AD66</f>
        <v>0</v>
      </c>
      <c r="G66" s="746"/>
      <c r="H66" s="446"/>
      <c r="I66" s="703">
        <f t="shared" ref="I66" si="69">+H66+G66</f>
        <v>0</v>
      </c>
      <c r="J66" s="446"/>
      <c r="K66" s="446"/>
      <c r="L66" s="703">
        <f t="shared" ref="L66" si="70">+K66+J66</f>
        <v>0</v>
      </c>
      <c r="M66" s="446"/>
      <c r="N66" s="446"/>
      <c r="O66" s="703">
        <f t="shared" ref="O66" si="71">+N66+M66</f>
        <v>0</v>
      </c>
      <c r="P66" s="446"/>
      <c r="Q66" s="446"/>
      <c r="R66" s="446"/>
      <c r="S66" s="446"/>
      <c r="T66" s="446"/>
      <c r="U66" s="446"/>
      <c r="V66" s="446"/>
      <c r="W66" s="446"/>
      <c r="X66" s="703">
        <f t="shared" ref="X66" si="72">+W66+V66</f>
        <v>0</v>
      </c>
      <c r="Y66" s="446"/>
      <c r="Z66" s="446"/>
      <c r="AA66" s="703">
        <f t="shared" ref="AA66" si="73">+Z66+Y66</f>
        <v>0</v>
      </c>
      <c r="AB66" s="446"/>
      <c r="AC66" s="446"/>
      <c r="AD66" s="703">
        <f t="shared" ref="AD66" si="74">+AC66+AB66</f>
        <v>0</v>
      </c>
      <c r="AE66" s="446">
        <v>0</v>
      </c>
      <c r="AF66" s="446"/>
      <c r="AG66" s="1042">
        <f t="shared" ref="AG66" si="75">+AF66+AE66</f>
        <v>0</v>
      </c>
    </row>
    <row r="67" spans="1:33" ht="12.95" customHeight="1" x14ac:dyDescent="0.25">
      <c r="A67" s="505"/>
      <c r="B67" s="1130"/>
      <c r="C67" s="1133" t="s">
        <v>697</v>
      </c>
      <c r="D67" s="746">
        <f t="shared" si="63"/>
        <v>217363</v>
      </c>
      <c r="E67" s="446">
        <f t="shared" si="64"/>
        <v>-41021</v>
      </c>
      <c r="F67" s="747">
        <f t="shared" si="65"/>
        <v>176342</v>
      </c>
      <c r="G67" s="746"/>
      <c r="H67" s="446"/>
      <c r="I67" s="703">
        <f t="shared" si="1"/>
        <v>0</v>
      </c>
      <c r="J67" s="446"/>
      <c r="K67" s="446"/>
      <c r="L67" s="703">
        <f t="shared" si="2"/>
        <v>0</v>
      </c>
      <c r="M67" s="446"/>
      <c r="N67" s="446"/>
      <c r="O67" s="703">
        <f t="shared" si="3"/>
        <v>0</v>
      </c>
      <c r="P67" s="446"/>
      <c r="Q67" s="446"/>
      <c r="R67" s="446"/>
      <c r="S67" s="446"/>
      <c r="T67" s="446"/>
      <c r="U67" s="446"/>
      <c r="V67" s="446"/>
      <c r="W67" s="446"/>
      <c r="X67" s="703">
        <f t="shared" si="4"/>
        <v>0</v>
      </c>
      <c r="Y67" s="446"/>
      <c r="Z67" s="446"/>
      <c r="AA67" s="703">
        <f t="shared" si="5"/>
        <v>0</v>
      </c>
      <c r="AB67" s="446"/>
      <c r="AC67" s="446"/>
      <c r="AD67" s="703">
        <f t="shared" si="6"/>
        <v>0</v>
      </c>
      <c r="AE67" s="446">
        <v>217363</v>
      </c>
      <c r="AF67" s="446">
        <f>-10000-2095-1000-2578-64-3268-56-91-1167-1251-46-1437-110+708-140-82-165-871-1221-460-41-70-1283-27-25-10-14-284-3759-768-36-2921-1068-503-178-3167-114-63-1325-8+37</f>
        <v>-41021</v>
      </c>
      <c r="AG67" s="1042">
        <f t="shared" si="7"/>
        <v>176342</v>
      </c>
    </row>
    <row r="68" spans="1:33" ht="12.95" customHeight="1" x14ac:dyDescent="0.25">
      <c r="A68" s="505"/>
      <c r="B68" s="1130"/>
      <c r="C68" s="1133" t="s">
        <v>903</v>
      </c>
      <c r="D68" s="746">
        <f t="shared" si="63"/>
        <v>851</v>
      </c>
      <c r="E68" s="446">
        <f t="shared" si="64"/>
        <v>2952</v>
      </c>
      <c r="F68" s="747">
        <f t="shared" si="65"/>
        <v>3803</v>
      </c>
      <c r="G68" s="746"/>
      <c r="H68" s="446"/>
      <c r="I68" s="703">
        <f t="shared" si="1"/>
        <v>0</v>
      </c>
      <c r="J68" s="446"/>
      <c r="K68" s="446"/>
      <c r="L68" s="703">
        <f t="shared" si="2"/>
        <v>0</v>
      </c>
      <c r="M68" s="446"/>
      <c r="N68" s="446"/>
      <c r="O68" s="703">
        <f t="shared" si="3"/>
        <v>0</v>
      </c>
      <c r="P68" s="446"/>
      <c r="Q68" s="446"/>
      <c r="R68" s="446"/>
      <c r="S68" s="446"/>
      <c r="T68" s="446"/>
      <c r="U68" s="446"/>
      <c r="V68" s="446"/>
      <c r="W68" s="446"/>
      <c r="X68" s="703">
        <f t="shared" si="4"/>
        <v>0</v>
      </c>
      <c r="Y68" s="446"/>
      <c r="Z68" s="446"/>
      <c r="AA68" s="703">
        <f t="shared" si="5"/>
        <v>0</v>
      </c>
      <c r="AB68" s="446"/>
      <c r="AC68" s="446"/>
      <c r="AD68" s="703">
        <f t="shared" si="6"/>
        <v>0</v>
      </c>
      <c r="AE68" s="446">
        <v>851</v>
      </c>
      <c r="AF68" s="446">
        <f>2952</f>
        <v>2952</v>
      </c>
      <c r="AG68" s="1042">
        <f t="shared" si="7"/>
        <v>3803</v>
      </c>
    </row>
    <row r="69" spans="1:33" ht="12.95" customHeight="1" x14ac:dyDescent="0.25">
      <c r="A69" s="505"/>
      <c r="B69" s="1130"/>
      <c r="C69" s="1133" t="s">
        <v>866</v>
      </c>
      <c r="D69" s="746">
        <f t="shared" si="63"/>
        <v>6385</v>
      </c>
      <c r="E69" s="446">
        <f t="shared" si="64"/>
        <v>-136</v>
      </c>
      <c r="F69" s="747">
        <f t="shared" si="65"/>
        <v>6249</v>
      </c>
      <c r="G69" s="746"/>
      <c r="H69" s="446"/>
      <c r="I69" s="703"/>
      <c r="J69" s="446"/>
      <c r="K69" s="446"/>
      <c r="L69" s="703"/>
      <c r="M69" s="446"/>
      <c r="N69" s="446"/>
      <c r="O69" s="703"/>
      <c r="P69" s="446"/>
      <c r="Q69" s="446"/>
      <c r="R69" s="446"/>
      <c r="S69" s="446"/>
      <c r="T69" s="446"/>
      <c r="U69" s="446"/>
      <c r="V69" s="446"/>
      <c r="W69" s="446"/>
      <c r="X69" s="703"/>
      <c r="Y69" s="446"/>
      <c r="Z69" s="446"/>
      <c r="AA69" s="703"/>
      <c r="AB69" s="446"/>
      <c r="AC69" s="446"/>
      <c r="AD69" s="703"/>
      <c r="AE69" s="446">
        <v>6385</v>
      </c>
      <c r="AF69" s="446">
        <f>-36-100</f>
        <v>-136</v>
      </c>
      <c r="AG69" s="1042">
        <f t="shared" si="7"/>
        <v>6249</v>
      </c>
    </row>
    <row r="70" spans="1:33" ht="12.95" customHeight="1" x14ac:dyDescent="0.25">
      <c r="A70" s="505"/>
      <c r="B70" s="1130"/>
      <c r="C70" s="1133" t="s">
        <v>601</v>
      </c>
      <c r="D70" s="746">
        <f t="shared" si="63"/>
        <v>28443</v>
      </c>
      <c r="E70" s="446">
        <f t="shared" si="64"/>
        <v>-10761</v>
      </c>
      <c r="F70" s="747">
        <f t="shared" si="65"/>
        <v>17682</v>
      </c>
      <c r="G70" s="965"/>
      <c r="H70" s="446"/>
      <c r="I70" s="703">
        <f t="shared" ref="I70:I101" si="76">+H70+G70</f>
        <v>0</v>
      </c>
      <c r="J70" s="703"/>
      <c r="K70" s="446"/>
      <c r="L70" s="703">
        <f t="shared" ref="L70:L101" si="77">+K70+J70</f>
        <v>0</v>
      </c>
      <c r="M70" s="446"/>
      <c r="N70" s="446"/>
      <c r="O70" s="703">
        <f t="shared" ref="O70:O101" si="78">+N70+M70</f>
        <v>0</v>
      </c>
      <c r="P70" s="446"/>
      <c r="Q70" s="446"/>
      <c r="R70" s="446"/>
      <c r="S70" s="446"/>
      <c r="T70" s="446"/>
      <c r="U70" s="446"/>
      <c r="V70" s="446"/>
      <c r="W70" s="446"/>
      <c r="X70" s="703">
        <f t="shared" ref="X70:X101" si="79">+W70+V70</f>
        <v>0</v>
      </c>
      <c r="Y70" s="446"/>
      <c r="Z70" s="446"/>
      <c r="AA70" s="703">
        <f t="shared" ref="AA70:AA101" si="80">+Z70+Y70</f>
        <v>0</v>
      </c>
      <c r="AB70" s="446"/>
      <c r="AC70" s="446"/>
      <c r="AD70" s="703">
        <f t="shared" ref="AD70:AD101" si="81">+AC70+AB70</f>
        <v>0</v>
      </c>
      <c r="AE70" s="446">
        <v>28443</v>
      </c>
      <c r="AF70" s="446">
        <f>-2486-110-235-500-1100-2000-1991-3000-426-826+2287-229-79-66</f>
        <v>-10761</v>
      </c>
      <c r="AG70" s="1042">
        <f t="shared" ref="AG70:AG100" si="82">+AF70+AE70</f>
        <v>17682</v>
      </c>
    </row>
    <row r="71" spans="1:33" ht="12.95" customHeight="1" x14ac:dyDescent="0.25">
      <c r="A71" s="505"/>
      <c r="B71" s="1130"/>
      <c r="C71" s="1129" t="s">
        <v>865</v>
      </c>
      <c r="D71" s="746">
        <f t="shared" si="63"/>
        <v>45389</v>
      </c>
      <c r="E71" s="446">
        <f t="shared" si="64"/>
        <v>-133</v>
      </c>
      <c r="F71" s="747">
        <f t="shared" si="65"/>
        <v>45256</v>
      </c>
      <c r="G71" s="746"/>
      <c r="H71" s="446"/>
      <c r="I71" s="703">
        <f t="shared" si="76"/>
        <v>0</v>
      </c>
      <c r="J71" s="446"/>
      <c r="K71" s="446"/>
      <c r="L71" s="703">
        <f t="shared" si="77"/>
        <v>0</v>
      </c>
      <c r="M71" s="446"/>
      <c r="N71" s="446"/>
      <c r="O71" s="703">
        <f t="shared" si="78"/>
        <v>0</v>
      </c>
      <c r="P71" s="446"/>
      <c r="Q71" s="446"/>
      <c r="R71" s="446"/>
      <c r="S71" s="446"/>
      <c r="T71" s="446"/>
      <c r="U71" s="446"/>
      <c r="V71" s="446"/>
      <c r="W71" s="446"/>
      <c r="X71" s="703">
        <f t="shared" si="79"/>
        <v>0</v>
      </c>
      <c r="Y71" s="446"/>
      <c r="Z71" s="446"/>
      <c r="AA71" s="703">
        <f t="shared" si="80"/>
        <v>0</v>
      </c>
      <c r="AB71" s="446"/>
      <c r="AC71" s="446"/>
      <c r="AD71" s="703">
        <f t="shared" si="81"/>
        <v>0</v>
      </c>
      <c r="AE71" s="446">
        <v>45389</v>
      </c>
      <c r="AF71" s="446">
        <v>-133</v>
      </c>
      <c r="AG71" s="1042">
        <f t="shared" si="82"/>
        <v>45256</v>
      </c>
    </row>
    <row r="72" spans="1:33" s="1151" customFormat="1" ht="12.95" customHeight="1" x14ac:dyDescent="0.2">
      <c r="A72" s="503" t="s">
        <v>108</v>
      </c>
      <c r="B72" s="1240" t="s">
        <v>163</v>
      </c>
      <c r="C72" s="1225"/>
      <c r="D72" s="965">
        <f t="shared" si="63"/>
        <v>322581</v>
      </c>
      <c r="E72" s="703">
        <f t="shared" si="64"/>
        <v>-59799</v>
      </c>
      <c r="F72" s="1042">
        <f t="shared" si="65"/>
        <v>262782</v>
      </c>
      <c r="G72" s="746"/>
      <c r="H72" s="703">
        <f>+H62+H61+H60+H59+H58+H57</f>
        <v>0</v>
      </c>
      <c r="I72" s="703">
        <f t="shared" si="76"/>
        <v>0</v>
      </c>
      <c r="J72" s="446"/>
      <c r="K72" s="703"/>
      <c r="L72" s="703">
        <f t="shared" si="77"/>
        <v>0</v>
      </c>
      <c r="M72" s="703"/>
      <c r="N72" s="703"/>
      <c r="O72" s="703">
        <f t="shared" si="78"/>
        <v>0</v>
      </c>
      <c r="P72" s="703">
        <f t="shared" ref="P72:W72" si="83">+P62+P61+P60+P59+P58+P57</f>
        <v>0</v>
      </c>
      <c r="Q72" s="703">
        <f t="shared" si="83"/>
        <v>0</v>
      </c>
      <c r="R72" s="703">
        <f t="shared" si="83"/>
        <v>0</v>
      </c>
      <c r="S72" s="703">
        <f t="shared" si="83"/>
        <v>0</v>
      </c>
      <c r="T72" s="703">
        <f t="shared" si="83"/>
        <v>0</v>
      </c>
      <c r="U72" s="703">
        <f t="shared" si="83"/>
        <v>0</v>
      </c>
      <c r="V72" s="703">
        <f t="shared" si="83"/>
        <v>0</v>
      </c>
      <c r="W72" s="703">
        <f t="shared" si="83"/>
        <v>0</v>
      </c>
      <c r="X72" s="703">
        <f t="shared" si="79"/>
        <v>0</v>
      </c>
      <c r="Y72" s="703">
        <f>+Y62+Y61+Y60+Y59+Y58+Y57</f>
        <v>0</v>
      </c>
      <c r="Z72" s="703">
        <f>+Z62+Z61+Z60+Z59+Z58+Z57</f>
        <v>0</v>
      </c>
      <c r="AA72" s="703">
        <f t="shared" si="80"/>
        <v>0</v>
      </c>
      <c r="AB72" s="703">
        <f>+AB62+AB61+AB60+AB59+AB58+AB57</f>
        <v>0</v>
      </c>
      <c r="AC72" s="703"/>
      <c r="AD72" s="703">
        <f t="shared" si="81"/>
        <v>0</v>
      </c>
      <c r="AE72" s="703">
        <f>+AE62+AE61+AE60+AE59+AE58+AE57</f>
        <v>322581</v>
      </c>
      <c r="AF72" s="703">
        <f>+AF62+AF61+AF60+AF59+AF58+AF57</f>
        <v>-59799</v>
      </c>
      <c r="AG72" s="1042">
        <f>+AF72+AE72</f>
        <v>262782</v>
      </c>
    </row>
    <row r="73" spans="1:33" ht="11.25" customHeight="1" x14ac:dyDescent="0.25">
      <c r="A73" s="504"/>
      <c r="B73" s="1131"/>
      <c r="C73" s="1132"/>
      <c r="D73" s="804"/>
      <c r="E73" s="804"/>
      <c r="F73" s="1043"/>
      <c r="G73" s="600"/>
      <c r="H73" s="600"/>
      <c r="I73" s="804"/>
      <c r="J73" s="600"/>
      <c r="K73" s="600"/>
      <c r="L73" s="804"/>
      <c r="M73" s="600"/>
      <c r="N73" s="600"/>
      <c r="O73" s="804"/>
      <c r="P73" s="600"/>
      <c r="Q73" s="600"/>
      <c r="R73" s="600"/>
      <c r="S73" s="600"/>
      <c r="T73" s="600"/>
      <c r="U73" s="600"/>
      <c r="V73" s="600"/>
      <c r="W73" s="600"/>
      <c r="X73" s="804"/>
      <c r="Y73" s="600"/>
      <c r="Z73" s="600"/>
      <c r="AA73" s="804"/>
      <c r="AB73" s="600"/>
      <c r="AC73" s="600"/>
      <c r="AD73" s="804"/>
      <c r="AE73" s="600"/>
      <c r="AF73" s="600"/>
      <c r="AG73" s="1043"/>
    </row>
    <row r="74" spans="1:33" ht="12.95" customHeight="1" x14ac:dyDescent="0.25">
      <c r="A74" s="4" t="s">
        <v>110</v>
      </c>
      <c r="B74" s="1236" t="s">
        <v>109</v>
      </c>
      <c r="C74" s="1236"/>
      <c r="D74" s="703">
        <f t="shared" ref="D74:D93" si="84">+G74+M74+P74+S74+V74+AE74+J74+Y74+AB74</f>
        <v>0</v>
      </c>
      <c r="E74" s="703">
        <f t="shared" ref="E74:E93" si="85">+H74+N74+Q74+T74+W74+AF74+K74+Z74+AC74</f>
        <v>0</v>
      </c>
      <c r="F74" s="703">
        <f t="shared" ref="F74:F93" si="86">+I74+O74+R74+U74+X74+AG74+L74+AA74+AD74</f>
        <v>0</v>
      </c>
      <c r="G74" s="446"/>
      <c r="H74" s="446"/>
      <c r="I74" s="703">
        <f t="shared" si="76"/>
        <v>0</v>
      </c>
      <c r="J74" s="841"/>
      <c r="K74" s="446"/>
      <c r="L74" s="703">
        <f t="shared" si="77"/>
        <v>0</v>
      </c>
      <c r="M74" s="446"/>
      <c r="N74" s="446"/>
      <c r="O74" s="703">
        <f t="shared" si="78"/>
        <v>0</v>
      </c>
      <c r="P74" s="446"/>
      <c r="Q74" s="446"/>
      <c r="R74" s="446"/>
      <c r="S74" s="446"/>
      <c r="T74" s="446"/>
      <c r="U74" s="446"/>
      <c r="V74" s="446"/>
      <c r="W74" s="446"/>
      <c r="X74" s="703">
        <f t="shared" si="79"/>
        <v>0</v>
      </c>
      <c r="Y74" s="446"/>
      <c r="Z74" s="446"/>
      <c r="AA74" s="703">
        <f t="shared" si="80"/>
        <v>0</v>
      </c>
      <c r="AB74" s="446"/>
      <c r="AC74" s="446"/>
      <c r="AD74" s="703">
        <f t="shared" si="81"/>
        <v>0</v>
      </c>
      <c r="AE74" s="446"/>
      <c r="AF74" s="446"/>
      <c r="AG74" s="1042">
        <f t="shared" si="82"/>
        <v>0</v>
      </c>
    </row>
    <row r="75" spans="1:33" ht="12.95" customHeight="1" x14ac:dyDescent="0.25">
      <c r="A75" s="4" t="s">
        <v>111</v>
      </c>
      <c r="B75" s="1236" t="s">
        <v>162</v>
      </c>
      <c r="C75" s="1236"/>
      <c r="D75" s="703">
        <f t="shared" si="84"/>
        <v>0</v>
      </c>
      <c r="E75" s="703">
        <f t="shared" si="85"/>
        <v>0</v>
      </c>
      <c r="F75" s="703">
        <f t="shared" si="86"/>
        <v>0</v>
      </c>
      <c r="G75" s="446"/>
      <c r="H75" s="446"/>
      <c r="I75" s="703">
        <f t="shared" si="76"/>
        <v>0</v>
      </c>
      <c r="J75" s="446"/>
      <c r="K75" s="446"/>
      <c r="L75" s="703">
        <f t="shared" si="77"/>
        <v>0</v>
      </c>
      <c r="M75" s="446"/>
      <c r="N75" s="446"/>
      <c r="O75" s="703">
        <f t="shared" si="78"/>
        <v>0</v>
      </c>
      <c r="P75" s="446"/>
      <c r="Q75" s="446"/>
      <c r="R75" s="446"/>
      <c r="S75" s="446"/>
      <c r="T75" s="446"/>
      <c r="U75" s="446"/>
      <c r="V75" s="446"/>
      <c r="W75" s="446"/>
      <c r="X75" s="703">
        <f t="shared" si="79"/>
        <v>0</v>
      </c>
      <c r="Y75" s="446"/>
      <c r="Z75" s="446"/>
      <c r="AA75" s="703">
        <f t="shared" si="80"/>
        <v>0</v>
      </c>
      <c r="AB75" s="446"/>
      <c r="AC75" s="446"/>
      <c r="AD75" s="703">
        <f t="shared" si="81"/>
        <v>0</v>
      </c>
      <c r="AE75" s="446"/>
      <c r="AF75" s="446"/>
      <c r="AG75" s="1042">
        <f t="shared" si="82"/>
        <v>0</v>
      </c>
    </row>
    <row r="76" spans="1:33" s="1172" customFormat="1" ht="12.95" customHeight="1" x14ac:dyDescent="0.2">
      <c r="A76" s="32" t="s">
        <v>111</v>
      </c>
      <c r="B76" s="1173"/>
      <c r="C76" s="840" t="s">
        <v>112</v>
      </c>
      <c r="D76" s="703">
        <f t="shared" si="84"/>
        <v>0</v>
      </c>
      <c r="E76" s="703">
        <f t="shared" si="85"/>
        <v>0</v>
      </c>
      <c r="F76" s="703">
        <f t="shared" si="86"/>
        <v>0</v>
      </c>
      <c r="G76" s="446"/>
      <c r="H76" s="841"/>
      <c r="I76" s="703">
        <f t="shared" si="76"/>
        <v>0</v>
      </c>
      <c r="J76" s="446"/>
      <c r="K76" s="841"/>
      <c r="L76" s="703">
        <f t="shared" si="77"/>
        <v>0</v>
      </c>
      <c r="M76" s="841"/>
      <c r="N76" s="841"/>
      <c r="O76" s="703">
        <f t="shared" si="78"/>
        <v>0</v>
      </c>
      <c r="P76" s="841"/>
      <c r="Q76" s="841"/>
      <c r="R76" s="841"/>
      <c r="S76" s="841"/>
      <c r="T76" s="841"/>
      <c r="U76" s="841"/>
      <c r="V76" s="841"/>
      <c r="W76" s="841"/>
      <c r="X76" s="703">
        <f t="shared" si="79"/>
        <v>0</v>
      </c>
      <c r="Y76" s="841"/>
      <c r="Z76" s="841"/>
      <c r="AA76" s="703">
        <f t="shared" si="80"/>
        <v>0</v>
      </c>
      <c r="AB76" s="841"/>
      <c r="AC76" s="841"/>
      <c r="AD76" s="703">
        <f t="shared" si="81"/>
        <v>0</v>
      </c>
      <c r="AE76" s="841"/>
      <c r="AF76" s="841"/>
      <c r="AG76" s="1042">
        <f t="shared" si="82"/>
        <v>0</v>
      </c>
    </row>
    <row r="77" spans="1:33" ht="12.95" customHeight="1" x14ac:dyDescent="0.25">
      <c r="A77" s="4" t="s">
        <v>114</v>
      </c>
      <c r="B77" s="1236" t="s">
        <v>113</v>
      </c>
      <c r="C77" s="1236"/>
      <c r="D77" s="703">
        <f t="shared" si="84"/>
        <v>0</v>
      </c>
      <c r="E77" s="703">
        <f t="shared" si="85"/>
        <v>0</v>
      </c>
      <c r="F77" s="703">
        <f t="shared" si="86"/>
        <v>0</v>
      </c>
      <c r="G77" s="446"/>
      <c r="H77" s="446"/>
      <c r="I77" s="703">
        <f t="shared" si="76"/>
        <v>0</v>
      </c>
      <c r="J77" s="446"/>
      <c r="K77" s="446"/>
      <c r="L77" s="703">
        <f t="shared" si="77"/>
        <v>0</v>
      </c>
      <c r="M77" s="446"/>
      <c r="N77" s="446"/>
      <c r="O77" s="703">
        <f t="shared" si="78"/>
        <v>0</v>
      </c>
      <c r="P77" s="446"/>
      <c r="Q77" s="446"/>
      <c r="R77" s="446"/>
      <c r="S77" s="446"/>
      <c r="T77" s="446"/>
      <c r="U77" s="446"/>
      <c r="V77" s="446"/>
      <c r="W77" s="446"/>
      <c r="X77" s="703">
        <f t="shared" si="79"/>
        <v>0</v>
      </c>
      <c r="Y77" s="446"/>
      <c r="Z77" s="446"/>
      <c r="AA77" s="703">
        <f t="shared" si="80"/>
        <v>0</v>
      </c>
      <c r="AB77" s="446"/>
      <c r="AC77" s="446"/>
      <c r="AD77" s="703">
        <f t="shared" si="81"/>
        <v>0</v>
      </c>
      <c r="AE77" s="446"/>
      <c r="AF77" s="446"/>
      <c r="AG77" s="1042">
        <f t="shared" si="82"/>
        <v>0</v>
      </c>
    </row>
    <row r="78" spans="1:33" ht="12.95" customHeight="1" x14ac:dyDescent="0.25">
      <c r="A78" s="4" t="s">
        <v>116</v>
      </c>
      <c r="B78" s="1236" t="s">
        <v>115</v>
      </c>
      <c r="C78" s="1236"/>
      <c r="D78" s="703">
        <f t="shared" si="84"/>
        <v>113</v>
      </c>
      <c r="E78" s="703">
        <f t="shared" si="85"/>
        <v>500</v>
      </c>
      <c r="F78" s="703">
        <f t="shared" si="86"/>
        <v>613</v>
      </c>
      <c r="G78" s="446"/>
      <c r="H78" s="446"/>
      <c r="I78" s="703">
        <f t="shared" si="76"/>
        <v>0</v>
      </c>
      <c r="J78" s="446"/>
      <c r="K78" s="446"/>
      <c r="L78" s="703">
        <f t="shared" si="77"/>
        <v>0</v>
      </c>
      <c r="M78" s="446"/>
      <c r="N78" s="446"/>
      <c r="O78" s="703">
        <f t="shared" si="78"/>
        <v>0</v>
      </c>
      <c r="P78" s="446"/>
      <c r="Q78" s="446"/>
      <c r="R78" s="446"/>
      <c r="S78" s="446">
        <v>113</v>
      </c>
      <c r="T78" s="446">
        <v>500</v>
      </c>
      <c r="U78" s="703">
        <f t="shared" ref="U78" si="87">+T78+S78</f>
        <v>613</v>
      </c>
      <c r="V78" s="446"/>
      <c r="W78" s="446"/>
      <c r="X78" s="703">
        <f t="shared" si="79"/>
        <v>0</v>
      </c>
      <c r="Y78" s="446"/>
      <c r="Z78" s="446"/>
      <c r="AA78" s="703">
        <f t="shared" si="80"/>
        <v>0</v>
      </c>
      <c r="AB78" s="446"/>
      <c r="AC78" s="446"/>
      <c r="AD78" s="703">
        <f t="shared" si="81"/>
        <v>0</v>
      </c>
      <c r="AE78" s="446"/>
      <c r="AF78" s="446"/>
      <c r="AG78" s="1042">
        <f t="shared" si="82"/>
        <v>0</v>
      </c>
    </row>
    <row r="79" spans="1:33" ht="12.95" customHeight="1" x14ac:dyDescent="0.25">
      <c r="A79" s="4" t="s">
        <v>118</v>
      </c>
      <c r="B79" s="1236" t="s">
        <v>117</v>
      </c>
      <c r="C79" s="1236"/>
      <c r="D79" s="703">
        <f t="shared" si="84"/>
        <v>0</v>
      </c>
      <c r="E79" s="703">
        <f t="shared" si="85"/>
        <v>0</v>
      </c>
      <c r="F79" s="703">
        <f t="shared" si="86"/>
        <v>0</v>
      </c>
      <c r="G79" s="446"/>
      <c r="H79" s="446"/>
      <c r="I79" s="703">
        <f t="shared" si="76"/>
        <v>0</v>
      </c>
      <c r="J79" s="446"/>
      <c r="K79" s="446"/>
      <c r="L79" s="703">
        <f t="shared" si="77"/>
        <v>0</v>
      </c>
      <c r="M79" s="446"/>
      <c r="N79" s="446"/>
      <c r="O79" s="703">
        <f t="shared" si="78"/>
        <v>0</v>
      </c>
      <c r="P79" s="446"/>
      <c r="Q79" s="446"/>
      <c r="R79" s="446"/>
      <c r="S79" s="446"/>
      <c r="T79" s="446"/>
      <c r="U79" s="446"/>
      <c r="V79" s="446"/>
      <c r="W79" s="446"/>
      <c r="X79" s="703">
        <f t="shared" si="79"/>
        <v>0</v>
      </c>
      <c r="Y79" s="446"/>
      <c r="Z79" s="446"/>
      <c r="AA79" s="703">
        <f t="shared" si="80"/>
        <v>0</v>
      </c>
      <c r="AB79" s="446"/>
      <c r="AC79" s="446"/>
      <c r="AD79" s="703">
        <f t="shared" si="81"/>
        <v>0</v>
      </c>
      <c r="AE79" s="446"/>
      <c r="AF79" s="446"/>
      <c r="AG79" s="1042">
        <f t="shared" si="82"/>
        <v>0</v>
      </c>
    </row>
    <row r="80" spans="1:33" ht="12.95" customHeight="1" x14ac:dyDescent="0.25">
      <c r="A80" s="4" t="s">
        <v>120</v>
      </c>
      <c r="B80" s="1236" t="s">
        <v>119</v>
      </c>
      <c r="C80" s="1236"/>
      <c r="D80" s="703">
        <f t="shared" si="84"/>
        <v>0</v>
      </c>
      <c r="E80" s="703">
        <f t="shared" si="85"/>
        <v>0</v>
      </c>
      <c r="F80" s="703">
        <f t="shared" si="86"/>
        <v>0</v>
      </c>
      <c r="G80" s="703"/>
      <c r="H80" s="446"/>
      <c r="I80" s="703">
        <f t="shared" si="76"/>
        <v>0</v>
      </c>
      <c r="J80" s="703"/>
      <c r="K80" s="446"/>
      <c r="L80" s="703">
        <f t="shared" si="77"/>
        <v>0</v>
      </c>
      <c r="M80" s="446"/>
      <c r="N80" s="446"/>
      <c r="O80" s="703">
        <f t="shared" si="78"/>
        <v>0</v>
      </c>
      <c r="P80" s="446"/>
      <c r="Q80" s="446"/>
      <c r="R80" s="446"/>
      <c r="S80" s="446"/>
      <c r="T80" s="446"/>
      <c r="U80" s="446"/>
      <c r="V80" s="446"/>
      <c r="W80" s="446"/>
      <c r="X80" s="703">
        <f t="shared" si="79"/>
        <v>0</v>
      </c>
      <c r="Y80" s="446"/>
      <c r="Z80" s="446"/>
      <c r="AA80" s="703">
        <f t="shared" si="80"/>
        <v>0</v>
      </c>
      <c r="AB80" s="446"/>
      <c r="AC80" s="446"/>
      <c r="AD80" s="703">
        <f t="shared" si="81"/>
        <v>0</v>
      </c>
      <c r="AE80" s="446"/>
      <c r="AF80" s="446"/>
      <c r="AG80" s="1042">
        <f t="shared" si="82"/>
        <v>0</v>
      </c>
    </row>
    <row r="81" spans="1:33" ht="12.95" customHeight="1" x14ac:dyDescent="0.25">
      <c r="A81" s="4" t="s">
        <v>122</v>
      </c>
      <c r="B81" s="1236" t="s">
        <v>121</v>
      </c>
      <c r="C81" s="1236"/>
      <c r="D81" s="703">
        <f t="shared" si="84"/>
        <v>31</v>
      </c>
      <c r="E81" s="703">
        <f t="shared" si="85"/>
        <v>25</v>
      </c>
      <c r="F81" s="703">
        <f t="shared" si="86"/>
        <v>56</v>
      </c>
      <c r="G81" s="446"/>
      <c r="H81" s="446"/>
      <c r="I81" s="703">
        <f t="shared" si="76"/>
        <v>0</v>
      </c>
      <c r="J81" s="446"/>
      <c r="K81" s="446"/>
      <c r="L81" s="703">
        <f t="shared" si="77"/>
        <v>0</v>
      </c>
      <c r="M81" s="446"/>
      <c r="N81" s="446"/>
      <c r="O81" s="703">
        <f t="shared" si="78"/>
        <v>0</v>
      </c>
      <c r="P81" s="446"/>
      <c r="Q81" s="446"/>
      <c r="R81" s="446"/>
      <c r="S81" s="446">
        <v>31</v>
      </c>
      <c r="T81" s="446">
        <v>25</v>
      </c>
      <c r="U81" s="703">
        <f t="shared" ref="U81" si="88">+T81+S81</f>
        <v>56</v>
      </c>
      <c r="V81" s="446"/>
      <c r="W81" s="446"/>
      <c r="X81" s="703">
        <f t="shared" si="79"/>
        <v>0</v>
      </c>
      <c r="Y81" s="446"/>
      <c r="Z81" s="446"/>
      <c r="AA81" s="703">
        <f t="shared" si="80"/>
        <v>0</v>
      </c>
      <c r="AB81" s="446"/>
      <c r="AC81" s="446"/>
      <c r="AD81" s="703">
        <f t="shared" si="81"/>
        <v>0</v>
      </c>
      <c r="AE81" s="446"/>
      <c r="AF81" s="446"/>
      <c r="AG81" s="1042">
        <f t="shared" si="82"/>
        <v>0</v>
      </c>
    </row>
    <row r="82" spans="1:33" s="1151" customFormat="1" ht="12.95" customHeight="1" x14ac:dyDescent="0.2">
      <c r="A82" s="5" t="s">
        <v>123</v>
      </c>
      <c r="B82" s="1240" t="s">
        <v>161</v>
      </c>
      <c r="C82" s="1240"/>
      <c r="D82" s="965">
        <f t="shared" si="84"/>
        <v>144</v>
      </c>
      <c r="E82" s="703">
        <f t="shared" si="85"/>
        <v>525</v>
      </c>
      <c r="F82" s="1042">
        <f t="shared" si="86"/>
        <v>669</v>
      </c>
      <c r="G82" s="965">
        <f t="shared" ref="G82:H82" si="89">G74+G75+G77+G78+G79+G80+G81</f>
        <v>0</v>
      </c>
      <c r="H82" s="965">
        <f t="shared" si="89"/>
        <v>0</v>
      </c>
      <c r="I82" s="965">
        <f>G82+H82</f>
        <v>0</v>
      </c>
      <c r="J82" s="746"/>
      <c r="K82" s="965">
        <f t="shared" ref="K82" si="90">K74+K75+K77+K78+K79+K80+K81</f>
        <v>0</v>
      </c>
      <c r="L82" s="965">
        <f>J82+K82</f>
        <v>0</v>
      </c>
      <c r="M82" s="965">
        <f>M74+M75+M77+M78+M79+M80+M81</f>
        <v>0</v>
      </c>
      <c r="N82" s="965">
        <f t="shared" ref="N82" si="91">N74+N75+N77+N78+N79+N80+N81</f>
        <v>0</v>
      </c>
      <c r="O82" s="965">
        <f>M82+N82</f>
        <v>0</v>
      </c>
      <c r="P82" s="965">
        <f>P74+P75+P77+P78+P79+P80+P81</f>
        <v>0</v>
      </c>
      <c r="Q82" s="965">
        <f t="shared" ref="Q82" si="92">Q74+Q75+Q77+Q78+Q79+Q80+Q81</f>
        <v>0</v>
      </c>
      <c r="R82" s="965">
        <f t="shared" ref="R82" si="93">R74+R75+R77+R78+R79+R80+R81</f>
        <v>0</v>
      </c>
      <c r="S82" s="965">
        <f>S74+S75+S77+S78+S79+S80+S81</f>
        <v>144</v>
      </c>
      <c r="T82" s="965">
        <f t="shared" ref="T82" si="94">T74+T75+T77+T78+T79+T80+T81</f>
        <v>525</v>
      </c>
      <c r="U82" s="965">
        <f t="shared" ref="U82" si="95">U74+U75+U77+U78+U79+U80+U81</f>
        <v>669</v>
      </c>
      <c r="V82" s="965">
        <f>V74+V75+V77+V78+V79+V80+V81</f>
        <v>0</v>
      </c>
      <c r="W82" s="965">
        <f t="shared" ref="W82" si="96">W74+W75+W77+W78+W79+W80+W81</f>
        <v>0</v>
      </c>
      <c r="X82" s="965">
        <f>V82+W82</f>
        <v>0</v>
      </c>
      <c r="Y82" s="965">
        <f>Y74+Y75+Y77+Y78+Y79+Y80+Y81</f>
        <v>0</v>
      </c>
      <c r="Z82" s="965">
        <f t="shared" ref="Z82" si="97">Z74+Z75+Z77+Z78+Z79+Z80+Z81</f>
        <v>0</v>
      </c>
      <c r="AA82" s="965">
        <f>Y82+Z82</f>
        <v>0</v>
      </c>
      <c r="AB82" s="965">
        <f>AB74+AB75+AB77+AB78+AB79+AB80+AB81</f>
        <v>0</v>
      </c>
      <c r="AC82" s="965">
        <f t="shared" ref="AC82" si="98">AC74+AC75+AC77+AC78+AC79+AC80+AC81</f>
        <v>0</v>
      </c>
      <c r="AD82" s="965">
        <f>AB82+AC82</f>
        <v>0</v>
      </c>
      <c r="AE82" s="965">
        <f>AE74+AE75+AE77+AE78+AE79+AE80+AE81</f>
        <v>0</v>
      </c>
      <c r="AF82" s="965">
        <f t="shared" ref="AF82" si="99">AF74+AF75+AF77+AF78+AF79+AF80+AF81</f>
        <v>0</v>
      </c>
      <c r="AG82" s="1123">
        <f>AE82+AF82</f>
        <v>0</v>
      </c>
    </row>
    <row r="83" spans="1:33" x14ac:dyDescent="0.25">
      <c r="A83" s="504"/>
      <c r="B83" s="1131"/>
      <c r="C83" s="1132"/>
      <c r="D83" s="804">
        <f t="shared" si="84"/>
        <v>0</v>
      </c>
      <c r="E83" s="804">
        <f t="shared" si="85"/>
        <v>0</v>
      </c>
      <c r="F83" s="1043">
        <f t="shared" si="86"/>
        <v>0</v>
      </c>
      <c r="G83" s="600"/>
      <c r="H83" s="600"/>
      <c r="I83" s="804">
        <f t="shared" si="76"/>
        <v>0</v>
      </c>
      <c r="J83" s="600"/>
      <c r="K83" s="600"/>
      <c r="L83" s="804">
        <f t="shared" si="77"/>
        <v>0</v>
      </c>
      <c r="M83" s="600"/>
      <c r="N83" s="600"/>
      <c r="O83" s="804">
        <f t="shared" si="78"/>
        <v>0</v>
      </c>
      <c r="P83" s="600"/>
      <c r="Q83" s="600"/>
      <c r="R83" s="600"/>
      <c r="S83" s="600"/>
      <c r="T83" s="600"/>
      <c r="U83" s="600"/>
      <c r="V83" s="600"/>
      <c r="W83" s="600"/>
      <c r="X83" s="804">
        <f t="shared" si="79"/>
        <v>0</v>
      </c>
      <c r="Y83" s="600"/>
      <c r="Z83" s="600"/>
      <c r="AA83" s="804">
        <f t="shared" si="80"/>
        <v>0</v>
      </c>
      <c r="AB83" s="600"/>
      <c r="AC83" s="600"/>
      <c r="AD83" s="804">
        <f t="shared" si="81"/>
        <v>0</v>
      </c>
      <c r="AE83" s="600"/>
      <c r="AF83" s="600"/>
      <c r="AG83" s="1043">
        <f t="shared" si="82"/>
        <v>0</v>
      </c>
    </row>
    <row r="84" spans="1:33" ht="12.95" customHeight="1" x14ac:dyDescent="0.25">
      <c r="A84" s="4" t="s">
        <v>125</v>
      </c>
      <c r="B84" s="1236" t="s">
        <v>124</v>
      </c>
      <c r="C84" s="1236"/>
      <c r="D84" s="703">
        <f t="shared" si="84"/>
        <v>0</v>
      </c>
      <c r="E84" s="703">
        <f t="shared" si="85"/>
        <v>0</v>
      </c>
      <c r="F84" s="703">
        <f t="shared" si="86"/>
        <v>0</v>
      </c>
      <c r="G84" s="446"/>
      <c r="H84" s="446"/>
      <c r="I84" s="703">
        <f t="shared" si="76"/>
        <v>0</v>
      </c>
      <c r="J84" s="446"/>
      <c r="K84" s="446"/>
      <c r="L84" s="703">
        <f t="shared" si="77"/>
        <v>0</v>
      </c>
      <c r="M84" s="446"/>
      <c r="N84" s="446"/>
      <c r="O84" s="703">
        <f t="shared" si="78"/>
        <v>0</v>
      </c>
      <c r="P84" s="446"/>
      <c r="Q84" s="446"/>
      <c r="R84" s="446"/>
      <c r="S84" s="446"/>
      <c r="T84" s="446"/>
      <c r="U84" s="446"/>
      <c r="V84" s="446"/>
      <c r="W84" s="446"/>
      <c r="X84" s="703">
        <f t="shared" si="79"/>
        <v>0</v>
      </c>
      <c r="Y84" s="446"/>
      <c r="Z84" s="446"/>
      <c r="AA84" s="703">
        <f t="shared" si="80"/>
        <v>0</v>
      </c>
      <c r="AB84" s="446"/>
      <c r="AC84" s="446"/>
      <c r="AD84" s="703">
        <f t="shared" si="81"/>
        <v>0</v>
      </c>
      <c r="AE84" s="446"/>
      <c r="AF84" s="446"/>
      <c r="AG84" s="1042">
        <f t="shared" si="82"/>
        <v>0</v>
      </c>
    </row>
    <row r="85" spans="1:33" ht="12.95" customHeight="1" x14ac:dyDescent="0.25">
      <c r="A85" s="4" t="s">
        <v>127</v>
      </c>
      <c r="B85" s="1236" t="s">
        <v>126</v>
      </c>
      <c r="C85" s="1236"/>
      <c r="D85" s="703">
        <f t="shared" si="84"/>
        <v>0</v>
      </c>
      <c r="E85" s="703">
        <f t="shared" si="85"/>
        <v>0</v>
      </c>
      <c r="F85" s="703">
        <f t="shared" si="86"/>
        <v>0</v>
      </c>
      <c r="G85" s="446"/>
      <c r="H85" s="446"/>
      <c r="I85" s="703">
        <f t="shared" si="76"/>
        <v>0</v>
      </c>
      <c r="J85" s="446"/>
      <c r="K85" s="446"/>
      <c r="L85" s="703">
        <f t="shared" si="77"/>
        <v>0</v>
      </c>
      <c r="M85" s="446"/>
      <c r="N85" s="446"/>
      <c r="O85" s="703">
        <f t="shared" si="78"/>
        <v>0</v>
      </c>
      <c r="P85" s="446"/>
      <c r="Q85" s="446"/>
      <c r="R85" s="446"/>
      <c r="S85" s="446"/>
      <c r="T85" s="446"/>
      <c r="U85" s="446"/>
      <c r="V85" s="446"/>
      <c r="W85" s="446"/>
      <c r="X85" s="703">
        <f t="shared" si="79"/>
        <v>0</v>
      </c>
      <c r="Y85" s="446"/>
      <c r="Z85" s="446"/>
      <c r="AA85" s="703">
        <f t="shared" si="80"/>
        <v>0</v>
      </c>
      <c r="AB85" s="446"/>
      <c r="AC85" s="446"/>
      <c r="AD85" s="703">
        <f t="shared" si="81"/>
        <v>0</v>
      </c>
      <c r="AE85" s="446"/>
      <c r="AF85" s="446"/>
      <c r="AG85" s="1042">
        <f t="shared" si="82"/>
        <v>0</v>
      </c>
    </row>
    <row r="86" spans="1:33" ht="12.95" customHeight="1" x14ac:dyDescent="0.25">
      <c r="A86" s="4" t="s">
        <v>129</v>
      </c>
      <c r="B86" s="1236" t="s">
        <v>128</v>
      </c>
      <c r="C86" s="1236"/>
      <c r="D86" s="703">
        <f t="shared" si="84"/>
        <v>0</v>
      </c>
      <c r="E86" s="703">
        <f t="shared" si="85"/>
        <v>0</v>
      </c>
      <c r="F86" s="703">
        <f t="shared" si="86"/>
        <v>0</v>
      </c>
      <c r="G86" s="703"/>
      <c r="H86" s="446"/>
      <c r="I86" s="703">
        <f t="shared" si="76"/>
        <v>0</v>
      </c>
      <c r="J86" s="446"/>
      <c r="K86" s="446"/>
      <c r="L86" s="703">
        <f t="shared" si="77"/>
        <v>0</v>
      </c>
      <c r="M86" s="446"/>
      <c r="N86" s="446"/>
      <c r="O86" s="703">
        <f t="shared" si="78"/>
        <v>0</v>
      </c>
      <c r="P86" s="446"/>
      <c r="Q86" s="446"/>
      <c r="R86" s="446"/>
      <c r="S86" s="446"/>
      <c r="T86" s="446"/>
      <c r="U86" s="446"/>
      <c r="V86" s="446"/>
      <c r="W86" s="446"/>
      <c r="X86" s="703">
        <f t="shared" si="79"/>
        <v>0</v>
      </c>
      <c r="Y86" s="446"/>
      <c r="Z86" s="446"/>
      <c r="AA86" s="703">
        <f t="shared" si="80"/>
        <v>0</v>
      </c>
      <c r="AB86" s="446"/>
      <c r="AC86" s="446"/>
      <c r="AD86" s="703">
        <f t="shared" si="81"/>
        <v>0</v>
      </c>
      <c r="AE86" s="446"/>
      <c r="AF86" s="446"/>
      <c r="AG86" s="1042">
        <f t="shared" si="82"/>
        <v>0</v>
      </c>
    </row>
    <row r="87" spans="1:33" ht="12.95" customHeight="1" x14ac:dyDescent="0.25">
      <c r="A87" s="4" t="s">
        <v>131</v>
      </c>
      <c r="B87" s="1236" t="s">
        <v>130</v>
      </c>
      <c r="C87" s="1236"/>
      <c r="D87" s="703">
        <f t="shared" si="84"/>
        <v>0</v>
      </c>
      <c r="E87" s="703">
        <f t="shared" si="85"/>
        <v>0</v>
      </c>
      <c r="F87" s="703">
        <f t="shared" si="86"/>
        <v>0</v>
      </c>
      <c r="G87" s="446"/>
      <c r="H87" s="446"/>
      <c r="I87" s="703">
        <f t="shared" si="76"/>
        <v>0</v>
      </c>
      <c r="J87" s="446"/>
      <c r="K87" s="446"/>
      <c r="L87" s="703">
        <f t="shared" si="77"/>
        <v>0</v>
      </c>
      <c r="M87" s="446"/>
      <c r="N87" s="446"/>
      <c r="O87" s="703">
        <f t="shared" si="78"/>
        <v>0</v>
      </c>
      <c r="P87" s="446"/>
      <c r="Q87" s="446"/>
      <c r="R87" s="446"/>
      <c r="S87" s="446"/>
      <c r="T87" s="446"/>
      <c r="U87" s="446"/>
      <c r="V87" s="446"/>
      <c r="W87" s="446"/>
      <c r="X87" s="703">
        <f t="shared" si="79"/>
        <v>0</v>
      </c>
      <c r="Y87" s="446"/>
      <c r="Z87" s="446"/>
      <c r="AA87" s="703">
        <f t="shared" si="80"/>
        <v>0</v>
      </c>
      <c r="AB87" s="446"/>
      <c r="AC87" s="446"/>
      <c r="AD87" s="703">
        <f t="shared" si="81"/>
        <v>0</v>
      </c>
      <c r="AE87" s="446"/>
      <c r="AF87" s="446"/>
      <c r="AG87" s="1042">
        <f t="shared" si="82"/>
        <v>0</v>
      </c>
    </row>
    <row r="88" spans="1:33" s="1151" customFormat="1" ht="12.95" customHeight="1" x14ac:dyDescent="0.2">
      <c r="A88" s="5" t="s">
        <v>132</v>
      </c>
      <c r="B88" s="1240" t="s">
        <v>160</v>
      </c>
      <c r="C88" s="1240"/>
      <c r="D88" s="965">
        <f t="shared" si="84"/>
        <v>0</v>
      </c>
      <c r="E88" s="703">
        <f t="shared" si="85"/>
        <v>0</v>
      </c>
      <c r="F88" s="1042">
        <f t="shared" si="86"/>
        <v>0</v>
      </c>
      <c r="G88" s="703">
        <f>SUM(G84:G87)</f>
        <v>0</v>
      </c>
      <c r="H88" s="703">
        <f>SUM(H84:H87)</f>
        <v>0</v>
      </c>
      <c r="I88" s="703">
        <f>G88+H88</f>
        <v>0</v>
      </c>
      <c r="J88" s="703"/>
      <c r="K88" s="703">
        <f t="shared" ref="K88" si="100">SUM(K84:K87)</f>
        <v>0</v>
      </c>
      <c r="L88" s="703">
        <f t="shared" ref="L88" si="101">J88+K88</f>
        <v>0</v>
      </c>
      <c r="M88" s="703">
        <f t="shared" ref="M88:N88" si="102">SUM(M84:M87)</f>
        <v>0</v>
      </c>
      <c r="N88" s="703">
        <f t="shared" si="102"/>
        <v>0</v>
      </c>
      <c r="O88" s="703">
        <f t="shared" ref="O88" si="103">M88+N88</f>
        <v>0</v>
      </c>
      <c r="P88" s="703">
        <f t="shared" ref="P88:Q88" si="104">SUM(P84:P87)</f>
        <v>0</v>
      </c>
      <c r="Q88" s="703">
        <f t="shared" si="104"/>
        <v>0</v>
      </c>
      <c r="R88" s="703">
        <f t="shared" ref="R88" si="105">P88+Q88</f>
        <v>0</v>
      </c>
      <c r="S88" s="703">
        <f t="shared" ref="S88:T88" si="106">SUM(S84:S87)</f>
        <v>0</v>
      </c>
      <c r="T88" s="703">
        <f t="shared" si="106"/>
        <v>0</v>
      </c>
      <c r="U88" s="703">
        <f t="shared" ref="U88" si="107">S88+T88</f>
        <v>0</v>
      </c>
      <c r="V88" s="703">
        <f t="shared" ref="V88:W88" si="108">SUM(V84:V87)</f>
        <v>0</v>
      </c>
      <c r="W88" s="703">
        <f t="shared" si="108"/>
        <v>0</v>
      </c>
      <c r="X88" s="703">
        <f t="shared" ref="X88" si="109">V88+W88</f>
        <v>0</v>
      </c>
      <c r="Y88" s="703">
        <f t="shared" ref="Y88:Z88" si="110">SUM(Y84:Y87)</f>
        <v>0</v>
      </c>
      <c r="Z88" s="703">
        <f t="shared" si="110"/>
        <v>0</v>
      </c>
      <c r="AA88" s="703">
        <f t="shared" ref="AA88" si="111">Y88+Z88</f>
        <v>0</v>
      </c>
      <c r="AB88" s="703">
        <f t="shared" ref="AB88:AC88" si="112">SUM(AB84:AB87)</f>
        <v>0</v>
      </c>
      <c r="AC88" s="703">
        <f t="shared" si="112"/>
        <v>0</v>
      </c>
      <c r="AD88" s="703">
        <f t="shared" ref="AD88" si="113">AB88+AC88</f>
        <v>0</v>
      </c>
      <c r="AE88" s="703">
        <f t="shared" ref="AE88:AF88" si="114">SUM(AE84:AE87)</f>
        <v>0</v>
      </c>
      <c r="AF88" s="703">
        <f t="shared" si="114"/>
        <v>0</v>
      </c>
      <c r="AG88" s="1042">
        <f t="shared" ref="AG88" si="115">AE88+AF88</f>
        <v>0</v>
      </c>
    </row>
    <row r="89" spans="1:33" ht="12.95" hidden="1" customHeight="1" x14ac:dyDescent="0.25">
      <c r="A89" s="504"/>
      <c r="B89" s="1131"/>
      <c r="C89" s="1132"/>
      <c r="D89" s="804">
        <f t="shared" si="84"/>
        <v>0</v>
      </c>
      <c r="E89" s="804">
        <f t="shared" si="85"/>
        <v>0</v>
      </c>
      <c r="F89" s="1043">
        <f t="shared" si="86"/>
        <v>0</v>
      </c>
      <c r="G89" s="600"/>
      <c r="H89" s="600"/>
      <c r="I89" s="804">
        <f t="shared" si="76"/>
        <v>0</v>
      </c>
      <c r="J89" s="600"/>
      <c r="K89" s="600"/>
      <c r="L89" s="804">
        <f t="shared" si="77"/>
        <v>0</v>
      </c>
      <c r="M89" s="600"/>
      <c r="N89" s="600"/>
      <c r="O89" s="804">
        <f t="shared" si="78"/>
        <v>0</v>
      </c>
      <c r="P89" s="600"/>
      <c r="Q89" s="600"/>
      <c r="R89" s="600"/>
      <c r="S89" s="600"/>
      <c r="T89" s="600"/>
      <c r="U89" s="600"/>
      <c r="V89" s="600"/>
      <c r="W89" s="600"/>
      <c r="X89" s="804">
        <f t="shared" si="79"/>
        <v>0</v>
      </c>
      <c r="Y89" s="600"/>
      <c r="Z89" s="600"/>
      <c r="AA89" s="804">
        <f t="shared" si="80"/>
        <v>0</v>
      </c>
      <c r="AB89" s="600"/>
      <c r="AC89" s="600"/>
      <c r="AD89" s="804">
        <f t="shared" si="81"/>
        <v>0</v>
      </c>
      <c r="AE89" s="600"/>
      <c r="AF89" s="600"/>
      <c r="AG89" s="1043">
        <f t="shared" si="82"/>
        <v>0</v>
      </c>
    </row>
    <row r="90" spans="1:33" ht="12.95" hidden="1" customHeight="1" x14ac:dyDescent="0.25">
      <c r="A90" s="88" t="s">
        <v>371</v>
      </c>
      <c r="B90" s="1256" t="s">
        <v>372</v>
      </c>
      <c r="C90" s="1257"/>
      <c r="D90" s="804">
        <f t="shared" si="84"/>
        <v>0</v>
      </c>
      <c r="E90" s="804">
        <f t="shared" si="85"/>
        <v>0</v>
      </c>
      <c r="F90" s="1043">
        <f t="shared" si="86"/>
        <v>0</v>
      </c>
      <c r="G90" s="600"/>
      <c r="H90" s="600"/>
      <c r="I90" s="804">
        <f t="shared" si="76"/>
        <v>0</v>
      </c>
      <c r="J90" s="600"/>
      <c r="K90" s="600"/>
      <c r="L90" s="804">
        <f t="shared" si="77"/>
        <v>0</v>
      </c>
      <c r="M90" s="600"/>
      <c r="N90" s="600"/>
      <c r="O90" s="804">
        <f t="shared" si="78"/>
        <v>0</v>
      </c>
      <c r="P90" s="600"/>
      <c r="Q90" s="600"/>
      <c r="R90" s="600"/>
      <c r="S90" s="600"/>
      <c r="T90" s="600"/>
      <c r="U90" s="600"/>
      <c r="V90" s="600"/>
      <c r="W90" s="600"/>
      <c r="X90" s="804">
        <f t="shared" si="79"/>
        <v>0</v>
      </c>
      <c r="Y90" s="600"/>
      <c r="Z90" s="600"/>
      <c r="AA90" s="804">
        <f t="shared" si="80"/>
        <v>0</v>
      </c>
      <c r="AB90" s="600"/>
      <c r="AC90" s="600"/>
      <c r="AD90" s="804">
        <f t="shared" si="81"/>
        <v>0</v>
      </c>
      <c r="AE90" s="600"/>
      <c r="AF90" s="600"/>
      <c r="AG90" s="1043">
        <f t="shared" si="82"/>
        <v>0</v>
      </c>
    </row>
    <row r="91" spans="1:33" ht="12.95" hidden="1" customHeight="1" x14ac:dyDescent="0.25">
      <c r="A91" s="88" t="s">
        <v>384</v>
      </c>
      <c r="B91" s="1256" t="s">
        <v>385</v>
      </c>
      <c r="C91" s="1257"/>
      <c r="D91" s="804">
        <f t="shared" si="84"/>
        <v>0</v>
      </c>
      <c r="E91" s="804">
        <f t="shared" si="85"/>
        <v>0</v>
      </c>
      <c r="F91" s="1043">
        <f t="shared" si="86"/>
        <v>0</v>
      </c>
      <c r="G91" s="804"/>
      <c r="H91" s="600"/>
      <c r="I91" s="804">
        <f t="shared" si="76"/>
        <v>0</v>
      </c>
      <c r="J91" s="600"/>
      <c r="K91" s="600"/>
      <c r="L91" s="804">
        <f t="shared" si="77"/>
        <v>0</v>
      </c>
      <c r="M91" s="600"/>
      <c r="N91" s="600"/>
      <c r="O91" s="804">
        <f t="shared" si="78"/>
        <v>0</v>
      </c>
      <c r="P91" s="600"/>
      <c r="Q91" s="600"/>
      <c r="R91" s="600"/>
      <c r="S91" s="600"/>
      <c r="T91" s="600"/>
      <c r="U91" s="600"/>
      <c r="V91" s="600"/>
      <c r="W91" s="600"/>
      <c r="X91" s="804">
        <f t="shared" si="79"/>
        <v>0</v>
      </c>
      <c r="Y91" s="600"/>
      <c r="Z91" s="600"/>
      <c r="AA91" s="804">
        <f t="shared" si="80"/>
        <v>0</v>
      </c>
      <c r="AB91" s="600"/>
      <c r="AC91" s="600"/>
      <c r="AD91" s="804">
        <f t="shared" si="81"/>
        <v>0</v>
      </c>
      <c r="AE91" s="600"/>
      <c r="AF91" s="600"/>
      <c r="AG91" s="1043">
        <f t="shared" si="82"/>
        <v>0</v>
      </c>
    </row>
    <row r="92" spans="1:33" ht="12.95" hidden="1" customHeight="1" x14ac:dyDescent="0.25">
      <c r="A92" s="88" t="s">
        <v>133</v>
      </c>
      <c r="B92" s="1256" t="s">
        <v>159</v>
      </c>
      <c r="C92" s="1257"/>
      <c r="D92" s="804">
        <f t="shared" si="84"/>
        <v>0</v>
      </c>
      <c r="E92" s="804">
        <f t="shared" si="85"/>
        <v>0</v>
      </c>
      <c r="F92" s="1043">
        <f t="shared" si="86"/>
        <v>0</v>
      </c>
      <c r="G92" s="600"/>
      <c r="H92" s="600"/>
      <c r="I92" s="804">
        <f t="shared" si="76"/>
        <v>0</v>
      </c>
      <c r="J92" s="600"/>
      <c r="K92" s="600"/>
      <c r="L92" s="804">
        <f t="shared" si="77"/>
        <v>0</v>
      </c>
      <c r="M92" s="600"/>
      <c r="N92" s="600"/>
      <c r="O92" s="804">
        <f t="shared" si="78"/>
        <v>0</v>
      </c>
      <c r="P92" s="600"/>
      <c r="Q92" s="600"/>
      <c r="R92" s="600"/>
      <c r="S92" s="600"/>
      <c r="T92" s="600"/>
      <c r="U92" s="600"/>
      <c r="V92" s="600"/>
      <c r="W92" s="600"/>
      <c r="X92" s="804">
        <f t="shared" si="79"/>
        <v>0</v>
      </c>
      <c r="Y92" s="600"/>
      <c r="Z92" s="600"/>
      <c r="AA92" s="804">
        <f t="shared" si="80"/>
        <v>0</v>
      </c>
      <c r="AB92" s="600"/>
      <c r="AC92" s="600"/>
      <c r="AD92" s="804">
        <f t="shared" si="81"/>
        <v>0</v>
      </c>
      <c r="AE92" s="600"/>
      <c r="AF92" s="600"/>
      <c r="AG92" s="1043">
        <f t="shared" si="82"/>
        <v>0</v>
      </c>
    </row>
    <row r="93" spans="1:33" s="1151" customFormat="1" ht="12.95" hidden="1" customHeight="1" x14ac:dyDescent="0.2">
      <c r="A93" s="504" t="s">
        <v>134</v>
      </c>
      <c r="B93" s="1351" t="s">
        <v>158</v>
      </c>
      <c r="C93" s="1352"/>
      <c r="D93" s="804">
        <f t="shared" si="84"/>
        <v>0</v>
      </c>
      <c r="E93" s="804">
        <f t="shared" si="85"/>
        <v>0</v>
      </c>
      <c r="F93" s="1043">
        <f t="shared" si="86"/>
        <v>0</v>
      </c>
      <c r="G93" s="804"/>
      <c r="H93" s="804"/>
      <c r="I93" s="804">
        <f t="shared" si="76"/>
        <v>0</v>
      </c>
      <c r="J93" s="804"/>
      <c r="K93" s="804"/>
      <c r="L93" s="804">
        <f t="shared" si="77"/>
        <v>0</v>
      </c>
      <c r="M93" s="804"/>
      <c r="N93" s="804"/>
      <c r="O93" s="804">
        <f t="shared" si="78"/>
        <v>0</v>
      </c>
      <c r="P93" s="804"/>
      <c r="Q93" s="804"/>
      <c r="R93" s="804"/>
      <c r="S93" s="804"/>
      <c r="T93" s="804"/>
      <c r="U93" s="804"/>
      <c r="V93" s="804"/>
      <c r="W93" s="804"/>
      <c r="X93" s="804">
        <f t="shared" si="79"/>
        <v>0</v>
      </c>
      <c r="Y93" s="804"/>
      <c r="Z93" s="804"/>
      <c r="AA93" s="804">
        <f t="shared" si="80"/>
        <v>0</v>
      </c>
      <c r="AB93" s="804"/>
      <c r="AC93" s="804"/>
      <c r="AD93" s="804">
        <f t="shared" si="81"/>
        <v>0</v>
      </c>
      <c r="AE93" s="804"/>
      <c r="AF93" s="804"/>
      <c r="AG93" s="1043">
        <f t="shared" si="82"/>
        <v>0</v>
      </c>
    </row>
    <row r="94" spans="1:33" ht="12.95" customHeight="1" x14ac:dyDescent="0.25">
      <c r="A94" s="504"/>
      <c r="B94" s="1134"/>
      <c r="C94" s="1135"/>
      <c r="D94" s="804"/>
      <c r="E94" s="804"/>
      <c r="F94" s="1043"/>
      <c r="H94" s="600"/>
      <c r="I94" s="804"/>
      <c r="J94" s="600"/>
      <c r="K94" s="600"/>
      <c r="L94" s="804">
        <f t="shared" si="77"/>
        <v>0</v>
      </c>
      <c r="M94" s="600"/>
      <c r="N94" s="600"/>
      <c r="O94" s="804">
        <f t="shared" si="78"/>
        <v>0</v>
      </c>
      <c r="P94" s="600"/>
      <c r="Q94" s="600"/>
      <c r="R94" s="600"/>
      <c r="S94" s="600"/>
      <c r="T94" s="600"/>
      <c r="U94" s="600"/>
      <c r="V94" s="600"/>
      <c r="W94" s="600"/>
      <c r="X94" s="804">
        <f t="shared" si="79"/>
        <v>0</v>
      </c>
      <c r="Y94" s="600"/>
      <c r="Z94" s="600"/>
      <c r="AA94" s="804">
        <f t="shared" si="80"/>
        <v>0</v>
      </c>
      <c r="AB94" s="600"/>
      <c r="AC94" s="600"/>
      <c r="AD94" s="804">
        <f t="shared" si="81"/>
        <v>0</v>
      </c>
      <c r="AE94" s="600"/>
      <c r="AF94" s="600"/>
      <c r="AG94" s="1043">
        <f t="shared" si="82"/>
        <v>0</v>
      </c>
    </row>
    <row r="95" spans="1:33" s="1151" customFormat="1" ht="12.95" customHeight="1" x14ac:dyDescent="0.2">
      <c r="A95" s="705" t="s">
        <v>135</v>
      </c>
      <c r="B95" s="1240" t="s">
        <v>157</v>
      </c>
      <c r="C95" s="1225"/>
      <c r="D95" s="965">
        <f>+G95+M95+P95+S95+V95+AE95+J95+Y95+AB95</f>
        <v>456314</v>
      </c>
      <c r="E95" s="703">
        <f>+H95+N95+Q95+T95+W95+AF95+K95+Z95+AC95</f>
        <v>-20416</v>
      </c>
      <c r="F95" s="1042">
        <f>+I95+O95+R95+U95+X95+AG95+L95+AA95+AD95</f>
        <v>435898</v>
      </c>
      <c r="G95" s="703">
        <f>+G93+G88+G82+G72+G55+G35+G9+G7</f>
        <v>18579</v>
      </c>
      <c r="H95" s="703">
        <f>+H93+H88+H82+H72+H55+H35+H9+H7</f>
        <v>13056</v>
      </c>
      <c r="I95" s="703">
        <f>+H95+G95</f>
        <v>31635</v>
      </c>
      <c r="J95" s="703">
        <f>+J93+J88+J82+J72+J55+J35+J9+J7</f>
        <v>70916</v>
      </c>
      <c r="K95" s="703">
        <f>+K93+K88+K82+K72+K55+K35+K9+K7</f>
        <v>0</v>
      </c>
      <c r="L95" s="703">
        <f t="shared" si="77"/>
        <v>70916</v>
      </c>
      <c r="M95" s="965">
        <f>+M93+M88+M82+M72+M55+M35+M9+M7</f>
        <v>23283</v>
      </c>
      <c r="N95" s="703">
        <f>+N93+N88+N82+N72+N55+N35+N9+N7</f>
        <v>0</v>
      </c>
      <c r="O95" s="703">
        <f t="shared" si="78"/>
        <v>23283</v>
      </c>
      <c r="P95" s="703">
        <f t="shared" ref="P95:W95" si="116">+P93+P88+P82+P72+P55+P35+P9+P7</f>
        <v>3315</v>
      </c>
      <c r="Q95" s="703">
        <f t="shared" si="116"/>
        <v>136</v>
      </c>
      <c r="R95" s="703">
        <f t="shared" si="116"/>
        <v>3451</v>
      </c>
      <c r="S95" s="703">
        <f t="shared" si="116"/>
        <v>1413</v>
      </c>
      <c r="T95" s="703">
        <f t="shared" si="116"/>
        <v>0</v>
      </c>
      <c r="U95" s="703">
        <f t="shared" si="116"/>
        <v>1413</v>
      </c>
      <c r="V95" s="965">
        <f t="shared" si="116"/>
        <v>0</v>
      </c>
      <c r="W95" s="703">
        <f t="shared" si="116"/>
        <v>0</v>
      </c>
      <c r="X95" s="703">
        <f t="shared" si="79"/>
        <v>0</v>
      </c>
      <c r="Y95" s="965">
        <f>+Y93+Y88+Y82+Y72+Y55+Y35+Y9+Y7</f>
        <v>7803</v>
      </c>
      <c r="Z95" s="703">
        <f>+Z93+Z88+Z82+Z72+Z55+Z35+Z9+Z7</f>
        <v>0</v>
      </c>
      <c r="AA95" s="703">
        <f t="shared" si="80"/>
        <v>7803</v>
      </c>
      <c r="AB95" s="965">
        <f>+AB93+AB88+AB82+AB72+AB55+AB35+AB9+AB7</f>
        <v>3490</v>
      </c>
      <c r="AC95" s="703">
        <f>+AC93+AC88+AC82+AC72+AC55+AC35+AC9+AC7</f>
        <v>2000</v>
      </c>
      <c r="AD95" s="703">
        <f t="shared" si="81"/>
        <v>5490</v>
      </c>
      <c r="AE95" s="965">
        <f>+AE93+AE88+AE82+AE72+AE55+AE35+AE9+AE7</f>
        <v>327515</v>
      </c>
      <c r="AF95" s="703">
        <f>+AF93+AF88+AF82+AF72+AF55+AF35+AF9+AF7</f>
        <v>-35608</v>
      </c>
      <c r="AG95" s="1042">
        <f t="shared" si="82"/>
        <v>291907</v>
      </c>
    </row>
    <row r="96" spans="1:33" ht="12.95" customHeight="1" x14ac:dyDescent="0.25">
      <c r="A96" s="1174"/>
      <c r="C96" s="1124"/>
      <c r="D96" s="804"/>
      <c r="E96" s="804"/>
      <c r="F96" s="1043"/>
      <c r="I96" s="804"/>
      <c r="L96" s="804"/>
      <c r="O96" s="804"/>
      <c r="X96" s="804"/>
      <c r="AA96" s="804"/>
      <c r="AD96" s="804"/>
      <c r="AG96" s="1043"/>
    </row>
    <row r="97" spans="1:33" s="1151" customFormat="1" ht="12.95" customHeight="1" x14ac:dyDescent="0.2">
      <c r="A97" s="743" t="s">
        <v>267</v>
      </c>
      <c r="B97" s="1353" t="s">
        <v>266</v>
      </c>
      <c r="C97" s="1354"/>
      <c r="D97" s="965">
        <f t="shared" ref="D97:F101" si="117">+G97+M97+P97+S97+V97+AE97+J97+Y97+AB97</f>
        <v>0</v>
      </c>
      <c r="E97" s="703">
        <f t="shared" si="117"/>
        <v>0</v>
      </c>
      <c r="F97" s="1042">
        <f t="shared" si="117"/>
        <v>0</v>
      </c>
      <c r="G97" s="1125"/>
      <c r="H97" s="806"/>
      <c r="I97" s="703">
        <f t="shared" si="76"/>
        <v>0</v>
      </c>
      <c r="J97" s="806"/>
      <c r="K97" s="806"/>
      <c r="L97" s="703">
        <f t="shared" si="77"/>
        <v>0</v>
      </c>
      <c r="M97" s="806"/>
      <c r="N97" s="806"/>
      <c r="O97" s="703">
        <f t="shared" si="78"/>
        <v>0</v>
      </c>
      <c r="P97" s="806"/>
      <c r="Q97" s="806"/>
      <c r="R97" s="806"/>
      <c r="S97" s="806"/>
      <c r="T97" s="806"/>
      <c r="U97" s="806"/>
      <c r="V97" s="806"/>
      <c r="W97" s="806"/>
      <c r="X97" s="703"/>
      <c r="Y97" s="806"/>
      <c r="Z97" s="806"/>
      <c r="AA97" s="703">
        <f t="shared" si="80"/>
        <v>0</v>
      </c>
      <c r="AB97" s="806"/>
      <c r="AC97" s="806"/>
      <c r="AD97" s="703">
        <f t="shared" si="81"/>
        <v>0</v>
      </c>
      <c r="AE97" s="806"/>
      <c r="AF97" s="806"/>
      <c r="AG97" s="1042"/>
    </row>
    <row r="98" spans="1:33" s="1151" customFormat="1" ht="12.95" customHeight="1" x14ac:dyDescent="0.2">
      <c r="A98" s="743" t="s">
        <v>730</v>
      </c>
      <c r="B98" s="1353" t="s">
        <v>731</v>
      </c>
      <c r="C98" s="1354"/>
      <c r="D98" s="965">
        <f t="shared" si="117"/>
        <v>0</v>
      </c>
      <c r="E98" s="703">
        <f t="shared" si="117"/>
        <v>0</v>
      </c>
      <c r="F98" s="1042">
        <f t="shared" si="117"/>
        <v>0</v>
      </c>
      <c r="G98" s="1125"/>
      <c r="H98" s="806"/>
      <c r="I98" s="703">
        <f t="shared" si="76"/>
        <v>0</v>
      </c>
      <c r="J98" s="806"/>
      <c r="K98" s="806"/>
      <c r="L98" s="703">
        <f t="shared" si="77"/>
        <v>0</v>
      </c>
      <c r="M98" s="806"/>
      <c r="N98" s="806"/>
      <c r="O98" s="703">
        <f t="shared" si="78"/>
        <v>0</v>
      </c>
      <c r="P98" s="806"/>
      <c r="Q98" s="806"/>
      <c r="R98" s="806"/>
      <c r="S98" s="806"/>
      <c r="T98" s="806"/>
      <c r="U98" s="806"/>
      <c r="V98" s="806"/>
      <c r="W98" s="806"/>
      <c r="X98" s="703">
        <f t="shared" si="79"/>
        <v>0</v>
      </c>
      <c r="Y98" s="806"/>
      <c r="Z98" s="806"/>
      <c r="AA98" s="703">
        <f t="shared" si="80"/>
        <v>0</v>
      </c>
      <c r="AB98" s="806"/>
      <c r="AC98" s="806"/>
      <c r="AD98" s="703">
        <f t="shared" si="81"/>
        <v>0</v>
      </c>
      <c r="AE98" s="806"/>
      <c r="AF98" s="806"/>
      <c r="AG98" s="1042">
        <f t="shared" si="82"/>
        <v>0</v>
      </c>
    </row>
    <row r="99" spans="1:33" s="1151" customFormat="1" ht="12.95" customHeight="1" x14ac:dyDescent="0.2">
      <c r="A99" s="743" t="s">
        <v>728</v>
      </c>
      <c r="B99" s="1353" t="s">
        <v>729</v>
      </c>
      <c r="C99" s="1354"/>
      <c r="D99" s="965">
        <f t="shared" si="117"/>
        <v>21745</v>
      </c>
      <c r="E99" s="703">
        <f t="shared" si="117"/>
        <v>0</v>
      </c>
      <c r="F99" s="1042">
        <f t="shared" si="117"/>
        <v>21745</v>
      </c>
      <c r="G99" s="1125"/>
      <c r="H99" s="806"/>
      <c r="I99" s="703">
        <f t="shared" si="76"/>
        <v>0</v>
      </c>
      <c r="J99" s="806"/>
      <c r="K99" s="806"/>
      <c r="L99" s="703">
        <f t="shared" si="77"/>
        <v>0</v>
      </c>
      <c r="M99" s="806"/>
      <c r="N99" s="806"/>
      <c r="O99" s="703">
        <f t="shared" si="78"/>
        <v>0</v>
      </c>
      <c r="P99" s="806"/>
      <c r="Q99" s="806"/>
      <c r="R99" s="806"/>
      <c r="S99" s="806"/>
      <c r="T99" s="806"/>
      <c r="U99" s="806"/>
      <c r="V99" s="806"/>
      <c r="W99" s="806"/>
      <c r="X99" s="703">
        <f t="shared" si="79"/>
        <v>0</v>
      </c>
      <c r="Y99" s="806"/>
      <c r="Z99" s="806"/>
      <c r="AA99" s="703">
        <f t="shared" si="80"/>
        <v>0</v>
      </c>
      <c r="AB99" s="806"/>
      <c r="AC99" s="806"/>
      <c r="AD99" s="703">
        <f t="shared" si="81"/>
        <v>0</v>
      </c>
      <c r="AE99" s="806">
        <v>21745</v>
      </c>
      <c r="AF99" s="806"/>
      <c r="AG99" s="1042">
        <f t="shared" si="82"/>
        <v>21745</v>
      </c>
    </row>
    <row r="100" spans="1:33" s="1151" customFormat="1" ht="12.95" customHeight="1" x14ac:dyDescent="0.2">
      <c r="A100" s="743" t="s">
        <v>368</v>
      </c>
      <c r="B100" s="1353" t="s">
        <v>369</v>
      </c>
      <c r="C100" s="1354"/>
      <c r="D100" s="965">
        <f t="shared" si="117"/>
        <v>437802</v>
      </c>
      <c r="E100" s="703">
        <f t="shared" si="117"/>
        <v>426</v>
      </c>
      <c r="F100" s="1042">
        <f t="shared" si="117"/>
        <v>438228</v>
      </c>
      <c r="G100" s="1125"/>
      <c r="H100" s="806"/>
      <c r="I100" s="703">
        <f t="shared" si="76"/>
        <v>0</v>
      </c>
      <c r="J100" s="806"/>
      <c r="K100" s="806"/>
      <c r="L100" s="703">
        <f t="shared" si="77"/>
        <v>0</v>
      </c>
      <c r="M100" s="806"/>
      <c r="N100" s="806"/>
      <c r="O100" s="703">
        <f t="shared" si="78"/>
        <v>0</v>
      </c>
      <c r="P100" s="806"/>
      <c r="Q100" s="806"/>
      <c r="R100" s="806"/>
      <c r="S100" s="806"/>
      <c r="T100" s="806"/>
      <c r="U100" s="806"/>
      <c r="V100" s="806"/>
      <c r="W100" s="806"/>
      <c r="X100" s="703">
        <f t="shared" si="79"/>
        <v>0</v>
      </c>
      <c r="Y100" s="806"/>
      <c r="Z100" s="806"/>
      <c r="AA100" s="703">
        <f t="shared" si="80"/>
        <v>0</v>
      </c>
      <c r="AB100" s="806"/>
      <c r="AC100" s="806"/>
      <c r="AD100" s="703">
        <f t="shared" si="81"/>
        <v>0</v>
      </c>
      <c r="AE100" s="703">
        <f>+'6.mell Int.összesen'!D47</f>
        <v>437802</v>
      </c>
      <c r="AF100" s="703">
        <f>+'6.mell Int.összesen'!E47</f>
        <v>426</v>
      </c>
      <c r="AG100" s="1042">
        <f t="shared" si="82"/>
        <v>438228</v>
      </c>
    </row>
    <row r="101" spans="1:33" s="1151" customFormat="1" ht="12.95" customHeight="1" thickBot="1" x14ac:dyDescent="0.25">
      <c r="A101" s="744" t="s">
        <v>268</v>
      </c>
      <c r="B101" s="745" t="s">
        <v>274</v>
      </c>
      <c r="C101" s="1126"/>
      <c r="D101" s="1072">
        <f t="shared" si="117"/>
        <v>459547</v>
      </c>
      <c r="E101" s="709">
        <f t="shared" si="117"/>
        <v>426</v>
      </c>
      <c r="F101" s="1044">
        <f t="shared" si="117"/>
        <v>459973</v>
      </c>
      <c r="G101" s="1127"/>
      <c r="H101" s="807"/>
      <c r="I101" s="709">
        <f t="shared" si="76"/>
        <v>0</v>
      </c>
      <c r="J101" s="807"/>
      <c r="K101" s="807"/>
      <c r="L101" s="709">
        <f t="shared" si="77"/>
        <v>0</v>
      </c>
      <c r="M101" s="807"/>
      <c r="N101" s="807"/>
      <c r="O101" s="709">
        <f t="shared" si="78"/>
        <v>0</v>
      </c>
      <c r="P101" s="807">
        <f t="shared" ref="P101:Z101" si="118">+P100+P97</f>
        <v>0</v>
      </c>
      <c r="Q101" s="807">
        <f t="shared" si="118"/>
        <v>0</v>
      </c>
      <c r="R101" s="807">
        <f t="shared" si="118"/>
        <v>0</v>
      </c>
      <c r="S101" s="807">
        <f t="shared" si="118"/>
        <v>0</v>
      </c>
      <c r="T101" s="807">
        <f t="shared" si="118"/>
        <v>0</v>
      </c>
      <c r="U101" s="807">
        <f t="shared" si="118"/>
        <v>0</v>
      </c>
      <c r="V101" s="807">
        <f t="shared" si="118"/>
        <v>0</v>
      </c>
      <c r="W101" s="807">
        <f t="shared" si="118"/>
        <v>0</v>
      </c>
      <c r="X101" s="709">
        <f t="shared" si="79"/>
        <v>0</v>
      </c>
      <c r="Y101" s="807">
        <f t="shared" si="118"/>
        <v>0</v>
      </c>
      <c r="Z101" s="807">
        <f t="shared" si="118"/>
        <v>0</v>
      </c>
      <c r="AA101" s="709">
        <f t="shared" si="80"/>
        <v>0</v>
      </c>
      <c r="AB101" s="807"/>
      <c r="AC101" s="807"/>
      <c r="AD101" s="709">
        <f t="shared" si="81"/>
        <v>0</v>
      </c>
      <c r="AE101" s="709">
        <f>+AE100+AE97+AE98+AE99</f>
        <v>459547</v>
      </c>
      <c r="AF101" s="807">
        <f>+AF100+AF97+AF98+AF99</f>
        <v>426</v>
      </c>
      <c r="AG101" s="1044">
        <f t="shared" ref="AG101" si="119">+AG100+AG97+AG98+AG99</f>
        <v>459973</v>
      </c>
    </row>
  </sheetData>
  <mergeCells count="91">
    <mergeCell ref="B100:C100"/>
    <mergeCell ref="B90:C90"/>
    <mergeCell ref="B95:C95"/>
    <mergeCell ref="B97:C97"/>
    <mergeCell ref="B91:C91"/>
    <mergeCell ref="B99:C99"/>
    <mergeCell ref="B98:C98"/>
    <mergeCell ref="B22:C22"/>
    <mergeCell ref="B77:C77"/>
    <mergeCell ref="B60:C60"/>
    <mergeCell ref="B61:C61"/>
    <mergeCell ref="B62:C62"/>
    <mergeCell ref="B72:C72"/>
    <mergeCell ref="B74:C74"/>
    <mergeCell ref="B75:C75"/>
    <mergeCell ref="B57:C57"/>
    <mergeCell ref="B28:C28"/>
    <mergeCell ref="B29:C29"/>
    <mergeCell ref="B30:C30"/>
    <mergeCell ref="B31:C31"/>
    <mergeCell ref="B40:C40"/>
    <mergeCell ref="B41:C41"/>
    <mergeCell ref="B58:C58"/>
    <mergeCell ref="B21:C21"/>
    <mergeCell ref="B37:C37"/>
    <mergeCell ref="B88:C88"/>
    <mergeCell ref="B92:C92"/>
    <mergeCell ref="B93:C93"/>
    <mergeCell ref="B78:C78"/>
    <mergeCell ref="B79:C79"/>
    <mergeCell ref="B80:C80"/>
    <mergeCell ref="B81:C81"/>
    <mergeCell ref="B82:C82"/>
    <mergeCell ref="B84:C84"/>
    <mergeCell ref="B85:C85"/>
    <mergeCell ref="B86:C86"/>
    <mergeCell ref="B87:C87"/>
    <mergeCell ref="B55:C55"/>
    <mergeCell ref="B56:C56"/>
    <mergeCell ref="B59:C59"/>
    <mergeCell ref="B38:C38"/>
    <mergeCell ref="B26:C26"/>
    <mergeCell ref="B23:C23"/>
    <mergeCell ref="B24:C24"/>
    <mergeCell ref="B33:C33"/>
    <mergeCell ref="B34:C34"/>
    <mergeCell ref="B35:C35"/>
    <mergeCell ref="B50:C50"/>
    <mergeCell ref="B44:C44"/>
    <mergeCell ref="B46:C46"/>
    <mergeCell ref="B48:C48"/>
    <mergeCell ref="B27:C27"/>
    <mergeCell ref="B25:C25"/>
    <mergeCell ref="B32:C32"/>
    <mergeCell ref="B12:C12"/>
    <mergeCell ref="B14:C14"/>
    <mergeCell ref="B15:C15"/>
    <mergeCell ref="S3:U3"/>
    <mergeCell ref="V3:X3"/>
    <mergeCell ref="B2:C4"/>
    <mergeCell ref="P2:R2"/>
    <mergeCell ref="P3:R3"/>
    <mergeCell ref="S2:U2"/>
    <mergeCell ref="V2:X2"/>
    <mergeCell ref="B5:C5"/>
    <mergeCell ref="B6:C6"/>
    <mergeCell ref="B7:C7"/>
    <mergeCell ref="J2:L2"/>
    <mergeCell ref="B9:C9"/>
    <mergeCell ref="B11:C11"/>
    <mergeCell ref="B19:C19"/>
    <mergeCell ref="B20:C20"/>
    <mergeCell ref="B16:C16"/>
    <mergeCell ref="B17:C17"/>
    <mergeCell ref="B13:C13"/>
    <mergeCell ref="B18:C18"/>
    <mergeCell ref="AE3:AG3"/>
    <mergeCell ref="AB3:AD3"/>
    <mergeCell ref="A1:AG1"/>
    <mergeCell ref="G2:I2"/>
    <mergeCell ref="M2:O2"/>
    <mergeCell ref="G3:I3"/>
    <mergeCell ref="M3:O3"/>
    <mergeCell ref="AE2:AG2"/>
    <mergeCell ref="D2:F2"/>
    <mergeCell ref="D3:F3"/>
    <mergeCell ref="A2:A4"/>
    <mergeCell ref="J3:L3"/>
    <mergeCell ref="Y2:AA2"/>
    <mergeCell ref="Y3:AA3"/>
    <mergeCell ref="AB2:AD2"/>
  </mergeCells>
  <printOptions horizontalCentered="1"/>
  <pageMargins left="0.31496062992125984" right="0.31496062992125984" top="0.74803149606299213" bottom="0.15748031496062992" header="0.31496062992125984" footer="0.31496062992125984"/>
  <pageSetup paperSize="9" scale="41" orientation="landscape" r:id="rId1"/>
  <headerFooter>
    <oddHeader>&amp;C&amp;"Times New Roman,Félkövér"&amp;12Martonvásár Város Önkormányzatának kiadásai 2021.
Egyéb tevékenység&amp;R&amp;"Times New Roman,Félkövér"&amp;10 5/g. melléklet</oddHeader>
  </headerFooter>
  <colBreaks count="1" manualBreakCount="1">
    <brk id="21" max="1048575" man="1"/>
  </colBreaks>
  <legacy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O85"/>
  <sheetViews>
    <sheetView zoomScaleNormal="100" workbookViewId="0">
      <pane xSplit="3" ySplit="3" topLeftCell="D4" activePane="bottomRight" state="frozen"/>
      <selection activeCell="B40" sqref="B40"/>
      <selection pane="topRight" activeCell="B40" sqref="B40"/>
      <selection pane="bottomLeft" activeCell="B40" sqref="B40"/>
      <selection pane="bottomRight" activeCell="K42" sqref="K42"/>
    </sheetView>
  </sheetViews>
  <sheetFormatPr defaultRowHeight="15" x14ac:dyDescent="0.25"/>
  <cols>
    <col min="1" max="1" width="6.85546875" style="1144" customWidth="1"/>
    <col min="2" max="2" width="5" style="1144" customWidth="1"/>
    <col min="3" max="3" width="37" style="1144" customWidth="1"/>
    <col min="4" max="12" width="9.140625" style="1144"/>
    <col min="13" max="15" width="0" style="1144" hidden="1" customWidth="1"/>
    <col min="16" max="16384" width="9.140625" style="1144"/>
  </cols>
  <sheetData>
    <row r="2" spans="1:15" ht="29.25" customHeight="1" x14ac:dyDescent="0.25">
      <c r="A2" s="1376" t="s">
        <v>0</v>
      </c>
      <c r="B2" s="1396" t="s">
        <v>279</v>
      </c>
      <c r="C2" s="1397"/>
      <c r="D2" s="1365" t="s">
        <v>297</v>
      </c>
      <c r="E2" s="1366"/>
      <c r="F2" s="1367"/>
      <c r="G2" s="1365" t="s">
        <v>288</v>
      </c>
      <c r="H2" s="1366"/>
      <c r="I2" s="1367"/>
      <c r="J2" s="1365" t="s">
        <v>289</v>
      </c>
      <c r="K2" s="1366"/>
      <c r="L2" s="1367"/>
      <c r="M2" s="1365" t="s">
        <v>290</v>
      </c>
      <c r="N2" s="1366"/>
      <c r="O2" s="1367"/>
    </row>
    <row r="3" spans="1:15" ht="25.5" x14ac:dyDescent="0.25">
      <c r="A3" s="1377"/>
      <c r="B3" s="1398"/>
      <c r="C3" s="1399"/>
      <c r="D3" s="1128" t="s">
        <v>944</v>
      </c>
      <c r="E3" s="1128" t="s">
        <v>684</v>
      </c>
      <c r="F3" s="1128" t="s">
        <v>941</v>
      </c>
      <c r="G3" s="1128" t="s">
        <v>944</v>
      </c>
      <c r="H3" s="1128" t="s">
        <v>684</v>
      </c>
      <c r="I3" s="1128" t="s">
        <v>941</v>
      </c>
      <c r="J3" s="1128" t="s">
        <v>944</v>
      </c>
      <c r="K3" s="1128" t="s">
        <v>684</v>
      </c>
      <c r="L3" s="1128" t="s">
        <v>941</v>
      </c>
      <c r="M3" s="1128" t="s">
        <v>177</v>
      </c>
      <c r="N3" s="1128" t="s">
        <v>684</v>
      </c>
      <c r="O3" s="1128" t="s">
        <v>685</v>
      </c>
    </row>
    <row r="4" spans="1:15" s="571" customFormat="1" ht="24" customHeight="1" x14ac:dyDescent="0.25">
      <c r="A4" s="325" t="s">
        <v>205</v>
      </c>
      <c r="B4" s="1384" t="s">
        <v>204</v>
      </c>
      <c r="C4" s="1385"/>
      <c r="D4" s="1136">
        <f t="shared" ref="D4:D49" si="0">+G4+J4+M4</f>
        <v>0</v>
      </c>
      <c r="E4" s="1136">
        <f t="shared" ref="E4:E49" si="1">+H4+K4+N4</f>
        <v>0</v>
      </c>
      <c r="F4" s="1136">
        <f t="shared" ref="F4:F49" si="2">+I4+L4+O4</f>
        <v>0</v>
      </c>
      <c r="G4" s="1136"/>
      <c r="H4" s="1136"/>
      <c r="I4" s="1136">
        <f>+H4+G4</f>
        <v>0</v>
      </c>
      <c r="J4" s="1136">
        <f>SUM(J5:J14)</f>
        <v>0</v>
      </c>
      <c r="K4" s="1136"/>
      <c r="L4" s="1136">
        <f>+K4+J4</f>
        <v>0</v>
      </c>
      <c r="M4" s="1136">
        <f>SUM(M5:M14)</f>
        <v>0</v>
      </c>
      <c r="N4" s="1136"/>
      <c r="O4" s="1136">
        <f>+N4+M4</f>
        <v>0</v>
      </c>
    </row>
    <row r="5" spans="1:15" s="1176" customFormat="1" ht="14.45" hidden="1" customHeight="1" x14ac:dyDescent="0.25">
      <c r="A5" s="82"/>
      <c r="B5" s="1388" t="s">
        <v>329</v>
      </c>
      <c r="C5" s="1389"/>
      <c r="D5" s="1139">
        <f t="shared" si="0"/>
        <v>0</v>
      </c>
      <c r="E5" s="1137">
        <f t="shared" si="1"/>
        <v>0</v>
      </c>
      <c r="F5" s="1137">
        <f t="shared" si="2"/>
        <v>0</v>
      </c>
      <c r="G5" s="1137"/>
      <c r="H5" s="1137"/>
      <c r="I5" s="1137"/>
      <c r="J5" s="1137"/>
      <c r="K5" s="1137"/>
      <c r="L5" s="1137">
        <f t="shared" ref="L5:L49" si="3">+K5+J5</f>
        <v>0</v>
      </c>
      <c r="M5" s="1137"/>
      <c r="N5" s="1137"/>
      <c r="O5" s="1139">
        <f t="shared" ref="O5:O41" si="4">+N5+M5</f>
        <v>0</v>
      </c>
    </row>
    <row r="6" spans="1:15" s="1176" customFormat="1" ht="14.45" hidden="1" customHeight="1" x14ac:dyDescent="0.25">
      <c r="A6" s="82"/>
      <c r="B6" s="1388" t="s">
        <v>319</v>
      </c>
      <c r="C6" s="1389"/>
      <c r="D6" s="1139">
        <f t="shared" si="0"/>
        <v>0</v>
      </c>
      <c r="E6" s="1137">
        <f t="shared" si="1"/>
        <v>0</v>
      </c>
      <c r="F6" s="1137">
        <f t="shared" si="2"/>
        <v>0</v>
      </c>
      <c r="G6" s="1137"/>
      <c r="H6" s="1137"/>
      <c r="I6" s="1137"/>
      <c r="J6" s="1137"/>
      <c r="K6" s="1137"/>
      <c r="L6" s="1137">
        <f t="shared" si="3"/>
        <v>0</v>
      </c>
      <c r="M6" s="1137"/>
      <c r="N6" s="1137"/>
      <c r="O6" s="1139">
        <f t="shared" si="4"/>
        <v>0</v>
      </c>
    </row>
    <row r="7" spans="1:15" s="1176" customFormat="1" ht="14.45" hidden="1" customHeight="1" x14ac:dyDescent="0.25">
      <c r="A7" s="82"/>
      <c r="B7" s="1388" t="s">
        <v>320</v>
      </c>
      <c r="C7" s="1389"/>
      <c r="D7" s="1139">
        <f t="shared" si="0"/>
        <v>0</v>
      </c>
      <c r="E7" s="1137">
        <f t="shared" si="1"/>
        <v>0</v>
      </c>
      <c r="F7" s="1137">
        <f t="shared" si="2"/>
        <v>0</v>
      </c>
      <c r="G7" s="1137"/>
      <c r="H7" s="1137"/>
      <c r="I7" s="1137"/>
      <c r="J7" s="1137"/>
      <c r="K7" s="1137"/>
      <c r="L7" s="1137">
        <f t="shared" si="3"/>
        <v>0</v>
      </c>
      <c r="M7" s="1137"/>
      <c r="N7" s="1137"/>
      <c r="O7" s="1139">
        <f t="shared" si="4"/>
        <v>0</v>
      </c>
    </row>
    <row r="8" spans="1:15" s="1176" customFormat="1" ht="14.45" hidden="1" customHeight="1" x14ac:dyDescent="0.25">
      <c r="A8" s="82"/>
      <c r="B8" s="1388" t="s">
        <v>321</v>
      </c>
      <c r="C8" s="1389"/>
      <c r="D8" s="1139">
        <f t="shared" si="0"/>
        <v>0</v>
      </c>
      <c r="E8" s="1137">
        <f t="shared" si="1"/>
        <v>0</v>
      </c>
      <c r="F8" s="1137">
        <f t="shared" si="2"/>
        <v>0</v>
      </c>
      <c r="G8" s="1137"/>
      <c r="H8" s="1137"/>
      <c r="I8" s="1137"/>
      <c r="J8" s="1137"/>
      <c r="K8" s="1137"/>
      <c r="L8" s="1137">
        <f t="shared" si="3"/>
        <v>0</v>
      </c>
      <c r="M8" s="1137"/>
      <c r="N8" s="1137"/>
      <c r="O8" s="1139">
        <f t="shared" si="4"/>
        <v>0</v>
      </c>
    </row>
    <row r="9" spans="1:15" s="1176" customFormat="1" ht="14.45" hidden="1" customHeight="1" x14ac:dyDescent="0.25">
      <c r="A9" s="82"/>
      <c r="B9" s="1388" t="s">
        <v>322</v>
      </c>
      <c r="C9" s="1389"/>
      <c r="D9" s="1139">
        <f t="shared" si="0"/>
        <v>0</v>
      </c>
      <c r="E9" s="1137">
        <f t="shared" si="1"/>
        <v>0</v>
      </c>
      <c r="F9" s="1137">
        <f t="shared" si="2"/>
        <v>0</v>
      </c>
      <c r="G9" s="1137"/>
      <c r="H9" s="1137"/>
      <c r="I9" s="1137"/>
      <c r="J9" s="1137"/>
      <c r="K9" s="1137"/>
      <c r="L9" s="1137">
        <f t="shared" si="3"/>
        <v>0</v>
      </c>
      <c r="M9" s="1137"/>
      <c r="N9" s="1137"/>
      <c r="O9" s="1139">
        <f t="shared" si="4"/>
        <v>0</v>
      </c>
    </row>
    <row r="10" spans="1:15" s="1176" customFormat="1" ht="14.45" hidden="1" customHeight="1" x14ac:dyDescent="0.25">
      <c r="A10" s="82"/>
      <c r="B10" s="1388" t="s">
        <v>323</v>
      </c>
      <c r="C10" s="1389"/>
      <c r="D10" s="1139">
        <f t="shared" si="0"/>
        <v>0</v>
      </c>
      <c r="E10" s="1137">
        <f t="shared" si="1"/>
        <v>0</v>
      </c>
      <c r="F10" s="1137">
        <f t="shared" si="2"/>
        <v>0</v>
      </c>
      <c r="G10" s="1137"/>
      <c r="H10" s="1137"/>
      <c r="I10" s="1137"/>
      <c r="J10" s="1137"/>
      <c r="K10" s="1137"/>
      <c r="L10" s="1137">
        <f t="shared" si="3"/>
        <v>0</v>
      </c>
      <c r="M10" s="1137"/>
      <c r="N10" s="1137"/>
      <c r="O10" s="1139">
        <f t="shared" si="4"/>
        <v>0</v>
      </c>
    </row>
    <row r="11" spans="1:15" s="1176" customFormat="1" ht="14.45" hidden="1" customHeight="1" x14ac:dyDescent="0.25">
      <c r="A11" s="82"/>
      <c r="B11" s="1388" t="s">
        <v>99</v>
      </c>
      <c r="C11" s="1389"/>
      <c r="D11" s="1139">
        <f t="shared" si="0"/>
        <v>0</v>
      </c>
      <c r="E11" s="1137">
        <f t="shared" si="1"/>
        <v>0</v>
      </c>
      <c r="F11" s="1137">
        <f t="shared" si="2"/>
        <v>0</v>
      </c>
      <c r="G11" s="1137"/>
      <c r="H11" s="1137"/>
      <c r="I11" s="1137"/>
      <c r="J11" s="1137"/>
      <c r="K11" s="1137"/>
      <c r="L11" s="1137">
        <f t="shared" si="3"/>
        <v>0</v>
      </c>
      <c r="M11" s="1137"/>
      <c r="N11" s="1137"/>
      <c r="O11" s="1139">
        <f t="shared" si="4"/>
        <v>0</v>
      </c>
    </row>
    <row r="12" spans="1:15" s="1176" customFormat="1" ht="14.45" hidden="1" customHeight="1" x14ac:dyDescent="0.25">
      <c r="A12" s="82"/>
      <c r="B12" s="1388" t="s">
        <v>100</v>
      </c>
      <c r="C12" s="1389"/>
      <c r="D12" s="1139">
        <f t="shared" si="0"/>
        <v>0</v>
      </c>
      <c r="E12" s="1137">
        <f t="shared" si="1"/>
        <v>0</v>
      </c>
      <c r="F12" s="1137">
        <f t="shared" si="2"/>
        <v>0</v>
      </c>
      <c r="G12" s="1137"/>
      <c r="H12" s="1137"/>
      <c r="I12" s="1137"/>
      <c r="J12" s="1137"/>
      <c r="K12" s="1137"/>
      <c r="L12" s="1137">
        <f t="shared" si="3"/>
        <v>0</v>
      </c>
      <c r="M12" s="1137"/>
      <c r="N12" s="1137"/>
      <c r="O12" s="1139">
        <f t="shared" si="4"/>
        <v>0</v>
      </c>
    </row>
    <row r="13" spans="1:15" s="1176" customFormat="1" ht="14.45" hidden="1" customHeight="1" x14ac:dyDescent="0.25">
      <c r="A13" s="82"/>
      <c r="B13" s="1388" t="s">
        <v>324</v>
      </c>
      <c r="C13" s="1389"/>
      <c r="D13" s="1139">
        <f t="shared" si="0"/>
        <v>0</v>
      </c>
      <c r="E13" s="1137">
        <f t="shared" si="1"/>
        <v>0</v>
      </c>
      <c r="F13" s="1137">
        <f t="shared" si="2"/>
        <v>0</v>
      </c>
      <c r="G13" s="1137"/>
      <c r="H13" s="1137"/>
      <c r="I13" s="1137"/>
      <c r="J13" s="1137"/>
      <c r="K13" s="1137"/>
      <c r="L13" s="1137">
        <f t="shared" si="3"/>
        <v>0</v>
      </c>
      <c r="M13" s="1137"/>
      <c r="N13" s="1137"/>
      <c r="O13" s="1139">
        <f t="shared" si="4"/>
        <v>0</v>
      </c>
    </row>
    <row r="14" spans="1:15" s="1176" customFormat="1" ht="14.45" hidden="1" customHeight="1" x14ac:dyDescent="0.25">
      <c r="A14" s="82"/>
      <c r="B14" s="1388" t="s">
        <v>325</v>
      </c>
      <c r="C14" s="1389"/>
      <c r="D14" s="1139">
        <f t="shared" si="0"/>
        <v>0</v>
      </c>
      <c r="E14" s="1137">
        <f t="shared" si="1"/>
        <v>0</v>
      </c>
      <c r="F14" s="1137">
        <f t="shared" si="2"/>
        <v>0</v>
      </c>
      <c r="G14" s="1137"/>
      <c r="H14" s="1137"/>
      <c r="I14" s="1137"/>
      <c r="J14" s="1137"/>
      <c r="K14" s="1137"/>
      <c r="L14" s="1137">
        <f t="shared" si="3"/>
        <v>0</v>
      </c>
      <c r="M14" s="1137"/>
      <c r="N14" s="1137"/>
      <c r="O14" s="1139">
        <f t="shared" si="4"/>
        <v>0</v>
      </c>
    </row>
    <row r="15" spans="1:15" s="1176" customFormat="1" x14ac:dyDescent="0.25">
      <c r="A15" s="57" t="s">
        <v>206</v>
      </c>
      <c r="B15" s="1392" t="s">
        <v>400</v>
      </c>
      <c r="C15" s="1393"/>
      <c r="D15" s="1138">
        <f t="shared" si="0"/>
        <v>0</v>
      </c>
      <c r="E15" s="1138">
        <f t="shared" si="1"/>
        <v>0</v>
      </c>
      <c r="F15" s="1138">
        <f t="shared" si="2"/>
        <v>0</v>
      </c>
      <c r="G15" s="1138">
        <f>+G4</f>
        <v>0</v>
      </c>
      <c r="H15" s="1138">
        <f t="shared" ref="H15:I15" si="5">+H4</f>
        <v>0</v>
      </c>
      <c r="I15" s="1138">
        <f t="shared" si="5"/>
        <v>0</v>
      </c>
      <c r="J15" s="1138">
        <f>+J4</f>
        <v>0</v>
      </c>
      <c r="K15" s="1138"/>
      <c r="L15" s="1138">
        <f t="shared" si="3"/>
        <v>0</v>
      </c>
      <c r="M15" s="1138">
        <f>+M4</f>
        <v>0</v>
      </c>
      <c r="N15" s="1138"/>
      <c r="O15" s="1139">
        <f t="shared" si="4"/>
        <v>0</v>
      </c>
    </row>
    <row r="16" spans="1:15" s="1176" customFormat="1" x14ac:dyDescent="0.25">
      <c r="A16" s="56" t="s">
        <v>208</v>
      </c>
      <c r="B16" s="1394" t="s">
        <v>207</v>
      </c>
      <c r="C16" s="1395"/>
      <c r="D16" s="1139">
        <f t="shared" si="0"/>
        <v>0</v>
      </c>
      <c r="E16" s="1139">
        <f t="shared" si="1"/>
        <v>0</v>
      </c>
      <c r="F16" s="1139">
        <f t="shared" si="2"/>
        <v>0</v>
      </c>
      <c r="G16" s="1139">
        <v>0</v>
      </c>
      <c r="H16" s="1139"/>
      <c r="I16" s="1139">
        <f>+H16+G16</f>
        <v>0</v>
      </c>
      <c r="J16" s="1139">
        <f>+J19</f>
        <v>0</v>
      </c>
      <c r="K16" s="1139"/>
      <c r="L16" s="1139">
        <f t="shared" si="3"/>
        <v>0</v>
      </c>
      <c r="M16" s="1139">
        <f>+M19</f>
        <v>0</v>
      </c>
      <c r="N16" s="1139"/>
      <c r="O16" s="1139">
        <f t="shared" si="4"/>
        <v>0</v>
      </c>
    </row>
    <row r="17" spans="1:15" s="1176" customFormat="1" ht="14.45" hidden="1" customHeight="1" x14ac:dyDescent="0.25">
      <c r="A17" s="82"/>
      <c r="B17" s="1388" t="s">
        <v>329</v>
      </c>
      <c r="C17" s="1389"/>
      <c r="D17" s="1139">
        <f t="shared" si="0"/>
        <v>0</v>
      </c>
      <c r="E17" s="1137">
        <f t="shared" si="1"/>
        <v>0</v>
      </c>
      <c r="F17" s="1137">
        <f t="shared" si="2"/>
        <v>0</v>
      </c>
      <c r="G17" s="1137"/>
      <c r="H17" s="1137"/>
      <c r="I17" s="1139">
        <f t="shared" ref="I17:I41" si="6">+H17+G17</f>
        <v>0</v>
      </c>
      <c r="J17" s="1137"/>
      <c r="K17" s="1137"/>
      <c r="L17" s="1137">
        <f t="shared" si="3"/>
        <v>0</v>
      </c>
      <c r="M17" s="1137"/>
      <c r="N17" s="1137"/>
      <c r="O17" s="1139">
        <f t="shared" si="4"/>
        <v>0</v>
      </c>
    </row>
    <row r="18" spans="1:15" s="1176" customFormat="1" ht="14.45" hidden="1" customHeight="1" x14ac:dyDescent="0.25">
      <c r="A18" s="82"/>
      <c r="B18" s="1388" t="s">
        <v>319</v>
      </c>
      <c r="C18" s="1389"/>
      <c r="D18" s="1139">
        <f t="shared" si="0"/>
        <v>0</v>
      </c>
      <c r="E18" s="1137">
        <f t="shared" si="1"/>
        <v>0</v>
      </c>
      <c r="F18" s="1137">
        <f t="shared" si="2"/>
        <v>0</v>
      </c>
      <c r="G18" s="1137"/>
      <c r="H18" s="1137"/>
      <c r="I18" s="1139">
        <f t="shared" si="6"/>
        <v>0</v>
      </c>
      <c r="J18" s="1137"/>
      <c r="K18" s="1137"/>
      <c r="L18" s="1137">
        <f t="shared" si="3"/>
        <v>0</v>
      </c>
      <c r="M18" s="1137"/>
      <c r="N18" s="1137"/>
      <c r="O18" s="1139">
        <f t="shared" si="4"/>
        <v>0</v>
      </c>
    </row>
    <row r="19" spans="1:15" s="1176" customFormat="1" ht="14.45" hidden="1" customHeight="1" x14ac:dyDescent="0.25">
      <c r="A19" s="82"/>
      <c r="B19" s="1388" t="s">
        <v>320</v>
      </c>
      <c r="C19" s="1389"/>
      <c r="D19" s="1139">
        <f t="shared" si="0"/>
        <v>0</v>
      </c>
      <c r="E19" s="1137">
        <f t="shared" si="1"/>
        <v>0</v>
      </c>
      <c r="F19" s="1137">
        <f t="shared" si="2"/>
        <v>0</v>
      </c>
      <c r="G19" s="1137"/>
      <c r="H19" s="1137"/>
      <c r="I19" s="1139">
        <f t="shared" si="6"/>
        <v>0</v>
      </c>
      <c r="J19" s="1137"/>
      <c r="K19" s="1137"/>
      <c r="L19" s="1137">
        <f t="shared" si="3"/>
        <v>0</v>
      </c>
      <c r="M19" s="1137"/>
      <c r="N19" s="1137"/>
      <c r="O19" s="1139">
        <f t="shared" si="4"/>
        <v>0</v>
      </c>
    </row>
    <row r="20" spans="1:15" s="1176" customFormat="1" ht="14.45" hidden="1" customHeight="1" x14ac:dyDescent="0.25">
      <c r="A20" s="82"/>
      <c r="B20" s="1388" t="s">
        <v>321</v>
      </c>
      <c r="C20" s="1389"/>
      <c r="D20" s="1139">
        <f t="shared" si="0"/>
        <v>0</v>
      </c>
      <c r="E20" s="1137">
        <f t="shared" si="1"/>
        <v>0</v>
      </c>
      <c r="F20" s="1137">
        <f t="shared" si="2"/>
        <v>0</v>
      </c>
      <c r="G20" s="1137"/>
      <c r="H20" s="1137"/>
      <c r="I20" s="1139">
        <f t="shared" si="6"/>
        <v>0</v>
      </c>
      <c r="J20" s="1137"/>
      <c r="K20" s="1137"/>
      <c r="L20" s="1137">
        <f t="shared" si="3"/>
        <v>0</v>
      </c>
      <c r="M20" s="1137"/>
      <c r="N20" s="1137"/>
      <c r="O20" s="1139">
        <f t="shared" si="4"/>
        <v>0</v>
      </c>
    </row>
    <row r="21" spans="1:15" s="1176" customFormat="1" ht="14.45" hidden="1" customHeight="1" x14ac:dyDescent="0.25">
      <c r="A21" s="82"/>
      <c r="B21" s="1388" t="s">
        <v>322</v>
      </c>
      <c r="C21" s="1389"/>
      <c r="D21" s="1139">
        <f t="shared" si="0"/>
        <v>0</v>
      </c>
      <c r="E21" s="1137">
        <f t="shared" si="1"/>
        <v>0</v>
      </c>
      <c r="F21" s="1137">
        <f t="shared" si="2"/>
        <v>0</v>
      </c>
      <c r="G21" s="1137"/>
      <c r="H21" s="1137"/>
      <c r="I21" s="1139">
        <f t="shared" si="6"/>
        <v>0</v>
      </c>
      <c r="J21" s="1137"/>
      <c r="K21" s="1137"/>
      <c r="L21" s="1137">
        <f t="shared" si="3"/>
        <v>0</v>
      </c>
      <c r="M21" s="1137"/>
      <c r="N21" s="1137"/>
      <c r="O21" s="1139">
        <f t="shared" si="4"/>
        <v>0</v>
      </c>
    </row>
    <row r="22" spans="1:15" s="1176" customFormat="1" ht="14.45" hidden="1" customHeight="1" x14ac:dyDescent="0.25">
      <c r="A22" s="82"/>
      <c r="B22" s="1388" t="s">
        <v>323</v>
      </c>
      <c r="C22" s="1389"/>
      <c r="D22" s="1139">
        <f t="shared" si="0"/>
        <v>0</v>
      </c>
      <c r="E22" s="1137">
        <f t="shared" si="1"/>
        <v>0</v>
      </c>
      <c r="F22" s="1137">
        <f t="shared" si="2"/>
        <v>0</v>
      </c>
      <c r="G22" s="1137"/>
      <c r="H22" s="1137"/>
      <c r="I22" s="1139">
        <f t="shared" si="6"/>
        <v>0</v>
      </c>
      <c r="J22" s="1137"/>
      <c r="K22" s="1137"/>
      <c r="L22" s="1137">
        <f t="shared" si="3"/>
        <v>0</v>
      </c>
      <c r="M22" s="1137"/>
      <c r="N22" s="1137"/>
      <c r="O22" s="1139">
        <f t="shared" si="4"/>
        <v>0</v>
      </c>
    </row>
    <row r="23" spans="1:15" s="1176" customFormat="1" ht="14.45" hidden="1" customHeight="1" x14ac:dyDescent="0.25">
      <c r="A23" s="82"/>
      <c r="B23" s="1388" t="s">
        <v>99</v>
      </c>
      <c r="C23" s="1389"/>
      <c r="D23" s="1139">
        <f t="shared" si="0"/>
        <v>0</v>
      </c>
      <c r="E23" s="1137">
        <f t="shared" si="1"/>
        <v>0</v>
      </c>
      <c r="F23" s="1137">
        <f t="shared" si="2"/>
        <v>0</v>
      </c>
      <c r="G23" s="1137"/>
      <c r="H23" s="1137"/>
      <c r="I23" s="1139">
        <f t="shared" si="6"/>
        <v>0</v>
      </c>
      <c r="J23" s="1137"/>
      <c r="K23" s="1137"/>
      <c r="L23" s="1137">
        <f t="shared" si="3"/>
        <v>0</v>
      </c>
      <c r="M23" s="1137"/>
      <c r="N23" s="1137"/>
      <c r="O23" s="1139">
        <f t="shared" si="4"/>
        <v>0</v>
      </c>
    </row>
    <row r="24" spans="1:15" s="1176" customFormat="1" ht="14.45" hidden="1" customHeight="1" x14ac:dyDescent="0.25">
      <c r="A24" s="82"/>
      <c r="B24" s="1388" t="s">
        <v>100</v>
      </c>
      <c r="C24" s="1389"/>
      <c r="D24" s="1139">
        <f t="shared" si="0"/>
        <v>0</v>
      </c>
      <c r="E24" s="1137">
        <f t="shared" si="1"/>
        <v>0</v>
      </c>
      <c r="F24" s="1137">
        <f t="shared" si="2"/>
        <v>0</v>
      </c>
      <c r="G24" s="1137"/>
      <c r="H24" s="1137"/>
      <c r="I24" s="1139">
        <f t="shared" si="6"/>
        <v>0</v>
      </c>
      <c r="J24" s="1137"/>
      <c r="K24" s="1137"/>
      <c r="L24" s="1137">
        <f t="shared" si="3"/>
        <v>0</v>
      </c>
      <c r="M24" s="1137"/>
      <c r="N24" s="1137"/>
      <c r="O24" s="1139">
        <f t="shared" si="4"/>
        <v>0</v>
      </c>
    </row>
    <row r="25" spans="1:15" s="1176" customFormat="1" ht="14.45" hidden="1" customHeight="1" x14ac:dyDescent="0.25">
      <c r="A25" s="82"/>
      <c r="B25" s="1388" t="s">
        <v>324</v>
      </c>
      <c r="C25" s="1389"/>
      <c r="D25" s="1139">
        <f t="shared" si="0"/>
        <v>0</v>
      </c>
      <c r="E25" s="1137">
        <f t="shared" si="1"/>
        <v>0</v>
      </c>
      <c r="F25" s="1137">
        <f t="shared" si="2"/>
        <v>0</v>
      </c>
      <c r="G25" s="1137"/>
      <c r="H25" s="1137"/>
      <c r="I25" s="1139">
        <f t="shared" si="6"/>
        <v>0</v>
      </c>
      <c r="J25" s="1137"/>
      <c r="K25" s="1137"/>
      <c r="L25" s="1137">
        <f t="shared" si="3"/>
        <v>0</v>
      </c>
      <c r="M25" s="1137"/>
      <c r="N25" s="1137"/>
      <c r="O25" s="1139">
        <f t="shared" si="4"/>
        <v>0</v>
      </c>
    </row>
    <row r="26" spans="1:15" s="1176" customFormat="1" ht="14.45" hidden="1" customHeight="1" x14ac:dyDescent="0.25">
      <c r="A26" s="82"/>
      <c r="B26" s="1388" t="s">
        <v>325</v>
      </c>
      <c r="C26" s="1389"/>
      <c r="D26" s="1139">
        <f t="shared" si="0"/>
        <v>0</v>
      </c>
      <c r="E26" s="1137">
        <f t="shared" si="1"/>
        <v>0</v>
      </c>
      <c r="F26" s="1137">
        <f t="shared" si="2"/>
        <v>0</v>
      </c>
      <c r="G26" s="1137"/>
      <c r="H26" s="1137"/>
      <c r="I26" s="1139">
        <f t="shared" si="6"/>
        <v>0</v>
      </c>
      <c r="J26" s="1137"/>
      <c r="K26" s="1137"/>
      <c r="L26" s="1137">
        <f t="shared" si="3"/>
        <v>0</v>
      </c>
      <c r="M26" s="1137"/>
      <c r="N26" s="1137"/>
      <c r="O26" s="1139">
        <f t="shared" si="4"/>
        <v>0</v>
      </c>
    </row>
    <row r="27" spans="1:15" s="1176" customFormat="1" x14ac:dyDescent="0.25">
      <c r="A27" s="57" t="s">
        <v>209</v>
      </c>
      <c r="B27" s="1392" t="s">
        <v>327</v>
      </c>
      <c r="C27" s="1393"/>
      <c r="D27" s="1138">
        <f t="shared" si="0"/>
        <v>0</v>
      </c>
      <c r="E27" s="1138">
        <f t="shared" si="1"/>
        <v>0</v>
      </c>
      <c r="F27" s="1138">
        <f t="shared" si="2"/>
        <v>0</v>
      </c>
      <c r="G27" s="1138">
        <v>0</v>
      </c>
      <c r="H27" s="1138"/>
      <c r="I27" s="1138">
        <f t="shared" si="6"/>
        <v>0</v>
      </c>
      <c r="J27" s="1138">
        <f>+J16</f>
        <v>0</v>
      </c>
      <c r="K27" s="1138"/>
      <c r="L27" s="1138">
        <f t="shared" si="3"/>
        <v>0</v>
      </c>
      <c r="M27" s="1138">
        <f>+M16</f>
        <v>0</v>
      </c>
      <c r="N27" s="1138"/>
      <c r="O27" s="1139">
        <f t="shared" si="4"/>
        <v>0</v>
      </c>
    </row>
    <row r="28" spans="1:15" s="571" customFormat="1" ht="15" customHeight="1" x14ac:dyDescent="0.25">
      <c r="A28" s="751" t="s">
        <v>234</v>
      </c>
      <c r="B28" s="1373" t="s">
        <v>332</v>
      </c>
      <c r="C28" s="1375"/>
      <c r="D28" s="1140">
        <f t="shared" si="0"/>
        <v>0</v>
      </c>
      <c r="E28" s="1140">
        <f t="shared" si="1"/>
        <v>0</v>
      </c>
      <c r="F28" s="1140">
        <f t="shared" si="2"/>
        <v>0</v>
      </c>
      <c r="G28" s="1140">
        <v>0</v>
      </c>
      <c r="H28" s="1140"/>
      <c r="I28" s="1140">
        <f t="shared" si="6"/>
        <v>0</v>
      </c>
      <c r="J28" s="1140">
        <v>0</v>
      </c>
      <c r="K28" s="1140"/>
      <c r="L28" s="1140">
        <f t="shared" si="3"/>
        <v>0</v>
      </c>
      <c r="M28" s="1140">
        <v>0</v>
      </c>
      <c r="N28" s="1140"/>
      <c r="O28" s="1136">
        <f t="shared" si="4"/>
        <v>0</v>
      </c>
    </row>
    <row r="29" spans="1:15" s="571" customFormat="1" ht="15" customHeight="1" x14ac:dyDescent="0.25">
      <c r="A29" s="325" t="s">
        <v>238</v>
      </c>
      <c r="B29" s="1384" t="s">
        <v>237</v>
      </c>
      <c r="C29" s="1385"/>
      <c r="D29" s="752">
        <f t="shared" si="0"/>
        <v>6254</v>
      </c>
      <c r="E29" s="752">
        <f t="shared" si="1"/>
        <v>1469</v>
      </c>
      <c r="F29" s="1145">
        <f t="shared" si="2"/>
        <v>7723</v>
      </c>
      <c r="G29" s="752">
        <v>923</v>
      </c>
      <c r="H29" s="752">
        <v>1469</v>
      </c>
      <c r="I29" s="1136">
        <f t="shared" si="6"/>
        <v>2392</v>
      </c>
      <c r="J29" s="752">
        <v>5331</v>
      </c>
      <c r="K29" s="752"/>
      <c r="L29" s="1145">
        <f t="shared" si="3"/>
        <v>5331</v>
      </c>
      <c r="M29" s="752"/>
      <c r="N29" s="752"/>
      <c r="O29" s="1136">
        <f t="shared" si="4"/>
        <v>0</v>
      </c>
    </row>
    <row r="30" spans="1:15" s="571" customFormat="1" ht="15" customHeight="1" x14ac:dyDescent="0.25">
      <c r="A30" s="753" t="s">
        <v>240</v>
      </c>
      <c r="B30" s="1384" t="s">
        <v>239</v>
      </c>
      <c r="C30" s="1385"/>
      <c r="D30" s="752">
        <f t="shared" si="0"/>
        <v>580</v>
      </c>
      <c r="E30" s="752">
        <f t="shared" si="1"/>
        <v>70</v>
      </c>
      <c r="F30" s="1145">
        <f t="shared" si="2"/>
        <v>650</v>
      </c>
      <c r="G30" s="752">
        <v>580</v>
      </c>
      <c r="H30" s="752">
        <v>70</v>
      </c>
      <c r="I30" s="1136">
        <f t="shared" si="6"/>
        <v>650</v>
      </c>
      <c r="J30" s="752"/>
      <c r="K30" s="752"/>
      <c r="L30" s="1145">
        <f t="shared" si="3"/>
        <v>0</v>
      </c>
      <c r="M30" s="752"/>
      <c r="N30" s="752"/>
      <c r="O30" s="1136">
        <f t="shared" si="4"/>
        <v>0</v>
      </c>
    </row>
    <row r="31" spans="1:15" s="571" customFormat="1" ht="15" customHeight="1" x14ac:dyDescent="0.25">
      <c r="A31" s="753" t="s">
        <v>242</v>
      </c>
      <c r="B31" s="1384" t="s">
        <v>241</v>
      </c>
      <c r="C31" s="1385"/>
      <c r="D31" s="752">
        <f t="shared" si="0"/>
        <v>487</v>
      </c>
      <c r="E31" s="752">
        <f t="shared" si="1"/>
        <v>0</v>
      </c>
      <c r="F31" s="1145">
        <f t="shared" si="2"/>
        <v>487</v>
      </c>
      <c r="G31" s="752">
        <v>487</v>
      </c>
      <c r="H31" s="752"/>
      <c r="I31" s="1136">
        <f t="shared" si="6"/>
        <v>487</v>
      </c>
      <c r="J31" s="752"/>
      <c r="K31" s="752"/>
      <c r="L31" s="1145">
        <f t="shared" si="3"/>
        <v>0</v>
      </c>
      <c r="M31" s="752"/>
      <c r="N31" s="752"/>
      <c r="O31" s="1136">
        <f t="shared" si="4"/>
        <v>0</v>
      </c>
    </row>
    <row r="32" spans="1:15" s="571" customFormat="1" ht="15" customHeight="1" x14ac:dyDescent="0.25">
      <c r="A32" s="325" t="s">
        <v>246</v>
      </c>
      <c r="B32" s="1390" t="s">
        <v>245</v>
      </c>
      <c r="C32" s="1391"/>
      <c r="D32" s="752">
        <f t="shared" si="0"/>
        <v>1439</v>
      </c>
      <c r="E32" s="752">
        <f t="shared" si="1"/>
        <v>0</v>
      </c>
      <c r="F32" s="1145">
        <f t="shared" si="2"/>
        <v>1439</v>
      </c>
      <c r="G32" s="752"/>
      <c r="H32" s="752"/>
      <c r="I32" s="1136">
        <f t="shared" si="6"/>
        <v>0</v>
      </c>
      <c r="J32" s="752">
        <v>1439</v>
      </c>
      <c r="K32" s="752"/>
      <c r="L32" s="1145">
        <f t="shared" si="3"/>
        <v>1439</v>
      </c>
      <c r="M32" s="752"/>
      <c r="N32" s="752"/>
      <c r="O32" s="1136">
        <f t="shared" si="4"/>
        <v>0</v>
      </c>
    </row>
    <row r="33" spans="1:15" s="571" customFormat="1" ht="15" customHeight="1" x14ac:dyDescent="0.25">
      <c r="A33" s="325" t="s">
        <v>248</v>
      </c>
      <c r="B33" s="1390" t="s">
        <v>247</v>
      </c>
      <c r="C33" s="1391"/>
      <c r="D33" s="752">
        <f t="shared" si="0"/>
        <v>0</v>
      </c>
      <c r="E33" s="752">
        <f t="shared" si="1"/>
        <v>0</v>
      </c>
      <c r="F33" s="1145">
        <f t="shared" si="2"/>
        <v>0</v>
      </c>
      <c r="G33" s="752"/>
      <c r="H33" s="752"/>
      <c r="I33" s="1136">
        <f t="shared" si="6"/>
        <v>0</v>
      </c>
      <c r="J33" s="752"/>
      <c r="K33" s="752"/>
      <c r="L33" s="1145">
        <f t="shared" si="3"/>
        <v>0</v>
      </c>
      <c r="M33" s="752"/>
      <c r="N33" s="752"/>
      <c r="O33" s="1136">
        <f t="shared" si="4"/>
        <v>0</v>
      </c>
    </row>
    <row r="34" spans="1:15" s="571" customFormat="1" ht="15" customHeight="1" x14ac:dyDescent="0.25">
      <c r="A34" s="325" t="s">
        <v>250</v>
      </c>
      <c r="B34" s="1384" t="s">
        <v>249</v>
      </c>
      <c r="C34" s="1385"/>
      <c r="D34" s="752">
        <f t="shared" si="0"/>
        <v>0</v>
      </c>
      <c r="E34" s="752">
        <f t="shared" si="1"/>
        <v>0</v>
      </c>
      <c r="F34" s="1145">
        <f t="shared" si="2"/>
        <v>0</v>
      </c>
      <c r="G34" s="752"/>
      <c r="H34" s="752"/>
      <c r="I34" s="1136">
        <f t="shared" si="6"/>
        <v>0</v>
      </c>
      <c r="J34" s="752"/>
      <c r="K34" s="752"/>
      <c r="L34" s="1145">
        <f t="shared" si="3"/>
        <v>0</v>
      </c>
      <c r="M34" s="752"/>
      <c r="N34" s="752"/>
      <c r="O34" s="1136">
        <f t="shared" si="4"/>
        <v>0</v>
      </c>
    </row>
    <row r="35" spans="1:15" s="571" customFormat="1" ht="15" customHeight="1" x14ac:dyDescent="0.25">
      <c r="A35" s="325" t="s">
        <v>604</v>
      </c>
      <c r="B35" s="1384" t="s">
        <v>253</v>
      </c>
      <c r="C35" s="1385"/>
      <c r="D35" s="752">
        <f t="shared" si="0"/>
        <v>2</v>
      </c>
      <c r="E35" s="752">
        <f t="shared" si="1"/>
        <v>0</v>
      </c>
      <c r="F35" s="1145">
        <f t="shared" si="2"/>
        <v>2</v>
      </c>
      <c r="G35" s="752"/>
      <c r="H35" s="752"/>
      <c r="I35" s="1136">
        <f t="shared" si="6"/>
        <v>0</v>
      </c>
      <c r="J35" s="752">
        <v>2</v>
      </c>
      <c r="K35" s="752"/>
      <c r="L35" s="1145">
        <f t="shared" si="3"/>
        <v>2</v>
      </c>
      <c r="M35" s="752"/>
      <c r="N35" s="752"/>
      <c r="O35" s="1136">
        <f t="shared" si="4"/>
        <v>0</v>
      </c>
    </row>
    <row r="36" spans="1:15" s="571" customFormat="1" ht="15" customHeight="1" x14ac:dyDescent="0.25">
      <c r="A36" s="751" t="s">
        <v>254</v>
      </c>
      <c r="B36" s="1371" t="s">
        <v>277</v>
      </c>
      <c r="C36" s="1372"/>
      <c r="D36" s="754">
        <f t="shared" si="0"/>
        <v>8762</v>
      </c>
      <c r="E36" s="754">
        <f t="shared" si="1"/>
        <v>1539</v>
      </c>
      <c r="F36" s="1146">
        <f t="shared" si="2"/>
        <v>10301</v>
      </c>
      <c r="G36" s="754">
        <f>SUM(G29:G35)</f>
        <v>1990</v>
      </c>
      <c r="H36" s="754">
        <f t="shared" ref="H36:I36" si="7">SUM(H29:H35)</f>
        <v>1539</v>
      </c>
      <c r="I36" s="754">
        <f t="shared" si="7"/>
        <v>3529</v>
      </c>
      <c r="J36" s="754">
        <f>SUM(J29:J35)</f>
        <v>6772</v>
      </c>
      <c r="K36" s="754">
        <f t="shared" ref="K36:L36" si="8">SUM(K29:K35)</f>
        <v>0</v>
      </c>
      <c r="L36" s="754">
        <f t="shared" si="8"/>
        <v>6772</v>
      </c>
      <c r="M36" s="754">
        <f>SUM(M29:M35)</f>
        <v>0</v>
      </c>
      <c r="N36" s="754">
        <f t="shared" ref="N36:O36" si="9">SUM(N29:N35)</f>
        <v>0</v>
      </c>
      <c r="O36" s="754">
        <f t="shared" si="9"/>
        <v>0</v>
      </c>
    </row>
    <row r="37" spans="1:15" s="571" customFormat="1" ht="15" customHeight="1" x14ac:dyDescent="0.25">
      <c r="A37" s="751" t="s">
        <v>255</v>
      </c>
      <c r="B37" s="1371" t="s">
        <v>276</v>
      </c>
      <c r="C37" s="1372">
        <v>0</v>
      </c>
      <c r="D37" s="754">
        <f t="shared" si="0"/>
        <v>0</v>
      </c>
      <c r="E37" s="754">
        <f t="shared" si="1"/>
        <v>0</v>
      </c>
      <c r="F37" s="1146">
        <f t="shared" si="2"/>
        <v>0</v>
      </c>
      <c r="G37" s="754"/>
      <c r="H37" s="754"/>
      <c r="I37" s="1136">
        <f t="shared" si="6"/>
        <v>0</v>
      </c>
      <c r="J37" s="754">
        <v>0</v>
      </c>
      <c r="K37" s="754"/>
      <c r="L37" s="1146">
        <f t="shared" si="3"/>
        <v>0</v>
      </c>
      <c r="M37" s="754">
        <v>0</v>
      </c>
      <c r="N37" s="754">
        <v>0</v>
      </c>
      <c r="O37" s="754">
        <v>0</v>
      </c>
    </row>
    <row r="38" spans="1:15" s="571" customFormat="1" ht="15" customHeight="1" x14ac:dyDescent="0.25">
      <c r="A38" s="325" t="s">
        <v>257</v>
      </c>
      <c r="B38" s="1384" t="s">
        <v>256</v>
      </c>
      <c r="C38" s="1385">
        <v>42</v>
      </c>
      <c r="D38" s="752">
        <f t="shared" si="0"/>
        <v>700</v>
      </c>
      <c r="E38" s="752">
        <f t="shared" si="1"/>
        <v>0</v>
      </c>
      <c r="F38" s="1145">
        <f t="shared" si="2"/>
        <v>700</v>
      </c>
      <c r="G38" s="752">
        <v>700</v>
      </c>
      <c r="H38" s="752"/>
      <c r="I38" s="1136">
        <f t="shared" si="6"/>
        <v>700</v>
      </c>
      <c r="J38" s="752">
        <v>0</v>
      </c>
      <c r="K38" s="752"/>
      <c r="L38" s="1145">
        <f t="shared" si="3"/>
        <v>0</v>
      </c>
      <c r="M38" s="752">
        <v>0</v>
      </c>
      <c r="N38" s="752"/>
      <c r="O38" s="1177">
        <f t="shared" si="4"/>
        <v>0</v>
      </c>
    </row>
    <row r="39" spans="1:15" s="571" customFormat="1" ht="15" customHeight="1" x14ac:dyDescent="0.25">
      <c r="A39" s="751" t="s">
        <v>258</v>
      </c>
      <c r="B39" s="1371" t="s">
        <v>275</v>
      </c>
      <c r="C39" s="1372">
        <f>+C38</f>
        <v>42</v>
      </c>
      <c r="D39" s="754">
        <f t="shared" si="0"/>
        <v>700</v>
      </c>
      <c r="E39" s="754">
        <f t="shared" si="1"/>
        <v>0</v>
      </c>
      <c r="F39" s="1146">
        <f t="shared" si="2"/>
        <v>700</v>
      </c>
      <c r="G39" s="754">
        <f>+G38</f>
        <v>700</v>
      </c>
      <c r="H39" s="754"/>
      <c r="I39" s="1140">
        <f t="shared" si="6"/>
        <v>700</v>
      </c>
      <c r="J39" s="754">
        <f>+J38</f>
        <v>0</v>
      </c>
      <c r="K39" s="754"/>
      <c r="L39" s="1146">
        <f t="shared" si="3"/>
        <v>0</v>
      </c>
      <c r="M39" s="754">
        <f>+M38</f>
        <v>0</v>
      </c>
      <c r="N39" s="754"/>
      <c r="O39" s="1177">
        <f t="shared" si="4"/>
        <v>0</v>
      </c>
    </row>
    <row r="40" spans="1:15" s="571" customFormat="1" ht="15" customHeight="1" x14ac:dyDescent="0.25">
      <c r="A40" s="325" t="s">
        <v>260</v>
      </c>
      <c r="B40" s="1384" t="s">
        <v>259</v>
      </c>
      <c r="C40" s="1385"/>
      <c r="D40" s="752">
        <f t="shared" si="0"/>
        <v>0</v>
      </c>
      <c r="E40" s="752">
        <f t="shared" si="1"/>
        <v>0</v>
      </c>
      <c r="F40" s="1145">
        <f t="shared" si="2"/>
        <v>0</v>
      </c>
      <c r="G40" s="752"/>
      <c r="H40" s="752"/>
      <c r="I40" s="1136">
        <f t="shared" si="6"/>
        <v>0</v>
      </c>
      <c r="J40" s="752">
        <v>0</v>
      </c>
      <c r="K40" s="752"/>
      <c r="L40" s="1145">
        <f t="shared" si="3"/>
        <v>0</v>
      </c>
      <c r="M40" s="752">
        <v>0</v>
      </c>
      <c r="N40" s="752"/>
      <c r="O40" s="1177">
        <f t="shared" si="4"/>
        <v>0</v>
      </c>
    </row>
    <row r="41" spans="1:15" s="571" customFormat="1" ht="15" customHeight="1" x14ac:dyDescent="0.25">
      <c r="A41" s="751" t="s">
        <v>261</v>
      </c>
      <c r="B41" s="1371" t="s">
        <v>280</v>
      </c>
      <c r="C41" s="1372"/>
      <c r="D41" s="754">
        <f t="shared" si="0"/>
        <v>0</v>
      </c>
      <c r="E41" s="754">
        <f t="shared" si="1"/>
        <v>0</v>
      </c>
      <c r="F41" s="1146">
        <f t="shared" si="2"/>
        <v>0</v>
      </c>
      <c r="G41" s="754">
        <f>+G40</f>
        <v>0</v>
      </c>
      <c r="H41" s="754"/>
      <c r="I41" s="1136">
        <f t="shared" si="6"/>
        <v>0</v>
      </c>
      <c r="J41" s="754">
        <f>+J40</f>
        <v>0</v>
      </c>
      <c r="K41" s="754"/>
      <c r="L41" s="1146">
        <f t="shared" si="3"/>
        <v>0</v>
      </c>
      <c r="M41" s="754">
        <f>+M40</f>
        <v>0</v>
      </c>
      <c r="N41" s="754"/>
      <c r="O41" s="1177">
        <f t="shared" si="4"/>
        <v>0</v>
      </c>
    </row>
    <row r="42" spans="1:15" s="571" customFormat="1" ht="15" customHeight="1" x14ac:dyDescent="0.25">
      <c r="A42" s="751" t="s">
        <v>262</v>
      </c>
      <c r="B42" s="1371" t="s">
        <v>273</v>
      </c>
      <c r="C42" s="1372"/>
      <c r="D42" s="754">
        <f t="shared" si="0"/>
        <v>9462</v>
      </c>
      <c r="E42" s="754">
        <f t="shared" si="1"/>
        <v>1539</v>
      </c>
      <c r="F42" s="754">
        <f t="shared" si="2"/>
        <v>11001</v>
      </c>
      <c r="G42" s="754">
        <f t="shared" ref="G42:O42" si="10">+G41+G39+G37+G36+G27+G15</f>
        <v>2690</v>
      </c>
      <c r="H42" s="754">
        <f t="shared" si="10"/>
        <v>1539</v>
      </c>
      <c r="I42" s="754">
        <f t="shared" si="10"/>
        <v>4229</v>
      </c>
      <c r="J42" s="754">
        <f t="shared" si="10"/>
        <v>6772</v>
      </c>
      <c r="K42" s="754">
        <f t="shared" si="10"/>
        <v>0</v>
      </c>
      <c r="L42" s="754">
        <f t="shared" si="3"/>
        <v>6772</v>
      </c>
      <c r="M42" s="754">
        <f t="shared" si="10"/>
        <v>0</v>
      </c>
      <c r="N42" s="754">
        <f t="shared" si="10"/>
        <v>0</v>
      </c>
      <c r="O42" s="754">
        <f t="shared" si="10"/>
        <v>0</v>
      </c>
    </row>
    <row r="43" spans="1:15" s="571" customFormat="1" ht="15" customHeight="1" x14ac:dyDescent="0.25">
      <c r="A43" s="325" t="s">
        <v>270</v>
      </c>
      <c r="B43" s="1386" t="s">
        <v>269</v>
      </c>
      <c r="C43" s="1387"/>
      <c r="D43" s="752">
        <f t="shared" si="0"/>
        <v>11467</v>
      </c>
      <c r="E43" s="752">
        <f t="shared" si="1"/>
        <v>0</v>
      </c>
      <c r="F43" s="752">
        <f t="shared" si="2"/>
        <v>11467</v>
      </c>
      <c r="G43" s="752">
        <v>8237</v>
      </c>
      <c r="H43" s="752"/>
      <c r="I43" s="752">
        <f>+H43+G43</f>
        <v>8237</v>
      </c>
      <c r="J43" s="752">
        <v>3230</v>
      </c>
      <c r="K43" s="752"/>
      <c r="L43" s="752">
        <f t="shared" si="3"/>
        <v>3230</v>
      </c>
      <c r="M43" s="752"/>
      <c r="N43" s="752"/>
      <c r="O43" s="752">
        <f>+N43+M43</f>
        <v>0</v>
      </c>
    </row>
    <row r="44" spans="1:15" s="571" customFormat="1" ht="14.45" hidden="1" customHeight="1" x14ac:dyDescent="0.25">
      <c r="A44" s="326"/>
      <c r="B44" s="442"/>
      <c r="C44" s="443" t="s">
        <v>387</v>
      </c>
      <c r="D44" s="755">
        <f t="shared" si="0"/>
        <v>0</v>
      </c>
      <c r="E44" s="755">
        <f t="shared" si="1"/>
        <v>0</v>
      </c>
      <c r="F44" s="755">
        <f t="shared" si="2"/>
        <v>0</v>
      </c>
      <c r="G44" s="755"/>
      <c r="H44" s="755"/>
      <c r="I44" s="752">
        <f t="shared" ref="I44:I45" si="11">+H44+G44</f>
        <v>0</v>
      </c>
      <c r="J44" s="755"/>
      <c r="K44" s="755"/>
      <c r="L44" s="755">
        <f t="shared" si="3"/>
        <v>0</v>
      </c>
      <c r="M44" s="755"/>
      <c r="N44" s="755"/>
      <c r="O44" s="755"/>
    </row>
    <row r="45" spans="1:15" s="571" customFormat="1" ht="14.45" hidden="1" customHeight="1" x14ac:dyDescent="0.25">
      <c r="A45" s="326"/>
      <c r="B45" s="442"/>
      <c r="C45" s="443" t="s">
        <v>388</v>
      </c>
      <c r="D45" s="755">
        <f t="shared" si="0"/>
        <v>0</v>
      </c>
      <c r="E45" s="755">
        <f t="shared" si="1"/>
        <v>0</v>
      </c>
      <c r="F45" s="755">
        <f t="shared" si="2"/>
        <v>0</v>
      </c>
      <c r="G45" s="755"/>
      <c r="H45" s="755"/>
      <c r="I45" s="752">
        <f t="shared" si="11"/>
        <v>0</v>
      </c>
      <c r="J45" s="755"/>
      <c r="K45" s="755"/>
      <c r="L45" s="755">
        <f t="shared" si="3"/>
        <v>0</v>
      </c>
      <c r="M45" s="755"/>
      <c r="N45" s="755"/>
      <c r="O45" s="755"/>
    </row>
    <row r="46" spans="1:15" s="571" customFormat="1" ht="15" customHeight="1" x14ac:dyDescent="0.25">
      <c r="A46" s="125" t="s">
        <v>271</v>
      </c>
      <c r="B46" s="1373" t="s">
        <v>333</v>
      </c>
      <c r="C46" s="1375"/>
      <c r="D46" s="754">
        <f t="shared" si="0"/>
        <v>11467</v>
      </c>
      <c r="E46" s="754">
        <f t="shared" si="1"/>
        <v>0</v>
      </c>
      <c r="F46" s="754">
        <f t="shared" si="2"/>
        <v>11467</v>
      </c>
      <c r="G46" s="754">
        <f t="shared" ref="G46:O46" si="12">+G43</f>
        <v>8237</v>
      </c>
      <c r="H46" s="754">
        <f t="shared" si="12"/>
        <v>0</v>
      </c>
      <c r="I46" s="754">
        <f t="shared" si="12"/>
        <v>8237</v>
      </c>
      <c r="J46" s="754">
        <f t="shared" si="12"/>
        <v>3230</v>
      </c>
      <c r="K46" s="754">
        <f t="shared" si="12"/>
        <v>0</v>
      </c>
      <c r="L46" s="754">
        <f t="shared" si="3"/>
        <v>3230</v>
      </c>
      <c r="M46" s="754">
        <f t="shared" si="12"/>
        <v>0</v>
      </c>
      <c r="N46" s="754">
        <f t="shared" si="12"/>
        <v>0</v>
      </c>
      <c r="O46" s="754">
        <f t="shared" si="12"/>
        <v>0</v>
      </c>
    </row>
    <row r="47" spans="1:15" s="571" customFormat="1" ht="15" customHeight="1" x14ac:dyDescent="0.25">
      <c r="A47" s="325" t="s">
        <v>281</v>
      </c>
      <c r="B47" s="1382" t="s">
        <v>282</v>
      </c>
      <c r="C47" s="1383"/>
      <c r="D47" s="752">
        <f t="shared" si="0"/>
        <v>437802</v>
      </c>
      <c r="E47" s="754">
        <f t="shared" si="1"/>
        <v>426</v>
      </c>
      <c r="F47" s="1146">
        <f t="shared" si="2"/>
        <v>438228</v>
      </c>
      <c r="G47" s="752">
        <v>220890</v>
      </c>
      <c r="H47" s="752"/>
      <c r="I47" s="1145">
        <f>+H47+G47</f>
        <v>220890</v>
      </c>
      <c r="J47" s="752">
        <v>216912</v>
      </c>
      <c r="K47" s="752">
        <v>426</v>
      </c>
      <c r="L47" s="1145">
        <f t="shared" si="3"/>
        <v>217338</v>
      </c>
      <c r="M47" s="752"/>
      <c r="N47" s="752"/>
      <c r="O47" s="1145">
        <f>+N47+M47</f>
        <v>0</v>
      </c>
    </row>
    <row r="48" spans="1:15" s="571" customFormat="1" ht="15" customHeight="1" x14ac:dyDescent="0.25">
      <c r="A48" s="751" t="s">
        <v>272</v>
      </c>
      <c r="B48" s="1371" t="s">
        <v>283</v>
      </c>
      <c r="C48" s="1372"/>
      <c r="D48" s="754">
        <f t="shared" si="0"/>
        <v>449269</v>
      </c>
      <c r="E48" s="754">
        <f t="shared" si="1"/>
        <v>426</v>
      </c>
      <c r="F48" s="754">
        <f t="shared" si="2"/>
        <v>449695</v>
      </c>
      <c r="G48" s="754">
        <f t="shared" ref="G48:O48" si="13">+G47+G46</f>
        <v>229127</v>
      </c>
      <c r="H48" s="754">
        <f t="shared" si="13"/>
        <v>0</v>
      </c>
      <c r="I48" s="754">
        <f t="shared" si="13"/>
        <v>229127</v>
      </c>
      <c r="J48" s="754">
        <f t="shared" si="13"/>
        <v>220142</v>
      </c>
      <c r="K48" s="754">
        <f t="shared" si="13"/>
        <v>426</v>
      </c>
      <c r="L48" s="754">
        <f t="shared" si="3"/>
        <v>220568</v>
      </c>
      <c r="M48" s="754">
        <f t="shared" si="13"/>
        <v>0</v>
      </c>
      <c r="N48" s="754">
        <f t="shared" si="13"/>
        <v>0</v>
      </c>
      <c r="O48" s="754">
        <f t="shared" si="13"/>
        <v>0</v>
      </c>
    </row>
    <row r="49" spans="1:15" s="571" customFormat="1" ht="15" customHeight="1" x14ac:dyDescent="0.25">
      <c r="A49" s="1373" t="s">
        <v>284</v>
      </c>
      <c r="B49" s="1374"/>
      <c r="C49" s="1375"/>
      <c r="D49" s="754">
        <f t="shared" si="0"/>
        <v>458731</v>
      </c>
      <c r="E49" s="754">
        <f t="shared" si="1"/>
        <v>1965</v>
      </c>
      <c r="F49" s="754">
        <f t="shared" si="2"/>
        <v>460696</v>
      </c>
      <c r="G49" s="754">
        <f t="shared" ref="G49:O49" si="14">+G48+G42</f>
        <v>231817</v>
      </c>
      <c r="H49" s="754">
        <f>+H48+H42</f>
        <v>1539</v>
      </c>
      <c r="I49" s="754">
        <f t="shared" si="14"/>
        <v>233356</v>
      </c>
      <c r="J49" s="754">
        <f t="shared" si="14"/>
        <v>226914</v>
      </c>
      <c r="K49" s="754">
        <f t="shared" si="14"/>
        <v>426</v>
      </c>
      <c r="L49" s="754">
        <f t="shared" si="3"/>
        <v>227340</v>
      </c>
      <c r="M49" s="754">
        <f t="shared" si="14"/>
        <v>0</v>
      </c>
      <c r="N49" s="754">
        <f t="shared" si="14"/>
        <v>0</v>
      </c>
      <c r="O49" s="754">
        <f t="shared" si="14"/>
        <v>0</v>
      </c>
    </row>
    <row r="50" spans="1:15" s="571" customFormat="1" x14ac:dyDescent="0.25">
      <c r="A50" s="1178"/>
      <c r="B50" s="1141"/>
      <c r="C50" s="1141"/>
      <c r="D50" s="1147"/>
      <c r="E50" s="1147"/>
      <c r="F50" s="1147"/>
      <c r="G50" s="1141"/>
      <c r="H50" s="1141"/>
      <c r="I50" s="1141"/>
      <c r="J50" s="1141"/>
      <c r="K50" s="1141"/>
      <c r="L50" s="1141"/>
      <c r="M50" s="1141"/>
      <c r="N50" s="1141"/>
      <c r="O50" s="1141"/>
    </row>
    <row r="51" spans="1:15" s="571" customFormat="1" ht="25.5" customHeight="1" x14ac:dyDescent="0.25">
      <c r="A51" s="1376" t="s">
        <v>0</v>
      </c>
      <c r="B51" s="1378" t="s">
        <v>182</v>
      </c>
      <c r="C51" s="1379"/>
      <c r="D51" s="1368" t="s">
        <v>180</v>
      </c>
      <c r="E51" s="1369"/>
      <c r="F51" s="1370"/>
      <c r="G51" s="1365" t="s">
        <v>288</v>
      </c>
      <c r="H51" s="1366"/>
      <c r="I51" s="1367"/>
      <c r="J51" s="1365" t="s">
        <v>289</v>
      </c>
      <c r="K51" s="1366"/>
      <c r="L51" s="1367"/>
      <c r="M51" s="1365" t="s">
        <v>290</v>
      </c>
      <c r="N51" s="1366"/>
      <c r="O51" s="1367"/>
    </row>
    <row r="52" spans="1:15" s="571" customFormat="1" ht="25.5" x14ac:dyDescent="0.25">
      <c r="A52" s="1377"/>
      <c r="B52" s="1380"/>
      <c r="C52" s="1381"/>
      <c r="D52" s="1128" t="s">
        <v>944</v>
      </c>
      <c r="E52" s="1128" t="s">
        <v>684</v>
      </c>
      <c r="F52" s="1128" t="s">
        <v>941</v>
      </c>
      <c r="G52" s="1128" t="s">
        <v>944</v>
      </c>
      <c r="H52" s="1128" t="s">
        <v>684</v>
      </c>
      <c r="I52" s="1128" t="s">
        <v>941</v>
      </c>
      <c r="J52" s="1128" t="s">
        <v>944</v>
      </c>
      <c r="K52" s="1128" t="s">
        <v>684</v>
      </c>
      <c r="L52" s="1128" t="s">
        <v>941</v>
      </c>
      <c r="M52" s="1128" t="s">
        <v>177</v>
      </c>
      <c r="N52" s="1128" t="s">
        <v>684</v>
      </c>
      <c r="O52" s="1128" t="s">
        <v>685</v>
      </c>
    </row>
    <row r="53" spans="1:15" s="571" customFormat="1" x14ac:dyDescent="0.25">
      <c r="A53" s="4" t="s">
        <v>27</v>
      </c>
      <c r="B53" s="1361" t="s">
        <v>174</v>
      </c>
      <c r="C53" s="1362"/>
      <c r="D53" s="1142">
        <f t="shared" ref="D53:F56" si="15">+G53+J53+M53</f>
        <v>319879</v>
      </c>
      <c r="E53" s="1142">
        <f t="shared" si="15"/>
        <v>1551</v>
      </c>
      <c r="F53" s="1142">
        <f t="shared" si="15"/>
        <v>321430</v>
      </c>
      <c r="G53" s="1142">
        <f>+'6.a. mell. PH'!D19</f>
        <v>178449</v>
      </c>
      <c r="H53" s="1142">
        <f>+'6.a. mell. PH'!E19</f>
        <v>1268</v>
      </c>
      <c r="I53" s="1142">
        <f>+'6.a. mell. PH'!F19</f>
        <v>179717</v>
      </c>
      <c r="J53" s="1142">
        <f>+'6.b. mell. Óvoda'!D19</f>
        <v>141430</v>
      </c>
      <c r="K53" s="1142">
        <f>+'6.b. mell. Óvoda'!E19</f>
        <v>283</v>
      </c>
      <c r="L53" s="1142">
        <f>+'6.b. mell. Óvoda'!F19</f>
        <v>141713</v>
      </c>
      <c r="M53" s="1142"/>
      <c r="N53" s="1142"/>
      <c r="O53" s="1142"/>
    </row>
    <row r="54" spans="1:15" s="571" customFormat="1" x14ac:dyDescent="0.25">
      <c r="A54" s="4" t="s">
        <v>33</v>
      </c>
      <c r="B54" s="1361" t="s">
        <v>173</v>
      </c>
      <c r="C54" s="1362"/>
      <c r="D54" s="1142">
        <f t="shared" si="15"/>
        <v>1677</v>
      </c>
      <c r="E54" s="1142">
        <f t="shared" si="15"/>
        <v>86</v>
      </c>
      <c r="F54" s="1142">
        <f t="shared" si="15"/>
        <v>1763</v>
      </c>
      <c r="G54" s="1142">
        <f>+'6.a. mell. PH'!D23</f>
        <v>30</v>
      </c>
      <c r="H54" s="1142">
        <f>+'6.a. mell. PH'!E23</f>
        <v>0</v>
      </c>
      <c r="I54" s="1142">
        <f>+'6.a. mell. PH'!F23</f>
        <v>30</v>
      </c>
      <c r="J54" s="1142">
        <f>+'6.b. mell. Óvoda'!D23</f>
        <v>1647</v>
      </c>
      <c r="K54" s="1142">
        <f>+'6.b. mell. Óvoda'!E23</f>
        <v>86</v>
      </c>
      <c r="L54" s="1142">
        <f>+'6.b. mell. Óvoda'!F23</f>
        <v>1733</v>
      </c>
      <c r="M54" s="1142"/>
      <c r="N54" s="1142"/>
      <c r="O54" s="1142"/>
    </row>
    <row r="55" spans="1:15" s="571" customFormat="1" x14ac:dyDescent="0.25">
      <c r="A55" s="5" t="s">
        <v>34</v>
      </c>
      <c r="B55" s="1355" t="s">
        <v>172</v>
      </c>
      <c r="C55" s="1356"/>
      <c r="D55" s="966">
        <f t="shared" si="15"/>
        <v>321556</v>
      </c>
      <c r="E55" s="966">
        <f t="shared" si="15"/>
        <v>1637</v>
      </c>
      <c r="F55" s="966">
        <f t="shared" si="15"/>
        <v>323193</v>
      </c>
      <c r="G55" s="966">
        <f>SUM(G53:G54)</f>
        <v>178479</v>
      </c>
      <c r="H55" s="966">
        <f t="shared" ref="H55:I55" si="16">SUM(H53:H54)</f>
        <v>1268</v>
      </c>
      <c r="I55" s="966">
        <f t="shared" si="16"/>
        <v>179747</v>
      </c>
      <c r="J55" s="966">
        <f>+J54+J53</f>
        <v>143077</v>
      </c>
      <c r="K55" s="966">
        <f t="shared" ref="K55:L55" si="17">+K54+K53</f>
        <v>369</v>
      </c>
      <c r="L55" s="966">
        <f t="shared" si="17"/>
        <v>143446</v>
      </c>
      <c r="M55" s="966">
        <f>+M54+M53</f>
        <v>0</v>
      </c>
      <c r="N55" s="966">
        <f t="shared" ref="N55:O55" si="18">+N54+N53</f>
        <v>0</v>
      </c>
      <c r="O55" s="966">
        <f t="shared" si="18"/>
        <v>0</v>
      </c>
    </row>
    <row r="56" spans="1:15" s="571" customFormat="1" x14ac:dyDescent="0.25">
      <c r="A56" s="5" t="s">
        <v>35</v>
      </c>
      <c r="B56" s="1355" t="s">
        <v>171</v>
      </c>
      <c r="C56" s="1356"/>
      <c r="D56" s="966">
        <f t="shared" si="15"/>
        <v>54890</v>
      </c>
      <c r="E56" s="966">
        <f t="shared" si="15"/>
        <v>258</v>
      </c>
      <c r="F56" s="966">
        <f t="shared" si="15"/>
        <v>55148</v>
      </c>
      <c r="G56" s="966">
        <f>+'6.a. mell. PH'!D26</f>
        <v>30548</v>
      </c>
      <c r="H56" s="966">
        <f>+'6.a. mell. PH'!E26</f>
        <v>201</v>
      </c>
      <c r="I56" s="966">
        <f>+'6.a. mell. PH'!F26</f>
        <v>30749</v>
      </c>
      <c r="J56" s="966">
        <f>+'6.b. mell. Óvoda'!D26</f>
        <v>24342</v>
      </c>
      <c r="K56" s="966">
        <f>+'6.b. mell. Óvoda'!E26</f>
        <v>57</v>
      </c>
      <c r="L56" s="966">
        <f>+'6.b. mell. Óvoda'!F26</f>
        <v>24399</v>
      </c>
      <c r="M56" s="966"/>
      <c r="N56" s="966"/>
      <c r="O56" s="966"/>
    </row>
    <row r="57" spans="1:15" s="571" customFormat="1" ht="12.75" customHeight="1" x14ac:dyDescent="0.25">
      <c r="A57" s="1357"/>
      <c r="B57" s="1357"/>
      <c r="C57" s="1357"/>
      <c r="D57" s="1143"/>
      <c r="E57" s="1143"/>
      <c r="F57" s="1143"/>
      <c r="G57" s="1143"/>
      <c r="H57" s="1143"/>
      <c r="I57" s="1143"/>
      <c r="J57" s="1143"/>
      <c r="K57" s="1143"/>
      <c r="L57" s="1143"/>
      <c r="M57" s="1143"/>
      <c r="N57" s="1143"/>
      <c r="O57" s="1143"/>
    </row>
    <row r="58" spans="1:15" s="571" customFormat="1" x14ac:dyDescent="0.25">
      <c r="A58" s="4" t="s">
        <v>47</v>
      </c>
      <c r="B58" s="1361" t="s">
        <v>170</v>
      </c>
      <c r="C58" s="1362"/>
      <c r="D58" s="1142">
        <f t="shared" ref="D58:F63" si="19">+G58+J58+M58</f>
        <v>5321</v>
      </c>
      <c r="E58" s="1142">
        <f t="shared" si="19"/>
        <v>0</v>
      </c>
      <c r="F58" s="1142">
        <f t="shared" si="19"/>
        <v>5321</v>
      </c>
      <c r="G58" s="1142">
        <f>+'6.a. mell. PH'!D36</f>
        <v>2507</v>
      </c>
      <c r="H58" s="1142">
        <f>+'6.a. mell. PH'!E36</f>
        <v>0</v>
      </c>
      <c r="I58" s="1142">
        <f>+'6.a. mell. PH'!F36</f>
        <v>2507</v>
      </c>
      <c r="J58" s="1142">
        <f>+'6.b. mell. Óvoda'!D36</f>
        <v>2814</v>
      </c>
      <c r="K58" s="1142">
        <f>+'6.b. mell. Óvoda'!E36</f>
        <v>0</v>
      </c>
      <c r="L58" s="1142">
        <f>+'6.b. mell. Óvoda'!F36</f>
        <v>2814</v>
      </c>
      <c r="M58" s="1142"/>
      <c r="N58" s="1142"/>
      <c r="O58" s="1142"/>
    </row>
    <row r="59" spans="1:15" s="571" customFormat="1" x14ac:dyDescent="0.25">
      <c r="A59" s="4" t="s">
        <v>52</v>
      </c>
      <c r="B59" s="1361" t="s">
        <v>169</v>
      </c>
      <c r="C59" s="1362"/>
      <c r="D59" s="1142">
        <f t="shared" si="19"/>
        <v>2230</v>
      </c>
      <c r="E59" s="1142">
        <f t="shared" si="19"/>
        <v>0</v>
      </c>
      <c r="F59" s="1142">
        <f t="shared" si="19"/>
        <v>2230</v>
      </c>
      <c r="G59" s="1142">
        <f>+'6.a. mell. PH'!D39</f>
        <v>2100</v>
      </c>
      <c r="H59" s="1142">
        <f>+'6.a. mell. PH'!E39</f>
        <v>0</v>
      </c>
      <c r="I59" s="1142">
        <f>+'6.a. mell. PH'!F39</f>
        <v>2100</v>
      </c>
      <c r="J59" s="1142">
        <f>+'6.b. mell. Óvoda'!D39</f>
        <v>130</v>
      </c>
      <c r="K59" s="1142">
        <f>+'6.b. mell. Óvoda'!E39</f>
        <v>0</v>
      </c>
      <c r="L59" s="1142">
        <f>+'6.b. mell. Óvoda'!F39</f>
        <v>130</v>
      </c>
      <c r="M59" s="1142"/>
      <c r="N59" s="1142"/>
      <c r="O59" s="1142"/>
    </row>
    <row r="60" spans="1:15" s="571" customFormat="1" x14ac:dyDescent="0.25">
      <c r="A60" s="4" t="s">
        <v>66</v>
      </c>
      <c r="B60" s="1361" t="s">
        <v>156</v>
      </c>
      <c r="C60" s="1362"/>
      <c r="D60" s="1142">
        <f t="shared" si="19"/>
        <v>38108</v>
      </c>
      <c r="E60" s="1142">
        <f t="shared" si="19"/>
        <v>124</v>
      </c>
      <c r="F60" s="1142">
        <f t="shared" si="19"/>
        <v>38232</v>
      </c>
      <c r="G60" s="1142">
        <f>+'6.a. mell. PH'!D49</f>
        <v>7475</v>
      </c>
      <c r="H60" s="1142">
        <f>+'6.a. mell. PH'!E49</f>
        <v>70</v>
      </c>
      <c r="I60" s="1142">
        <f>+'6.a. mell. PH'!F49</f>
        <v>7545</v>
      </c>
      <c r="J60" s="1142">
        <f>+'6.b. mell. Óvoda'!D49</f>
        <v>30633</v>
      </c>
      <c r="K60" s="1142">
        <f>+'6.b. mell. Óvoda'!E49</f>
        <v>54</v>
      </c>
      <c r="L60" s="1142">
        <f>+'6.b. mell. Óvoda'!F49</f>
        <v>30687</v>
      </c>
      <c r="M60" s="1142"/>
      <c r="N60" s="1142"/>
      <c r="O60" s="1142"/>
    </row>
    <row r="61" spans="1:15" s="571" customFormat="1" x14ac:dyDescent="0.25">
      <c r="A61" s="4" t="s">
        <v>71</v>
      </c>
      <c r="B61" s="1361" t="s">
        <v>155</v>
      </c>
      <c r="C61" s="1362"/>
      <c r="D61" s="1142">
        <f t="shared" si="19"/>
        <v>330</v>
      </c>
      <c r="E61" s="1142">
        <f t="shared" si="19"/>
        <v>0</v>
      </c>
      <c r="F61" s="1142">
        <f t="shared" si="19"/>
        <v>330</v>
      </c>
      <c r="G61" s="1142">
        <f>+'6.a. mell. PH'!D52</f>
        <v>300</v>
      </c>
      <c r="H61" s="1142">
        <f>+'6.a. mell. PH'!E52</f>
        <v>0</v>
      </c>
      <c r="I61" s="1142">
        <f>+'6.a. mell. PH'!F52</f>
        <v>300</v>
      </c>
      <c r="J61" s="1142">
        <f>+'6.b. mell. Óvoda'!D52</f>
        <v>30</v>
      </c>
      <c r="K61" s="1142">
        <f>+'6.b. mell. Óvoda'!E52</f>
        <v>0</v>
      </c>
      <c r="L61" s="1142">
        <f>+'6.b. mell. Óvoda'!F52</f>
        <v>30</v>
      </c>
      <c r="M61" s="1142"/>
      <c r="N61" s="1142"/>
      <c r="O61" s="1142"/>
    </row>
    <row r="62" spans="1:15" s="571" customFormat="1" x14ac:dyDescent="0.25">
      <c r="A62" s="4" t="s">
        <v>80</v>
      </c>
      <c r="B62" s="1361" t="s">
        <v>152</v>
      </c>
      <c r="C62" s="1362"/>
      <c r="D62" s="1142">
        <f t="shared" si="19"/>
        <v>12383</v>
      </c>
      <c r="E62" s="1142">
        <f t="shared" si="19"/>
        <v>-54</v>
      </c>
      <c r="F62" s="1142">
        <f t="shared" si="19"/>
        <v>12329</v>
      </c>
      <c r="G62" s="1142">
        <f>+'6.a. mell. PH'!D58</f>
        <v>2060</v>
      </c>
      <c r="H62" s="1142">
        <f>+'6.a. mell. PH'!E58</f>
        <v>0</v>
      </c>
      <c r="I62" s="1142">
        <f>+'6.a. mell. PH'!F58</f>
        <v>2060</v>
      </c>
      <c r="J62" s="1142">
        <f>+'6.b. mell. Óvoda'!D58</f>
        <v>10323</v>
      </c>
      <c r="K62" s="1142">
        <f>+'6.b. mell. Óvoda'!E58</f>
        <v>-54</v>
      </c>
      <c r="L62" s="1142">
        <f>+'6.b. mell. Óvoda'!F58</f>
        <v>10269</v>
      </c>
      <c r="M62" s="1142"/>
      <c r="N62" s="1142"/>
      <c r="O62" s="1142"/>
    </row>
    <row r="63" spans="1:15" s="571" customFormat="1" x14ac:dyDescent="0.25">
      <c r="A63" s="5" t="s">
        <v>81</v>
      </c>
      <c r="B63" s="1355" t="s">
        <v>151</v>
      </c>
      <c r="C63" s="1356"/>
      <c r="D63" s="966">
        <f t="shared" si="19"/>
        <v>58372</v>
      </c>
      <c r="E63" s="966">
        <f t="shared" si="19"/>
        <v>70</v>
      </c>
      <c r="F63" s="966">
        <f t="shared" si="19"/>
        <v>58442</v>
      </c>
      <c r="G63" s="966">
        <f>SUM(G58:G62)</f>
        <v>14442</v>
      </c>
      <c r="H63" s="966">
        <f t="shared" ref="H63:I63" si="20">SUM(H58:H62)</f>
        <v>70</v>
      </c>
      <c r="I63" s="966">
        <f t="shared" si="20"/>
        <v>14512</v>
      </c>
      <c r="J63" s="966">
        <f>SUM(J58:J62)</f>
        <v>43930</v>
      </c>
      <c r="K63" s="966">
        <f t="shared" ref="K63:L63" si="21">SUM(K58:K62)</f>
        <v>0</v>
      </c>
      <c r="L63" s="966">
        <f t="shared" si="21"/>
        <v>43930</v>
      </c>
      <c r="M63" s="966"/>
      <c r="N63" s="966"/>
      <c r="O63" s="966"/>
    </row>
    <row r="64" spans="1:15" s="571" customFormat="1" ht="11.25" customHeight="1" x14ac:dyDescent="0.25">
      <c r="A64" s="1357"/>
      <c r="B64" s="1357"/>
      <c r="C64" s="1357"/>
      <c r="D64" s="1143"/>
      <c r="E64" s="1143"/>
      <c r="F64" s="1143"/>
      <c r="G64" s="1143"/>
      <c r="H64" s="1143"/>
      <c r="I64" s="1143"/>
      <c r="J64" s="1143"/>
      <c r="K64" s="1143"/>
      <c r="L64" s="1143"/>
      <c r="M64" s="1143"/>
      <c r="N64" s="1143"/>
      <c r="O64" s="1143"/>
    </row>
    <row r="65" spans="1:15" s="571" customFormat="1" x14ac:dyDescent="0.25">
      <c r="A65" s="4" t="s">
        <v>101</v>
      </c>
      <c r="B65" s="1363" t="s">
        <v>725</v>
      </c>
      <c r="C65" s="1364"/>
      <c r="D65" s="1142">
        <f t="shared" ref="D65:F67" si="22">+G65+J65+M65</f>
        <v>0</v>
      </c>
      <c r="E65" s="1142">
        <f t="shared" si="22"/>
        <v>0</v>
      </c>
      <c r="F65" s="1142">
        <f t="shared" si="22"/>
        <v>0</v>
      </c>
      <c r="G65" s="1142">
        <f>+'6.a. mell. PH'!D61</f>
        <v>0</v>
      </c>
      <c r="H65" s="1142">
        <f>+'6.a. mell. PH'!E61</f>
        <v>0</v>
      </c>
      <c r="I65" s="1142">
        <f>+'6.a. mell. PH'!F61</f>
        <v>0</v>
      </c>
      <c r="J65" s="1142"/>
      <c r="K65" s="1142"/>
      <c r="L65" s="1142"/>
      <c r="M65" s="1142"/>
      <c r="N65" s="1142"/>
      <c r="O65" s="1142"/>
    </row>
    <row r="66" spans="1:15" s="571" customFormat="1" x14ac:dyDescent="0.25">
      <c r="A66" s="4" t="s">
        <v>107</v>
      </c>
      <c r="B66" s="1363" t="s">
        <v>164</v>
      </c>
      <c r="C66" s="1364"/>
      <c r="D66" s="1142">
        <f t="shared" si="22"/>
        <v>21913</v>
      </c>
      <c r="E66" s="1142">
        <f t="shared" si="22"/>
        <v>0</v>
      </c>
      <c r="F66" s="1142">
        <f t="shared" si="22"/>
        <v>21913</v>
      </c>
      <c r="G66" s="1142">
        <f>+'6.a. mell. PH'!D62</f>
        <v>7348</v>
      </c>
      <c r="H66" s="1142">
        <f>+'6.a. mell. PH'!E62</f>
        <v>0</v>
      </c>
      <c r="I66" s="1142">
        <f>+'6.a. mell. PH'!F62</f>
        <v>7348</v>
      </c>
      <c r="J66" s="1142">
        <f>+'6.b. mell. Óvoda'!D62</f>
        <v>14565</v>
      </c>
      <c r="K66" s="1142">
        <f>+'6.b. mell. Óvoda'!E62</f>
        <v>0</v>
      </c>
      <c r="L66" s="1142">
        <f>+'6.b. mell. Óvoda'!F62</f>
        <v>14565</v>
      </c>
      <c r="M66" s="1142"/>
      <c r="N66" s="1142"/>
      <c r="O66" s="1142"/>
    </row>
    <row r="67" spans="1:15" s="571" customFormat="1" x14ac:dyDescent="0.25">
      <c r="A67" s="5" t="s">
        <v>108</v>
      </c>
      <c r="B67" s="1355" t="s">
        <v>163</v>
      </c>
      <c r="C67" s="1356"/>
      <c r="D67" s="966">
        <f t="shared" si="22"/>
        <v>21913</v>
      </c>
      <c r="E67" s="966">
        <f t="shared" si="22"/>
        <v>0</v>
      </c>
      <c r="F67" s="966">
        <f t="shared" si="22"/>
        <v>21913</v>
      </c>
      <c r="G67" s="966">
        <f>+G66+G65</f>
        <v>7348</v>
      </c>
      <c r="H67" s="966">
        <f t="shared" ref="H67:I67" si="23">+H66+H65</f>
        <v>0</v>
      </c>
      <c r="I67" s="966">
        <f t="shared" si="23"/>
        <v>7348</v>
      </c>
      <c r="J67" s="966">
        <f>+J66+J65</f>
        <v>14565</v>
      </c>
      <c r="K67" s="966">
        <f t="shared" ref="K67:L67" si="24">+K66+K65</f>
        <v>0</v>
      </c>
      <c r="L67" s="966">
        <f t="shared" si="24"/>
        <v>14565</v>
      </c>
      <c r="M67" s="966"/>
      <c r="N67" s="966"/>
      <c r="O67" s="966"/>
    </row>
    <row r="68" spans="1:15" s="571" customFormat="1" x14ac:dyDescent="0.25">
      <c r="A68" s="1357"/>
      <c r="B68" s="1357"/>
      <c r="C68" s="1357"/>
      <c r="D68" s="1143"/>
      <c r="E68" s="1143"/>
      <c r="F68" s="1143"/>
      <c r="G68" s="1143"/>
      <c r="H68" s="1143"/>
      <c r="I68" s="1143"/>
      <c r="J68" s="1143"/>
      <c r="K68" s="1143"/>
      <c r="L68" s="1143"/>
      <c r="M68" s="1143"/>
      <c r="N68" s="1143"/>
      <c r="O68" s="1143"/>
    </row>
    <row r="69" spans="1:15" s="571" customFormat="1" x14ac:dyDescent="0.25">
      <c r="A69" s="5" t="s">
        <v>123</v>
      </c>
      <c r="B69" s="1355" t="s">
        <v>161</v>
      </c>
      <c r="C69" s="1356"/>
      <c r="D69" s="966">
        <f>+G69+J69+M69</f>
        <v>2000</v>
      </c>
      <c r="E69" s="966">
        <f>+H69+K69+N69</f>
        <v>0</v>
      </c>
      <c r="F69" s="966">
        <f>+I69+L69+O69</f>
        <v>2000</v>
      </c>
      <c r="G69" s="966">
        <f>+'6.a. mell. PH'!D74</f>
        <v>1000</v>
      </c>
      <c r="H69" s="966">
        <f>+'6.a. mell. PH'!E74</f>
        <v>0</v>
      </c>
      <c r="I69" s="966">
        <f>+'6.a. mell. PH'!F74</f>
        <v>1000</v>
      </c>
      <c r="J69" s="966">
        <f>+'6.b. mell. Óvoda'!D74</f>
        <v>1000</v>
      </c>
      <c r="K69" s="966">
        <f>+'6.b. mell. Óvoda'!E74</f>
        <v>0</v>
      </c>
      <c r="L69" s="966">
        <f>+'6.b. mell. Óvoda'!F74</f>
        <v>1000</v>
      </c>
      <c r="M69" s="966">
        <f>+'6.c. mell. BBKP'!D76</f>
        <v>0</v>
      </c>
      <c r="N69" s="966">
        <f>+'6.c. mell. BBKP'!E76</f>
        <v>0</v>
      </c>
      <c r="O69" s="966">
        <f>+'6.c. mell. BBKP'!F76</f>
        <v>0</v>
      </c>
    </row>
    <row r="70" spans="1:15" s="571" customFormat="1" x14ac:dyDescent="0.25">
      <c r="A70" s="1357"/>
      <c r="B70" s="1357"/>
      <c r="C70" s="1357"/>
      <c r="D70" s="1143"/>
      <c r="E70" s="1143"/>
      <c r="F70" s="1143"/>
      <c r="G70" s="1143"/>
      <c r="H70" s="1143"/>
      <c r="I70" s="1143"/>
      <c r="J70" s="1143"/>
      <c r="K70" s="1143"/>
      <c r="L70" s="1143"/>
      <c r="M70" s="1143"/>
      <c r="N70" s="1143"/>
      <c r="O70" s="1143"/>
    </row>
    <row r="71" spans="1:15" s="571" customFormat="1" x14ac:dyDescent="0.25">
      <c r="A71" s="5" t="s">
        <v>132</v>
      </c>
      <c r="B71" s="1355" t="s">
        <v>160</v>
      </c>
      <c r="C71" s="1356"/>
      <c r="D71" s="966">
        <f>+G71+J71+M71</f>
        <v>0</v>
      </c>
      <c r="E71" s="966">
        <f>+H71+K71+N71</f>
        <v>0</v>
      </c>
      <c r="F71" s="966">
        <f>+I71+L71+O71</f>
        <v>0</v>
      </c>
      <c r="G71" s="966">
        <f>+'6.a. mell. PH'!D80</f>
        <v>0</v>
      </c>
      <c r="H71" s="966">
        <f>+'6.a. mell. PH'!E80</f>
        <v>0</v>
      </c>
      <c r="I71" s="966">
        <f>+'6.a. mell. PH'!F80</f>
        <v>0</v>
      </c>
      <c r="J71" s="966">
        <f>+'6.b. mell. Óvoda'!D81</f>
        <v>0</v>
      </c>
      <c r="K71" s="966">
        <f>+'6.b. mell. Óvoda'!E81</f>
        <v>0</v>
      </c>
      <c r="L71" s="966">
        <f>+'6.b. mell. Óvoda'!F81</f>
        <v>0</v>
      </c>
      <c r="M71" s="966">
        <f>+'6.c. mell. BBKP'!D82</f>
        <v>0</v>
      </c>
      <c r="N71" s="966">
        <f>+'6.c. mell. BBKP'!E82</f>
        <v>0</v>
      </c>
      <c r="O71" s="966">
        <f>+'6.c. mell. BBKP'!F82</f>
        <v>0</v>
      </c>
    </row>
    <row r="72" spans="1:15" s="571" customFormat="1" x14ac:dyDescent="0.25">
      <c r="A72" s="1357"/>
      <c r="B72" s="1357"/>
      <c r="C72" s="1357"/>
      <c r="D72" s="1143"/>
      <c r="E72" s="1143"/>
      <c r="F72" s="1143"/>
      <c r="G72" s="1143"/>
      <c r="H72" s="1143"/>
      <c r="I72" s="1143"/>
      <c r="J72" s="1143"/>
      <c r="K72" s="1143"/>
      <c r="L72" s="1143"/>
      <c r="M72" s="1143"/>
      <c r="N72" s="1143"/>
      <c r="O72" s="1143"/>
    </row>
    <row r="73" spans="1:15" s="571" customFormat="1" x14ac:dyDescent="0.25">
      <c r="A73" s="5" t="s">
        <v>134</v>
      </c>
      <c r="B73" s="1355" t="s">
        <v>158</v>
      </c>
      <c r="C73" s="1356"/>
      <c r="D73" s="966">
        <f>+G73+J73+M73</f>
        <v>0</v>
      </c>
      <c r="E73" s="966">
        <f>+H73+K73+N73</f>
        <v>0</v>
      </c>
      <c r="F73" s="966">
        <f>+I73+L73+O73</f>
        <v>0</v>
      </c>
      <c r="G73" s="966">
        <f>+'6.a. mell. PH'!D82</f>
        <v>0</v>
      </c>
      <c r="H73" s="966">
        <f>+'6.a. mell. PH'!E82</f>
        <v>0</v>
      </c>
      <c r="I73" s="966">
        <f>+'6.a. mell. PH'!F82</f>
        <v>0</v>
      </c>
      <c r="J73" s="966">
        <f>+'6.b. mell. Óvoda'!D83</f>
        <v>0</v>
      </c>
      <c r="K73" s="966">
        <f>+'6.b. mell. Óvoda'!E83</f>
        <v>0</v>
      </c>
      <c r="L73" s="966">
        <f>+'6.b. mell. Óvoda'!F83</f>
        <v>0</v>
      </c>
      <c r="M73" s="966"/>
      <c r="N73" s="966"/>
      <c r="O73" s="966"/>
    </row>
    <row r="74" spans="1:15" s="571" customFormat="1" x14ac:dyDescent="0.25">
      <c r="A74" s="1357"/>
      <c r="B74" s="1357"/>
      <c r="C74" s="1357"/>
      <c r="D74" s="1143"/>
      <c r="E74" s="1143"/>
      <c r="F74" s="1143"/>
      <c r="G74" s="1143"/>
      <c r="H74" s="1143"/>
      <c r="I74" s="1143"/>
      <c r="J74" s="1143"/>
      <c r="K74" s="1143"/>
      <c r="L74" s="1143"/>
      <c r="M74" s="1143"/>
      <c r="N74" s="1143"/>
      <c r="O74" s="1143"/>
    </row>
    <row r="75" spans="1:15" s="571" customFormat="1" x14ac:dyDescent="0.25">
      <c r="A75" s="5" t="s">
        <v>135</v>
      </c>
      <c r="B75" s="1355" t="s">
        <v>157</v>
      </c>
      <c r="C75" s="1356"/>
      <c r="D75" s="966">
        <f>+G75+J75+M75</f>
        <v>458731</v>
      </c>
      <c r="E75" s="966">
        <f>+H75+K75+N75</f>
        <v>1965</v>
      </c>
      <c r="F75" s="966">
        <f>+I75+L75+O75</f>
        <v>460696</v>
      </c>
      <c r="G75" s="966">
        <f>+G73+G71+G69+G67+G63+G56+G55</f>
        <v>231817</v>
      </c>
      <c r="H75" s="966">
        <f t="shared" ref="H75:I75" si="25">+H73+H71+H69+H67+H63+H56+H55</f>
        <v>1539</v>
      </c>
      <c r="I75" s="966">
        <f t="shared" si="25"/>
        <v>233356</v>
      </c>
      <c r="J75" s="966">
        <f>+J73+J71+J69+J67+J63+J56+J55</f>
        <v>226914</v>
      </c>
      <c r="K75" s="966">
        <f t="shared" ref="K75:L75" si="26">+K73+K71+K69+K67+K63+K56+K55</f>
        <v>426</v>
      </c>
      <c r="L75" s="966">
        <f t="shared" si="26"/>
        <v>227340</v>
      </c>
      <c r="M75" s="966">
        <f>+M73+M71+M69+M67+M63+M56+M55</f>
        <v>0</v>
      </c>
      <c r="N75" s="966">
        <f t="shared" ref="N75:O75" si="27">+N73+N71+N69+N67+N63+N56+N55</f>
        <v>0</v>
      </c>
      <c r="O75" s="966">
        <f t="shared" si="27"/>
        <v>0</v>
      </c>
    </row>
    <row r="76" spans="1:15" s="571" customFormat="1" x14ac:dyDescent="0.25">
      <c r="A76" s="1357"/>
      <c r="B76" s="1357"/>
      <c r="C76" s="1357"/>
      <c r="D76" s="1143"/>
      <c r="E76" s="1143"/>
      <c r="F76" s="1143"/>
      <c r="G76" s="1143"/>
      <c r="H76" s="1143"/>
      <c r="I76" s="1143"/>
      <c r="J76" s="1143"/>
      <c r="K76" s="1143"/>
      <c r="L76" s="1143"/>
      <c r="M76" s="1143"/>
      <c r="N76" s="1143"/>
      <c r="O76" s="1143"/>
    </row>
    <row r="77" spans="1:15" s="571" customFormat="1" x14ac:dyDescent="0.25">
      <c r="A77" s="1179" t="s">
        <v>268</v>
      </c>
      <c r="B77" s="1180" t="s">
        <v>274</v>
      </c>
      <c r="C77" s="1180"/>
      <c r="D77" s="966">
        <f>+G77+J77+M77</f>
        <v>0</v>
      </c>
      <c r="E77" s="966">
        <f>+H77+K77+N77</f>
        <v>0</v>
      </c>
      <c r="F77" s="966">
        <f>+I77+L77+O77</f>
        <v>0</v>
      </c>
      <c r="G77" s="966">
        <v>0</v>
      </c>
      <c r="H77" s="966">
        <v>0</v>
      </c>
      <c r="I77" s="966">
        <v>0</v>
      </c>
      <c r="J77" s="966">
        <v>0</v>
      </c>
      <c r="K77" s="966">
        <v>0</v>
      </c>
      <c r="L77" s="966">
        <v>0</v>
      </c>
      <c r="M77" s="966">
        <v>0</v>
      </c>
      <c r="N77" s="966">
        <v>0</v>
      </c>
      <c r="O77" s="966">
        <v>0</v>
      </c>
    </row>
    <row r="78" spans="1:15" s="571" customFormat="1" x14ac:dyDescent="0.25">
      <c r="A78" s="1357"/>
      <c r="B78" s="1357"/>
      <c r="C78" s="1357"/>
      <c r="D78" s="1143"/>
      <c r="E78" s="1143"/>
      <c r="F78" s="1143"/>
      <c r="G78" s="1143"/>
      <c r="H78" s="1143"/>
      <c r="I78" s="1143"/>
      <c r="J78" s="1143"/>
      <c r="K78" s="1143"/>
      <c r="L78" s="1143"/>
      <c r="M78" s="1143"/>
      <c r="N78" s="1143"/>
      <c r="O78" s="1143"/>
    </row>
    <row r="79" spans="1:15" s="571" customFormat="1" x14ac:dyDescent="0.25">
      <c r="A79" s="1358" t="s">
        <v>285</v>
      </c>
      <c r="B79" s="1359"/>
      <c r="C79" s="1360"/>
      <c r="D79" s="966">
        <f>+G79+J79+M79</f>
        <v>458731</v>
      </c>
      <c r="E79" s="966">
        <f>+H79+K79+N79</f>
        <v>1965</v>
      </c>
      <c r="F79" s="966">
        <f>+I79+L79+O79</f>
        <v>460696</v>
      </c>
      <c r="G79" s="966">
        <f>+G77+G75</f>
        <v>231817</v>
      </c>
      <c r="H79" s="966">
        <f t="shared" ref="H79:I79" si="28">+H77+H75</f>
        <v>1539</v>
      </c>
      <c r="I79" s="966">
        <f t="shared" si="28"/>
        <v>233356</v>
      </c>
      <c r="J79" s="966">
        <f>+J77+J75</f>
        <v>226914</v>
      </c>
      <c r="K79" s="966">
        <f t="shared" ref="K79:L79" si="29">+K77+K75</f>
        <v>426</v>
      </c>
      <c r="L79" s="966">
        <f t="shared" si="29"/>
        <v>227340</v>
      </c>
      <c r="M79" s="966">
        <f>+M77+M75</f>
        <v>0</v>
      </c>
      <c r="N79" s="966">
        <f t="shared" ref="N79:O79" si="30">+N77+N75</f>
        <v>0</v>
      </c>
      <c r="O79" s="966">
        <f t="shared" si="30"/>
        <v>0</v>
      </c>
    </row>
    <row r="80" spans="1:15" s="571" customFormat="1" x14ac:dyDescent="0.25"/>
    <row r="81" s="571" customFormat="1" x14ac:dyDescent="0.25"/>
    <row r="82" s="571" customFormat="1" x14ac:dyDescent="0.25"/>
    <row r="83" s="571" customFormat="1" x14ac:dyDescent="0.25"/>
    <row r="84" s="571" customFormat="1" x14ac:dyDescent="0.25"/>
    <row r="85" s="571" customFormat="1" x14ac:dyDescent="0.25"/>
  </sheetData>
  <mergeCells count="82">
    <mergeCell ref="M51:O51"/>
    <mergeCell ref="M2:O2"/>
    <mergeCell ref="J2:L2"/>
    <mergeCell ref="B9:C9"/>
    <mergeCell ref="A2:A3"/>
    <mergeCell ref="B2:C3"/>
    <mergeCell ref="D2:F2"/>
    <mergeCell ref="G2:I2"/>
    <mergeCell ref="B4:C4"/>
    <mergeCell ref="B5:C5"/>
    <mergeCell ref="B6:C6"/>
    <mergeCell ref="B7:C7"/>
    <mergeCell ref="B8:C8"/>
    <mergeCell ref="B21:C21"/>
    <mergeCell ref="B10:C10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47:C47"/>
    <mergeCell ref="B34:C34"/>
    <mergeCell ref="B35:C35"/>
    <mergeCell ref="B36:C36"/>
    <mergeCell ref="B37:C37"/>
    <mergeCell ref="B38:C38"/>
    <mergeCell ref="B39:C39"/>
    <mergeCell ref="B40:C40"/>
    <mergeCell ref="B41:C41"/>
    <mergeCell ref="B42:C42"/>
    <mergeCell ref="B43:C43"/>
    <mergeCell ref="B46:C46"/>
    <mergeCell ref="B56:C56"/>
    <mergeCell ref="B48:C48"/>
    <mergeCell ref="A49:C49"/>
    <mergeCell ref="A51:A52"/>
    <mergeCell ref="B51:C52"/>
    <mergeCell ref="J51:L51"/>
    <mergeCell ref="B53:C53"/>
    <mergeCell ref="B54:C54"/>
    <mergeCell ref="B55:C55"/>
    <mergeCell ref="D51:F51"/>
    <mergeCell ref="G51:I51"/>
    <mergeCell ref="A68:C68"/>
    <mergeCell ref="A57:C57"/>
    <mergeCell ref="B58:C58"/>
    <mergeCell ref="B59:C59"/>
    <mergeCell ref="B60:C60"/>
    <mergeCell ref="B61:C61"/>
    <mergeCell ref="B62:C62"/>
    <mergeCell ref="B63:C63"/>
    <mergeCell ref="A64:C64"/>
    <mergeCell ref="B65:C65"/>
    <mergeCell ref="B66:C66"/>
    <mergeCell ref="B67:C67"/>
    <mergeCell ref="B75:C75"/>
    <mergeCell ref="A76:C76"/>
    <mergeCell ref="A78:C78"/>
    <mergeCell ref="A79:C79"/>
    <mergeCell ref="B69:C69"/>
    <mergeCell ref="A70:C70"/>
    <mergeCell ref="B71:C71"/>
    <mergeCell ref="A72:C72"/>
    <mergeCell ref="B73:C73"/>
    <mergeCell ref="A74:C74"/>
  </mergeCells>
  <pageMargins left="0.70866141732283472" right="0.70866141732283472" top="0.74803149606299213" bottom="0.74803149606299213" header="0.31496062992125984" footer="0.31496062992125984"/>
  <pageSetup paperSize="9" scale="82" fitToHeight="2" orientation="landscape" r:id="rId1"/>
  <headerFooter>
    <oddHeader>&amp;C&amp;"Times New Roman,Félkövér"&amp;12Martonvásár Város Önkormányzatának kiadásai 2021.
Intézmények mindösszesen&amp;R&amp;"Times New Roman,Félkövér"&amp;12 6. melléklet</oddHeader>
  </headerFooter>
  <rowBreaks count="1" manualBreakCount="1">
    <brk id="50" max="16383" man="1"/>
  </rowBreaks>
</worksheet>
</file>

<file path=xl/worksheets/sheet1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86"/>
  <sheetViews>
    <sheetView zoomScaleNormal="100" workbookViewId="0">
      <selection activeCell="J88" sqref="J88"/>
    </sheetView>
  </sheetViews>
  <sheetFormatPr defaultColWidth="9.140625" defaultRowHeight="15" x14ac:dyDescent="0.25"/>
  <cols>
    <col min="1" max="1" width="9.140625" style="953"/>
    <col min="2" max="2" width="7.140625" style="21" customWidth="1"/>
    <col min="3" max="3" width="48.85546875" style="21" customWidth="1"/>
    <col min="4" max="4" width="12.140625" style="50" customWidth="1"/>
    <col min="5" max="5" width="9.5703125" style="50" bestFit="1" customWidth="1"/>
    <col min="6" max="6" width="10.85546875" style="600" customWidth="1"/>
    <col min="7" max="16384" width="9.140625" style="1"/>
  </cols>
  <sheetData>
    <row r="1" spans="1:6" ht="18.75" customHeight="1" x14ac:dyDescent="0.25">
      <c r="D1" s="1400" t="s">
        <v>383</v>
      </c>
      <c r="E1" s="1400"/>
      <c r="F1" s="1400"/>
    </row>
    <row r="2" spans="1:6" ht="39.75" customHeight="1" x14ac:dyDescent="0.25">
      <c r="A2" s="1376" t="s">
        <v>0</v>
      </c>
      <c r="B2" s="1404" t="s">
        <v>182</v>
      </c>
      <c r="C2" s="1397"/>
      <c r="D2" s="1408" t="s">
        <v>292</v>
      </c>
      <c r="E2" s="1408"/>
      <c r="F2" s="1408"/>
    </row>
    <row r="3" spans="1:6" s="2" customFormat="1" ht="11.25" customHeight="1" x14ac:dyDescent="0.25">
      <c r="A3" s="1402"/>
      <c r="B3" s="1405"/>
      <c r="C3" s="1406"/>
      <c r="D3" s="288" t="s">
        <v>944</v>
      </c>
      <c r="E3" s="288" t="s">
        <v>684</v>
      </c>
      <c r="F3" s="1107" t="s">
        <v>940</v>
      </c>
    </row>
    <row r="4" spans="1:6" s="61" customFormat="1" ht="13.5" customHeight="1" x14ac:dyDescent="0.25">
      <c r="A4" s="1377"/>
      <c r="B4" s="1407"/>
      <c r="C4" s="1399"/>
      <c r="D4" s="1409" t="s">
        <v>189</v>
      </c>
      <c r="E4" s="1410"/>
      <c r="F4" s="1411"/>
    </row>
    <row r="5" spans="1:6" ht="12" customHeight="1" x14ac:dyDescent="0.25">
      <c r="A5" s="12" t="s">
        <v>2</v>
      </c>
      <c r="B5" s="1236" t="s">
        <v>1</v>
      </c>
      <c r="C5" s="1236"/>
      <c r="D5" s="23">
        <v>152762</v>
      </c>
      <c r="E5" s="22">
        <f>-867-466-66+27-59-884</f>
        <v>-2315</v>
      </c>
      <c r="F5" s="967">
        <f>+D5+E5</f>
        <v>150447</v>
      </c>
    </row>
    <row r="6" spans="1:6" ht="12" customHeight="1" x14ac:dyDescent="0.25">
      <c r="A6" s="4" t="s">
        <v>4</v>
      </c>
      <c r="B6" s="1236" t="s">
        <v>3</v>
      </c>
      <c r="C6" s="1236"/>
      <c r="D6" s="23"/>
      <c r="E6" s="22"/>
      <c r="F6" s="967">
        <f t="shared" ref="F6:F18" si="0">+D6+E6</f>
        <v>0</v>
      </c>
    </row>
    <row r="7" spans="1:6" ht="12" customHeight="1" x14ac:dyDescent="0.25">
      <c r="A7" s="4" t="s">
        <v>6</v>
      </c>
      <c r="B7" s="1236" t="s">
        <v>5</v>
      </c>
      <c r="C7" s="1236"/>
      <c r="D7" s="23">
        <v>12341</v>
      </c>
      <c r="E7" s="22"/>
      <c r="F7" s="967">
        <f t="shared" si="0"/>
        <v>12341</v>
      </c>
    </row>
    <row r="8" spans="1:6" ht="12" customHeight="1" x14ac:dyDescent="0.25">
      <c r="A8" s="4" t="s">
        <v>8</v>
      </c>
      <c r="B8" s="1236" t="s">
        <v>7</v>
      </c>
      <c r="C8" s="1236"/>
      <c r="D8" s="23">
        <v>1578</v>
      </c>
      <c r="E8" s="22">
        <f>867+466+466</f>
        <v>1799</v>
      </c>
      <c r="F8" s="967">
        <f t="shared" si="0"/>
        <v>3377</v>
      </c>
    </row>
    <row r="9" spans="1:6" ht="12" customHeight="1" x14ac:dyDescent="0.25">
      <c r="A9" s="4" t="s">
        <v>10</v>
      </c>
      <c r="B9" s="1236" t="s">
        <v>9</v>
      </c>
      <c r="C9" s="1236"/>
      <c r="D9" s="23"/>
      <c r="E9" s="22"/>
      <c r="F9" s="967">
        <f t="shared" si="0"/>
        <v>0</v>
      </c>
    </row>
    <row r="10" spans="1:6" ht="12" customHeight="1" x14ac:dyDescent="0.25">
      <c r="A10" s="4" t="s">
        <v>12</v>
      </c>
      <c r="B10" s="1236" t="s">
        <v>11</v>
      </c>
      <c r="C10" s="1236"/>
      <c r="D10" s="23"/>
      <c r="E10" s="23"/>
      <c r="F10" s="967">
        <f t="shared" si="0"/>
        <v>0</v>
      </c>
    </row>
    <row r="11" spans="1:6" ht="12" customHeight="1" x14ac:dyDescent="0.25">
      <c r="A11" s="4" t="s">
        <v>14</v>
      </c>
      <c r="B11" s="1236" t="s">
        <v>13</v>
      </c>
      <c r="C11" s="1236"/>
      <c r="D11" s="23">
        <v>5676</v>
      </c>
      <c r="E11" s="23"/>
      <c r="F11" s="967">
        <f t="shared" si="0"/>
        <v>5676</v>
      </c>
    </row>
    <row r="12" spans="1:6" ht="12" customHeight="1" x14ac:dyDescent="0.25">
      <c r="A12" s="4" t="s">
        <v>16</v>
      </c>
      <c r="B12" s="1236" t="s">
        <v>15</v>
      </c>
      <c r="C12" s="1236"/>
      <c r="D12" s="23"/>
      <c r="E12" s="23"/>
      <c r="F12" s="967">
        <f t="shared" si="0"/>
        <v>0</v>
      </c>
    </row>
    <row r="13" spans="1:6" ht="12" customHeight="1" x14ac:dyDescent="0.25">
      <c r="A13" s="4" t="s">
        <v>18</v>
      </c>
      <c r="B13" s="1236" t="s">
        <v>17</v>
      </c>
      <c r="C13" s="1236"/>
      <c r="D13" s="23">
        <v>1863</v>
      </c>
      <c r="E13" s="23"/>
      <c r="F13" s="967">
        <f t="shared" si="0"/>
        <v>1863</v>
      </c>
    </row>
    <row r="14" spans="1:6" ht="12" customHeight="1" x14ac:dyDescent="0.25">
      <c r="A14" s="4" t="s">
        <v>20</v>
      </c>
      <c r="B14" s="1236" t="s">
        <v>19</v>
      </c>
      <c r="C14" s="1236"/>
      <c r="D14" s="23">
        <v>155</v>
      </c>
      <c r="E14" s="23"/>
      <c r="F14" s="967">
        <f t="shared" si="0"/>
        <v>155</v>
      </c>
    </row>
    <row r="15" spans="1:6" ht="12" customHeight="1" x14ac:dyDescent="0.25">
      <c r="A15" s="4" t="s">
        <v>22</v>
      </c>
      <c r="B15" s="1236" t="s">
        <v>21</v>
      </c>
      <c r="C15" s="1236"/>
      <c r="D15" s="23">
        <v>1245</v>
      </c>
      <c r="E15" s="23"/>
      <c r="F15" s="967">
        <f t="shared" si="0"/>
        <v>1245</v>
      </c>
    </row>
    <row r="16" spans="1:6" ht="12" customHeight="1" x14ac:dyDescent="0.25">
      <c r="A16" s="4" t="s">
        <v>24</v>
      </c>
      <c r="B16" s="1236" t="s">
        <v>23</v>
      </c>
      <c r="C16" s="1236"/>
      <c r="D16" s="23">
        <v>540</v>
      </c>
      <c r="E16" s="23">
        <f>-27+59+136</f>
        <v>168</v>
      </c>
      <c r="F16" s="967">
        <f t="shared" si="0"/>
        <v>708</v>
      </c>
    </row>
    <row r="17" spans="1:6" ht="12" customHeight="1" x14ac:dyDescent="0.25">
      <c r="A17" s="4" t="s">
        <v>25</v>
      </c>
      <c r="B17" s="1236" t="s">
        <v>175</v>
      </c>
      <c r="C17" s="1236"/>
      <c r="D17" s="23">
        <v>2289</v>
      </c>
      <c r="E17" s="23">
        <f>580+181-66+921</f>
        <v>1616</v>
      </c>
      <c r="F17" s="967">
        <f t="shared" si="0"/>
        <v>3905</v>
      </c>
    </row>
    <row r="18" spans="1:6" ht="12" customHeight="1" x14ac:dyDescent="0.25">
      <c r="A18" s="4" t="s">
        <v>25</v>
      </c>
      <c r="B18" s="1236" t="s">
        <v>26</v>
      </c>
      <c r="C18" s="1236"/>
      <c r="D18" s="23"/>
      <c r="E18" s="23"/>
      <c r="F18" s="967">
        <f t="shared" si="0"/>
        <v>0</v>
      </c>
    </row>
    <row r="19" spans="1:6" ht="12" customHeight="1" x14ac:dyDescent="0.25">
      <c r="A19" s="5" t="s">
        <v>27</v>
      </c>
      <c r="B19" s="1240" t="s">
        <v>174</v>
      </c>
      <c r="C19" s="1240"/>
      <c r="D19" s="47">
        <f>SUM(D5:D18)</f>
        <v>178449</v>
      </c>
      <c r="E19" s="47">
        <f>SUM(E5:E18)</f>
        <v>1268</v>
      </c>
      <c r="F19" s="703">
        <f>SUM(F5:F18)</f>
        <v>179717</v>
      </c>
    </row>
    <row r="20" spans="1:6" ht="12" customHeight="1" x14ac:dyDescent="0.25">
      <c r="A20" s="4" t="s">
        <v>29</v>
      </c>
      <c r="B20" s="1236" t="s">
        <v>28</v>
      </c>
      <c r="C20" s="1236"/>
      <c r="D20" s="23"/>
      <c r="E20" s="23"/>
      <c r="F20" s="967">
        <f t="shared" ref="F20:F22" si="1">+D20+E20</f>
        <v>0</v>
      </c>
    </row>
    <row r="21" spans="1:6" ht="12" customHeight="1" x14ac:dyDescent="0.25">
      <c r="A21" s="4" t="s">
        <v>629</v>
      </c>
      <c r="B21" s="1236" t="s">
        <v>30</v>
      </c>
      <c r="C21" s="1236"/>
      <c r="D21" s="23"/>
      <c r="E21" s="23"/>
      <c r="F21" s="967">
        <f t="shared" si="1"/>
        <v>0</v>
      </c>
    </row>
    <row r="22" spans="1:6" ht="12" customHeight="1" x14ac:dyDescent="0.25">
      <c r="A22" s="4" t="s">
        <v>32</v>
      </c>
      <c r="B22" s="1236" t="s">
        <v>31</v>
      </c>
      <c r="C22" s="1236"/>
      <c r="D22" s="23">
        <v>30</v>
      </c>
      <c r="E22" s="23"/>
      <c r="F22" s="967">
        <f t="shared" si="1"/>
        <v>30</v>
      </c>
    </row>
    <row r="23" spans="1:6" ht="12" customHeight="1" x14ac:dyDescent="0.25">
      <c r="A23" s="5" t="s">
        <v>33</v>
      </c>
      <c r="B23" s="1240" t="s">
        <v>173</v>
      </c>
      <c r="C23" s="1240"/>
      <c r="D23" s="47">
        <f>SUM(D20:D22)</f>
        <v>30</v>
      </c>
      <c r="E23" s="47">
        <f>SUM(E20:E22)</f>
        <v>0</v>
      </c>
      <c r="F23" s="703">
        <f>SUM(F20:F22)</f>
        <v>30</v>
      </c>
    </row>
    <row r="24" spans="1:6" s="38" customFormat="1" ht="12" customHeight="1" x14ac:dyDescent="0.25">
      <c r="A24" s="6" t="s">
        <v>34</v>
      </c>
      <c r="B24" s="1239" t="s">
        <v>172</v>
      </c>
      <c r="C24" s="1239"/>
      <c r="D24" s="45">
        <f>+D23+D19</f>
        <v>178479</v>
      </c>
      <c r="E24" s="45">
        <f>+E23+E19</f>
        <v>1268</v>
      </c>
      <c r="F24" s="969">
        <f>+F23+F19</f>
        <v>179747</v>
      </c>
    </row>
    <row r="25" spans="1:6" ht="10.5" customHeight="1" x14ac:dyDescent="0.25">
      <c r="A25" s="7"/>
      <c r="B25" s="8"/>
      <c r="C25" s="8"/>
      <c r="D25" s="24"/>
      <c r="E25" s="24"/>
      <c r="F25" s="1061"/>
    </row>
    <row r="26" spans="1:6" s="38" customFormat="1" ht="12" customHeight="1" x14ac:dyDescent="0.25">
      <c r="A26" s="9" t="s">
        <v>35</v>
      </c>
      <c r="B26" s="1239" t="s">
        <v>171</v>
      </c>
      <c r="C26" s="1239"/>
      <c r="D26" s="44">
        <f>SUM(D27:D31)</f>
        <v>30548</v>
      </c>
      <c r="E26" s="44">
        <f>SUM(E27:E31)</f>
        <v>201</v>
      </c>
      <c r="F26" s="1080">
        <f>SUM(F27:F31)</f>
        <v>30749</v>
      </c>
    </row>
    <row r="27" spans="1:6" ht="12" customHeight="1" x14ac:dyDescent="0.25">
      <c r="A27" s="28" t="s">
        <v>35</v>
      </c>
      <c r="B27" s="33"/>
      <c r="C27" s="29" t="s">
        <v>36</v>
      </c>
      <c r="D27" s="23">
        <v>26847</v>
      </c>
      <c r="E27" s="23">
        <f>90+33+78</f>
        <v>201</v>
      </c>
      <c r="F27" s="967">
        <f t="shared" ref="F27:F31" si="2">+D27+E27</f>
        <v>27048</v>
      </c>
    </row>
    <row r="28" spans="1:6" ht="12" customHeight="1" x14ac:dyDescent="0.25">
      <c r="A28" s="28" t="s">
        <v>35</v>
      </c>
      <c r="B28" s="33"/>
      <c r="C28" s="29" t="s">
        <v>37</v>
      </c>
      <c r="D28" s="23">
        <v>2898</v>
      </c>
      <c r="E28" s="23"/>
      <c r="F28" s="967">
        <f t="shared" si="2"/>
        <v>2898</v>
      </c>
    </row>
    <row r="29" spans="1:6" ht="12" customHeight="1" x14ac:dyDescent="0.25">
      <c r="A29" s="28" t="s">
        <v>35</v>
      </c>
      <c r="B29" s="33"/>
      <c r="C29" s="29" t="s">
        <v>38</v>
      </c>
      <c r="D29" s="23">
        <v>8</v>
      </c>
      <c r="E29" s="23"/>
      <c r="F29" s="967">
        <f t="shared" si="2"/>
        <v>8</v>
      </c>
    </row>
    <row r="30" spans="1:6" ht="12" customHeight="1" x14ac:dyDescent="0.25">
      <c r="A30" s="28" t="s">
        <v>35</v>
      </c>
      <c r="B30" s="33"/>
      <c r="C30" s="29" t="s">
        <v>39</v>
      </c>
      <c r="D30" s="23"/>
      <c r="E30" s="23"/>
      <c r="F30" s="967">
        <f t="shared" si="2"/>
        <v>0</v>
      </c>
    </row>
    <row r="31" spans="1:6" ht="12" customHeight="1" x14ac:dyDescent="0.25">
      <c r="A31" s="30" t="s">
        <v>35</v>
      </c>
      <c r="B31" s="33"/>
      <c r="C31" s="29" t="s">
        <v>40</v>
      </c>
      <c r="D31" s="23">
        <v>795</v>
      </c>
      <c r="E31" s="808"/>
      <c r="F31" s="967">
        <f t="shared" si="2"/>
        <v>795</v>
      </c>
    </row>
    <row r="32" spans="1:6" ht="8.25" customHeight="1" x14ac:dyDescent="0.25">
      <c r="A32" s="10"/>
      <c r="B32" s="19"/>
      <c r="C32" s="11"/>
      <c r="D32" s="24"/>
      <c r="E32" s="24"/>
      <c r="F32" s="1061"/>
    </row>
    <row r="33" spans="1:6" ht="12" customHeight="1" x14ac:dyDescent="0.25">
      <c r="A33" s="12" t="s">
        <v>42</v>
      </c>
      <c r="B33" s="1238" t="s">
        <v>41</v>
      </c>
      <c r="C33" s="1238"/>
      <c r="D33" s="23">
        <v>365</v>
      </c>
      <c r="E33" s="26"/>
      <c r="F33" s="967">
        <f t="shared" ref="F33:F35" si="3">+D33+E33</f>
        <v>365</v>
      </c>
    </row>
    <row r="34" spans="1:6" ht="12" customHeight="1" x14ac:dyDescent="0.25">
      <c r="A34" s="4" t="s">
        <v>44</v>
      </c>
      <c r="B34" s="1236" t="s">
        <v>43</v>
      </c>
      <c r="C34" s="1236"/>
      <c r="D34" s="23">
        <v>2142</v>
      </c>
      <c r="E34" s="23"/>
      <c r="F34" s="967">
        <f t="shared" si="3"/>
        <v>2142</v>
      </c>
    </row>
    <row r="35" spans="1:6" ht="12" customHeight="1" x14ac:dyDescent="0.25">
      <c r="A35" s="4" t="s">
        <v>46</v>
      </c>
      <c r="B35" s="1236" t="s">
        <v>45</v>
      </c>
      <c r="C35" s="1236"/>
      <c r="D35" s="23"/>
      <c r="E35" s="23"/>
      <c r="F35" s="967">
        <f t="shared" si="3"/>
        <v>0</v>
      </c>
    </row>
    <row r="36" spans="1:6" s="38" customFormat="1" ht="12" customHeight="1" x14ac:dyDescent="0.25">
      <c r="A36" s="5" t="s">
        <v>47</v>
      </c>
      <c r="B36" s="1240" t="s">
        <v>170</v>
      </c>
      <c r="C36" s="1240"/>
      <c r="D36" s="47">
        <f>SUM(D33:D35)</f>
        <v>2507</v>
      </c>
      <c r="E36" s="47">
        <f t="shared" ref="E36" si="4">SUM(E33:E35)</f>
        <v>0</v>
      </c>
      <c r="F36" s="703">
        <f t="shared" ref="F36" si="5">SUM(F33:F35)</f>
        <v>2507</v>
      </c>
    </row>
    <row r="37" spans="1:6" ht="12" customHeight="1" x14ac:dyDescent="0.25">
      <c r="A37" s="4" t="s">
        <v>49</v>
      </c>
      <c r="B37" s="1236" t="s">
        <v>48</v>
      </c>
      <c r="C37" s="1236"/>
      <c r="D37" s="23">
        <v>1300</v>
      </c>
      <c r="E37" s="23"/>
      <c r="F37" s="967">
        <f t="shared" ref="F37:F38" si="6">+D37+E37</f>
        <v>1300</v>
      </c>
    </row>
    <row r="38" spans="1:6" ht="12" customHeight="1" x14ac:dyDescent="0.25">
      <c r="A38" s="4" t="s">
        <v>51</v>
      </c>
      <c r="B38" s="1236" t="s">
        <v>50</v>
      </c>
      <c r="C38" s="1236"/>
      <c r="D38" s="23">
        <v>800</v>
      </c>
      <c r="E38" s="23"/>
      <c r="F38" s="967">
        <f t="shared" si="6"/>
        <v>800</v>
      </c>
    </row>
    <row r="39" spans="1:6" s="38" customFormat="1" ht="12" customHeight="1" x14ac:dyDescent="0.25">
      <c r="A39" s="5" t="s">
        <v>52</v>
      </c>
      <c r="B39" s="1240" t="s">
        <v>169</v>
      </c>
      <c r="C39" s="1240"/>
      <c r="D39" s="47">
        <f>SUM(D37:D38)</f>
        <v>2100</v>
      </c>
      <c r="E39" s="47">
        <f t="shared" ref="E39" si="7">SUM(E37:E38)</f>
        <v>0</v>
      </c>
      <c r="F39" s="703">
        <f t="shared" ref="F39" si="8">SUM(F37:F38)</f>
        <v>2100</v>
      </c>
    </row>
    <row r="40" spans="1:6" ht="12" customHeight="1" x14ac:dyDescent="0.25">
      <c r="A40" s="4" t="s">
        <v>54</v>
      </c>
      <c r="B40" s="1236" t="s">
        <v>53</v>
      </c>
      <c r="C40" s="1236"/>
      <c r="D40" s="23"/>
      <c r="E40" s="23"/>
      <c r="F40" s="967">
        <f t="shared" ref="F40:F44" si="9">+D40+E40</f>
        <v>0</v>
      </c>
    </row>
    <row r="41" spans="1:6" ht="12" customHeight="1" x14ac:dyDescent="0.25">
      <c r="A41" s="4" t="s">
        <v>56</v>
      </c>
      <c r="B41" s="1236" t="s">
        <v>55</v>
      </c>
      <c r="C41" s="1236"/>
      <c r="D41" s="23"/>
      <c r="E41" s="23"/>
      <c r="F41" s="967">
        <f t="shared" si="9"/>
        <v>0</v>
      </c>
    </row>
    <row r="42" spans="1:6" ht="12" customHeight="1" x14ac:dyDescent="0.25">
      <c r="A42" s="4" t="s">
        <v>57</v>
      </c>
      <c r="B42" s="1236" t="s">
        <v>167</v>
      </c>
      <c r="C42" s="1236"/>
      <c r="D42" s="23"/>
      <c r="E42" s="23"/>
      <c r="F42" s="967">
        <f t="shared" si="9"/>
        <v>0</v>
      </c>
    </row>
    <row r="43" spans="1:6" ht="12" customHeight="1" x14ac:dyDescent="0.25">
      <c r="A43" s="4" t="s">
        <v>59</v>
      </c>
      <c r="B43" s="1236" t="s">
        <v>58</v>
      </c>
      <c r="C43" s="1236"/>
      <c r="D43" s="23">
        <v>1859</v>
      </c>
      <c r="E43" s="23">
        <v>-600</v>
      </c>
      <c r="F43" s="967">
        <f t="shared" si="9"/>
        <v>1259</v>
      </c>
    </row>
    <row r="44" spans="1:6" ht="12" customHeight="1" x14ac:dyDescent="0.25">
      <c r="A44" s="4" t="s">
        <v>60</v>
      </c>
      <c r="B44" s="1401" t="s">
        <v>166</v>
      </c>
      <c r="C44" s="1401"/>
      <c r="D44" s="23">
        <v>580</v>
      </c>
      <c r="E44" s="23">
        <v>70</v>
      </c>
      <c r="F44" s="967">
        <f t="shared" si="9"/>
        <v>650</v>
      </c>
    </row>
    <row r="45" spans="1:6" ht="12" customHeight="1" x14ac:dyDescent="0.25">
      <c r="A45" s="28" t="s">
        <v>60</v>
      </c>
      <c r="B45" s="33"/>
      <c r="C45" s="29" t="s">
        <v>61</v>
      </c>
      <c r="D45" s="25"/>
      <c r="E45" s="23"/>
      <c r="F45" s="446"/>
    </row>
    <row r="46" spans="1:6" ht="12" customHeight="1" x14ac:dyDescent="0.25">
      <c r="A46" s="28" t="s">
        <v>60</v>
      </c>
      <c r="B46" s="33"/>
      <c r="C46" s="29" t="s">
        <v>168</v>
      </c>
      <c r="D46" s="25"/>
      <c r="E46" s="23"/>
      <c r="F46" s="446"/>
    </row>
    <row r="47" spans="1:6" ht="12" customHeight="1" x14ac:dyDescent="0.25">
      <c r="A47" s="4" t="s">
        <v>63</v>
      </c>
      <c r="B47" s="1238" t="s">
        <v>62</v>
      </c>
      <c r="C47" s="1238"/>
      <c r="D47" s="23">
        <v>710</v>
      </c>
      <c r="E47" s="23"/>
      <c r="F47" s="967">
        <f t="shared" ref="F47:F48" si="10">+D47+E47</f>
        <v>710</v>
      </c>
    </row>
    <row r="48" spans="1:6" ht="12" customHeight="1" x14ac:dyDescent="0.25">
      <c r="A48" s="4" t="s">
        <v>65</v>
      </c>
      <c r="B48" s="1236" t="s">
        <v>64</v>
      </c>
      <c r="C48" s="1236"/>
      <c r="D48" s="446">
        <v>4326</v>
      </c>
      <c r="E48" s="23">
        <v>600</v>
      </c>
      <c r="F48" s="967">
        <f t="shared" si="10"/>
        <v>4926</v>
      </c>
    </row>
    <row r="49" spans="1:6" s="38" customFormat="1" ht="12" customHeight="1" x14ac:dyDescent="0.25">
      <c r="A49" s="5" t="s">
        <v>66</v>
      </c>
      <c r="B49" s="1240" t="s">
        <v>156</v>
      </c>
      <c r="C49" s="1240"/>
      <c r="D49" s="47">
        <f>D40+D41+D42+D43+D44+D47+D48</f>
        <v>7475</v>
      </c>
      <c r="E49" s="47">
        <f t="shared" ref="E49" si="11">E40+E41+E42+E43+E44+E47+E48</f>
        <v>70</v>
      </c>
      <c r="F49" s="703">
        <f t="shared" ref="F49" si="12">F40+F41+F42+F43+F44+F47+F48</f>
        <v>7545</v>
      </c>
    </row>
    <row r="50" spans="1:6" ht="12" customHeight="1" x14ac:dyDescent="0.25">
      <c r="A50" s="4" t="s">
        <v>68</v>
      </c>
      <c r="B50" s="1236" t="s">
        <v>67</v>
      </c>
      <c r="C50" s="1236"/>
      <c r="D50" s="50">
        <v>300</v>
      </c>
      <c r="E50" s="23"/>
      <c r="F50" s="967">
        <f t="shared" ref="F50:F51" si="13">+D50+E50</f>
        <v>300</v>
      </c>
    </row>
    <row r="51" spans="1:6" ht="12" customHeight="1" x14ac:dyDescent="0.25">
      <c r="A51" s="4" t="s">
        <v>70</v>
      </c>
      <c r="B51" s="1236" t="s">
        <v>69</v>
      </c>
      <c r="C51" s="1236"/>
      <c r="D51" s="23"/>
      <c r="E51" s="23"/>
      <c r="F51" s="967">
        <f t="shared" si="13"/>
        <v>0</v>
      </c>
    </row>
    <row r="52" spans="1:6" ht="12" customHeight="1" x14ac:dyDescent="0.25">
      <c r="A52" s="5" t="s">
        <v>71</v>
      </c>
      <c r="B52" s="1240" t="s">
        <v>155</v>
      </c>
      <c r="C52" s="1240"/>
      <c r="D52" s="47">
        <f>SUM(D50:D51)</f>
        <v>300</v>
      </c>
      <c r="E52" s="47">
        <f t="shared" ref="E52" si="14">SUM(E50:E51)</f>
        <v>0</v>
      </c>
      <c r="F52" s="703">
        <f t="shared" ref="F52" si="15">SUM(F50:F51)</f>
        <v>300</v>
      </c>
    </row>
    <row r="53" spans="1:6" ht="12" customHeight="1" x14ac:dyDescent="0.25">
      <c r="A53" s="4" t="s">
        <v>73</v>
      </c>
      <c r="B53" s="1236" t="s">
        <v>72</v>
      </c>
      <c r="C53" s="1236"/>
      <c r="D53" s="50">
        <v>1910</v>
      </c>
      <c r="E53" s="23"/>
      <c r="F53" s="967">
        <f t="shared" ref="F53:F57" si="16">+D53+E53</f>
        <v>1910</v>
      </c>
    </row>
    <row r="54" spans="1:6" ht="12" customHeight="1" x14ac:dyDescent="0.25">
      <c r="A54" s="4" t="s">
        <v>75</v>
      </c>
      <c r="B54" s="1236" t="s">
        <v>74</v>
      </c>
      <c r="C54" s="1236"/>
      <c r="D54" s="23"/>
      <c r="E54" s="23"/>
      <c r="F54" s="967">
        <f t="shared" si="16"/>
        <v>0</v>
      </c>
    </row>
    <row r="55" spans="1:6" ht="12" customHeight="1" x14ac:dyDescent="0.25">
      <c r="A55" s="4" t="s">
        <v>76</v>
      </c>
      <c r="B55" s="1236" t="s">
        <v>154</v>
      </c>
      <c r="C55" s="1236"/>
      <c r="D55" s="23"/>
      <c r="E55" s="23"/>
      <c r="F55" s="967">
        <f t="shared" si="16"/>
        <v>0</v>
      </c>
    </row>
    <row r="56" spans="1:6" ht="12" customHeight="1" x14ac:dyDescent="0.25">
      <c r="A56" s="4" t="s">
        <v>77</v>
      </c>
      <c r="B56" s="1236" t="s">
        <v>153</v>
      </c>
      <c r="C56" s="1236"/>
      <c r="D56" s="23"/>
      <c r="E56" s="23"/>
      <c r="F56" s="967">
        <f t="shared" si="16"/>
        <v>0</v>
      </c>
    </row>
    <row r="57" spans="1:6" ht="12" customHeight="1" x14ac:dyDescent="0.25">
      <c r="A57" s="4" t="s">
        <v>79</v>
      </c>
      <c r="B57" s="1236" t="s">
        <v>78</v>
      </c>
      <c r="C57" s="1236"/>
      <c r="D57" s="50">
        <v>150</v>
      </c>
      <c r="E57" s="23"/>
      <c r="F57" s="967">
        <f t="shared" si="16"/>
        <v>150</v>
      </c>
    </row>
    <row r="58" spans="1:6" ht="12" customHeight="1" x14ac:dyDescent="0.25">
      <c r="A58" s="5" t="s">
        <v>80</v>
      </c>
      <c r="B58" s="1240" t="s">
        <v>152</v>
      </c>
      <c r="C58" s="1240"/>
      <c r="D58" s="47">
        <f>SUM(D53:D57)</f>
        <v>2060</v>
      </c>
      <c r="E58" s="47">
        <f t="shared" ref="E58" si="17">SUM(E53:E57)</f>
        <v>0</v>
      </c>
      <c r="F58" s="703">
        <f t="shared" ref="F58" si="18">SUM(F53:F57)</f>
        <v>2060</v>
      </c>
    </row>
    <row r="59" spans="1:6" ht="12" customHeight="1" x14ac:dyDescent="0.25">
      <c r="A59" s="6" t="s">
        <v>81</v>
      </c>
      <c r="B59" s="1239" t="s">
        <v>151</v>
      </c>
      <c r="C59" s="1239"/>
      <c r="D59" s="45">
        <f>+D36+D39+D49+D52+D58</f>
        <v>14442</v>
      </c>
      <c r="E59" s="45">
        <f t="shared" ref="E59" si="19">+E36+E39+E49+E52+E58</f>
        <v>70</v>
      </c>
      <c r="F59" s="969">
        <f t="shared" ref="F59" si="20">+F36+F39+F49+F52+F58</f>
        <v>14512</v>
      </c>
    </row>
    <row r="60" spans="1:6" ht="12" customHeight="1" x14ac:dyDescent="0.25">
      <c r="A60" s="7"/>
      <c r="B60" s="8"/>
      <c r="C60" s="8"/>
      <c r="D60" s="24"/>
      <c r="E60" s="24"/>
      <c r="F60" s="746"/>
    </row>
    <row r="61" spans="1:6" ht="12" customHeight="1" x14ac:dyDescent="0.25">
      <c r="A61" s="4" t="s">
        <v>101</v>
      </c>
      <c r="B61" s="1403" t="s">
        <v>725</v>
      </c>
      <c r="C61" s="1245"/>
      <c r="D61" s="600"/>
      <c r="E61" s="23"/>
      <c r="F61" s="446"/>
    </row>
    <row r="62" spans="1:6" ht="12" customHeight="1" x14ac:dyDescent="0.25">
      <c r="A62" s="4" t="s">
        <v>107</v>
      </c>
      <c r="B62" s="1403" t="s">
        <v>164</v>
      </c>
      <c r="C62" s="1245"/>
      <c r="D62" s="446">
        <v>7348</v>
      </c>
      <c r="E62" s="23"/>
      <c r="F62" s="967">
        <f>+D62+E62</f>
        <v>7348</v>
      </c>
    </row>
    <row r="63" spans="1:6" ht="12" customHeight="1" x14ac:dyDescent="0.25">
      <c r="A63" s="35" t="s">
        <v>107</v>
      </c>
      <c r="B63" s="968"/>
      <c r="C63" s="31" t="s">
        <v>104</v>
      </c>
      <c r="D63" s="446">
        <v>7348</v>
      </c>
      <c r="E63" s="23"/>
      <c r="F63" s="967">
        <f>+D63+E62</f>
        <v>7348</v>
      </c>
    </row>
    <row r="64" spans="1:6" ht="12" customHeight="1" x14ac:dyDescent="0.25">
      <c r="A64" s="6" t="s">
        <v>108</v>
      </c>
      <c r="B64" s="1239" t="s">
        <v>163</v>
      </c>
      <c r="C64" s="1239"/>
      <c r="D64" s="703">
        <f>+D62</f>
        <v>7348</v>
      </c>
      <c r="E64" s="45">
        <f t="shared" ref="E64" si="21">+E62</f>
        <v>0</v>
      </c>
      <c r="F64" s="969">
        <f>+F63</f>
        <v>7348</v>
      </c>
    </row>
    <row r="65" spans="1:6" ht="12" customHeight="1" x14ac:dyDescent="0.25">
      <c r="A65" s="7"/>
      <c r="B65" s="8"/>
      <c r="C65" s="8"/>
      <c r="D65" s="26"/>
      <c r="E65" s="26"/>
      <c r="F65" s="967">
        <f t="shared" ref="F65:F66" si="22">+D65+E65</f>
        <v>0</v>
      </c>
    </row>
    <row r="66" spans="1:6" ht="12" customHeight="1" x14ac:dyDescent="0.25">
      <c r="A66" s="12" t="s">
        <v>110</v>
      </c>
      <c r="B66" s="1238" t="s">
        <v>109</v>
      </c>
      <c r="C66" s="1238"/>
      <c r="D66" s="23"/>
      <c r="E66" s="23"/>
      <c r="F66" s="967">
        <f t="shared" si="22"/>
        <v>0</v>
      </c>
    </row>
    <row r="67" spans="1:6" ht="12" customHeight="1" x14ac:dyDescent="0.25">
      <c r="A67" s="4" t="s">
        <v>111</v>
      </c>
      <c r="B67" s="1236" t="s">
        <v>162</v>
      </c>
      <c r="C67" s="1236"/>
      <c r="D67" s="23"/>
      <c r="E67" s="23"/>
      <c r="F67" s="446"/>
    </row>
    <row r="68" spans="1:6" ht="12" customHeight="1" x14ac:dyDescent="0.25">
      <c r="A68" s="32" t="s">
        <v>111</v>
      </c>
      <c r="B68" s="33"/>
      <c r="C68" s="36" t="s">
        <v>112</v>
      </c>
      <c r="D68" s="23"/>
      <c r="E68" s="23"/>
      <c r="F68" s="967">
        <f>+D68+E68</f>
        <v>0</v>
      </c>
    </row>
    <row r="69" spans="1:6" ht="12" customHeight="1" x14ac:dyDescent="0.25">
      <c r="A69" s="4" t="s">
        <v>114</v>
      </c>
      <c r="B69" s="1236" t="s">
        <v>113</v>
      </c>
      <c r="C69" s="1236"/>
      <c r="D69" s="23"/>
      <c r="E69" s="23">
        <v>170</v>
      </c>
      <c r="F69" s="967">
        <f>+D69+E69</f>
        <v>170</v>
      </c>
    </row>
    <row r="70" spans="1:6" ht="12" customHeight="1" x14ac:dyDescent="0.25">
      <c r="A70" s="4" t="s">
        <v>116</v>
      </c>
      <c r="B70" s="1236" t="s">
        <v>115</v>
      </c>
      <c r="C70" s="1236"/>
      <c r="D70" s="23">
        <v>787</v>
      </c>
      <c r="E70" s="23">
        <v>-166</v>
      </c>
      <c r="F70" s="967">
        <f t="shared" ref="F70:F73" si="23">+D70+E70</f>
        <v>621</v>
      </c>
    </row>
    <row r="71" spans="1:6" ht="12" customHeight="1" x14ac:dyDescent="0.25">
      <c r="A71" s="4" t="s">
        <v>118</v>
      </c>
      <c r="B71" s="1236" t="s">
        <v>117</v>
      </c>
      <c r="C71" s="1236"/>
      <c r="D71" s="23"/>
      <c r="E71" s="23"/>
      <c r="F71" s="967">
        <f t="shared" si="23"/>
        <v>0</v>
      </c>
    </row>
    <row r="72" spans="1:6" ht="12" customHeight="1" x14ac:dyDescent="0.25">
      <c r="A72" s="4" t="s">
        <v>120</v>
      </c>
      <c r="B72" s="1236" t="s">
        <v>119</v>
      </c>
      <c r="C72" s="1236"/>
      <c r="D72" s="23"/>
      <c r="E72" s="23"/>
      <c r="F72" s="967">
        <f t="shared" si="23"/>
        <v>0</v>
      </c>
    </row>
    <row r="73" spans="1:6" ht="12" customHeight="1" x14ac:dyDescent="0.25">
      <c r="A73" s="4" t="s">
        <v>122</v>
      </c>
      <c r="B73" s="1236" t="s">
        <v>121</v>
      </c>
      <c r="C73" s="1236"/>
      <c r="D73" s="50">
        <v>213</v>
      </c>
      <c r="E73" s="808">
        <v>-4</v>
      </c>
      <c r="F73" s="967">
        <f t="shared" si="23"/>
        <v>209</v>
      </c>
    </row>
    <row r="74" spans="1:6" ht="12" customHeight="1" x14ac:dyDescent="0.25">
      <c r="A74" s="6" t="s">
        <v>123</v>
      </c>
      <c r="B74" s="1240" t="s">
        <v>161</v>
      </c>
      <c r="C74" s="1240"/>
      <c r="D74" s="47">
        <f>+D66+D67+D69+D70+D71+D72+D73</f>
        <v>1000</v>
      </c>
      <c r="E74" s="45">
        <f t="shared" ref="E74" si="24">+E66+E67+E69+E70+E71+E72+E73</f>
        <v>0</v>
      </c>
      <c r="F74" s="703">
        <f t="shared" ref="F74" si="25">+F66+F67+F69+F70+F71+F72+F73</f>
        <v>1000</v>
      </c>
    </row>
    <row r="75" spans="1:6" ht="12" customHeight="1" x14ac:dyDescent="0.25">
      <c r="A75" s="7"/>
      <c r="B75" s="960"/>
      <c r="C75" s="959"/>
      <c r="D75" s="23"/>
      <c r="E75" s="26"/>
      <c r="F75" s="446"/>
    </row>
    <row r="76" spans="1:6" ht="12" hidden="1" customHeight="1" x14ac:dyDescent="0.25">
      <c r="A76" s="12" t="s">
        <v>125</v>
      </c>
      <c r="B76" s="1236" t="s">
        <v>124</v>
      </c>
      <c r="C76" s="1236"/>
      <c r="D76" s="23"/>
      <c r="E76" s="23"/>
      <c r="F76" s="446"/>
    </row>
    <row r="77" spans="1:6" ht="12" hidden="1" customHeight="1" x14ac:dyDescent="0.25">
      <c r="A77" s="4" t="s">
        <v>127</v>
      </c>
      <c r="B77" s="1236" t="s">
        <v>126</v>
      </c>
      <c r="C77" s="1236"/>
      <c r="D77" s="23"/>
      <c r="E77" s="23"/>
      <c r="F77" s="446"/>
    </row>
    <row r="78" spans="1:6" ht="12" hidden="1" customHeight="1" x14ac:dyDescent="0.25">
      <c r="A78" s="4" t="s">
        <v>129</v>
      </c>
      <c r="B78" s="1236" t="s">
        <v>128</v>
      </c>
      <c r="C78" s="1236"/>
      <c r="D78" s="23"/>
      <c r="E78" s="23"/>
      <c r="F78" s="446"/>
    </row>
    <row r="79" spans="1:6" ht="12" hidden="1" customHeight="1" x14ac:dyDescent="0.25">
      <c r="A79" s="4" t="s">
        <v>131</v>
      </c>
      <c r="B79" s="1236" t="s">
        <v>130</v>
      </c>
      <c r="C79" s="1236"/>
      <c r="D79" s="47">
        <f>SUM(D75:D78)</f>
        <v>0</v>
      </c>
      <c r="E79" s="47">
        <f>SUM(E75:E78)</f>
        <v>0</v>
      </c>
      <c r="F79" s="703">
        <f>SUM(F75:F78)</f>
        <v>0</v>
      </c>
    </row>
    <row r="80" spans="1:6" ht="12" customHeight="1" x14ac:dyDescent="0.25">
      <c r="A80" s="5" t="s">
        <v>132</v>
      </c>
      <c r="B80" s="1240" t="s">
        <v>160</v>
      </c>
      <c r="C80" s="1240"/>
      <c r="D80" s="23"/>
      <c r="E80" s="24"/>
      <c r="F80" s="446"/>
    </row>
    <row r="81" spans="1:6" ht="12" customHeight="1" x14ac:dyDescent="0.25">
      <c r="A81" s="7"/>
      <c r="B81" s="970"/>
      <c r="C81" s="958"/>
      <c r="D81" s="23"/>
      <c r="E81" s="23"/>
      <c r="F81" s="446"/>
    </row>
    <row r="82" spans="1:6" ht="12" customHeight="1" x14ac:dyDescent="0.25">
      <c r="A82" s="14" t="s">
        <v>134</v>
      </c>
      <c r="B82" s="1240" t="s">
        <v>158</v>
      </c>
      <c r="C82" s="1240"/>
      <c r="D82" s="23"/>
      <c r="E82" s="195"/>
      <c r="F82" s="446"/>
    </row>
    <row r="83" spans="1:6" ht="12" customHeight="1" thickBot="1" x14ac:dyDescent="0.3">
      <c r="A83" s="39"/>
      <c r="B83" s="971"/>
      <c r="C83" s="961"/>
      <c r="D83" s="972"/>
      <c r="F83" s="1148"/>
    </row>
    <row r="84" spans="1:6" ht="12" customHeight="1" thickBot="1" x14ac:dyDescent="0.3">
      <c r="A84" s="41" t="s">
        <v>135</v>
      </c>
      <c r="B84" s="1248" t="s">
        <v>157</v>
      </c>
      <c r="C84" s="1248"/>
      <c r="D84" s="51">
        <f>+D81+D74+D64+D59+D26+D24</f>
        <v>231817</v>
      </c>
      <c r="E84" s="51">
        <f>+E81+E74+E64+E59+E26+E24</f>
        <v>1539</v>
      </c>
      <c r="F84" s="1040">
        <f>+F81+F74+F64+F59+F26+F24</f>
        <v>233356</v>
      </c>
    </row>
    <row r="85" spans="1:6" x14ac:dyDescent="0.25">
      <c r="D85" s="301"/>
      <c r="E85" s="301"/>
      <c r="F85" s="1149"/>
    </row>
    <row r="86" spans="1:6" x14ac:dyDescent="0.25">
      <c r="D86" s="425"/>
      <c r="E86" s="425"/>
      <c r="F86" s="637"/>
    </row>
  </sheetData>
  <mergeCells count="69">
    <mergeCell ref="D2:F2"/>
    <mergeCell ref="D4:F4"/>
    <mergeCell ref="B5:C5"/>
    <mergeCell ref="B26:C26"/>
    <mergeCell ref="B22:C22"/>
    <mergeCell ref="B6:C6"/>
    <mergeCell ref="B33:C33"/>
    <mergeCell ref="B2:C4"/>
    <mergeCell ref="B13:C13"/>
    <mergeCell ref="B14:C14"/>
    <mergeCell ref="B15:C15"/>
    <mergeCell ref="B16:C16"/>
    <mergeCell ref="B19:C19"/>
    <mergeCell ref="B7:C7"/>
    <mergeCell ref="B8:C8"/>
    <mergeCell ref="B10:C10"/>
    <mergeCell ref="B11:C11"/>
    <mergeCell ref="B17:C17"/>
    <mergeCell ref="B23:C23"/>
    <mergeCell ref="B24:C24"/>
    <mergeCell ref="B71:C71"/>
    <mergeCell ref="B72:C72"/>
    <mergeCell ref="B73:C73"/>
    <mergeCell ref="B57:C57"/>
    <mergeCell ref="B58:C58"/>
    <mergeCell ref="B59:C59"/>
    <mergeCell ref="B62:C62"/>
    <mergeCell ref="B64:C64"/>
    <mergeCell ref="B66:C66"/>
    <mergeCell ref="B67:C67"/>
    <mergeCell ref="B61:C61"/>
    <mergeCell ref="A2:A4"/>
    <mergeCell ref="B38:C38"/>
    <mergeCell ref="B39:C39"/>
    <mergeCell ref="B12:C12"/>
    <mergeCell ref="B84:C84"/>
    <mergeCell ref="B74:C74"/>
    <mergeCell ref="B76:C76"/>
    <mergeCell ref="B77:C77"/>
    <mergeCell ref="B78:C78"/>
    <mergeCell ref="B79:C79"/>
    <mergeCell ref="B55:C55"/>
    <mergeCell ref="B56:C56"/>
    <mergeCell ref="B80:C80"/>
    <mergeCell ref="B82:C82"/>
    <mergeCell ref="B69:C69"/>
    <mergeCell ref="B70:C70"/>
    <mergeCell ref="D1:F1"/>
    <mergeCell ref="B50:C50"/>
    <mergeCell ref="B51:C51"/>
    <mergeCell ref="B20:C20"/>
    <mergeCell ref="B21:C21"/>
    <mergeCell ref="B42:C42"/>
    <mergeCell ref="B43:C43"/>
    <mergeCell ref="B44:C44"/>
    <mergeCell ref="B47:C47"/>
    <mergeCell ref="B48:C48"/>
    <mergeCell ref="B36:C36"/>
    <mergeCell ref="B37:C37"/>
    <mergeCell ref="B34:C34"/>
    <mergeCell ref="B35:C35"/>
    <mergeCell ref="B9:C9"/>
    <mergeCell ref="B18:C18"/>
    <mergeCell ref="B52:C52"/>
    <mergeCell ref="B53:C53"/>
    <mergeCell ref="B54:C54"/>
    <mergeCell ref="B49:C49"/>
    <mergeCell ref="B40:C40"/>
    <mergeCell ref="B41:C41"/>
  </mergeCells>
  <printOptions horizontalCentered="1"/>
  <pageMargins left="0.70866141732283472" right="0.31496062992125984" top="0.55118110236220474" bottom="0.15748031496062992" header="0.31496062992125984" footer="0.31496062992125984"/>
  <pageSetup paperSize="9" scale="76" orientation="portrait" r:id="rId1"/>
  <headerFooter>
    <oddHeader>&amp;C&amp;"Times New Roman,Félkövér"&amp;12Martonvásár Város Önkormányzatának kiadásai 2021.
Polgármesteri Hivatal&amp;R&amp;"Times New Roman,Félkövér"&amp;12 6.a melléklet</oddHeader>
  </headerFooter>
  <rowBreaks count="1" manualBreakCount="1">
    <brk id="59" max="16383" man="1"/>
  </rowBreaks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9"/>
  <sheetViews>
    <sheetView tabSelected="1" zoomScaleNormal="100" workbookViewId="0">
      <selection activeCell="D43" sqref="D43"/>
    </sheetView>
  </sheetViews>
  <sheetFormatPr defaultColWidth="9.140625" defaultRowHeight="15.75" x14ac:dyDescent="0.25"/>
  <cols>
    <col min="1" max="1" width="5.42578125" style="116" customWidth="1"/>
    <col min="2" max="2" width="54.85546875" style="110" customWidth="1"/>
    <col min="3" max="3" width="10.42578125" style="110" customWidth="1"/>
    <col min="4" max="4" width="9.140625" style="110" customWidth="1"/>
    <col min="5" max="5" width="9" style="110" customWidth="1"/>
    <col min="6" max="20" width="9.140625" style="76"/>
    <col min="21" max="16384" width="9.140625" style="110"/>
  </cols>
  <sheetData>
    <row r="1" spans="1:20" ht="15.95" customHeight="1" x14ac:dyDescent="0.25">
      <c r="A1" s="70" t="s">
        <v>299</v>
      </c>
      <c r="B1" s="71"/>
      <c r="C1" s="71"/>
      <c r="D1" s="71"/>
      <c r="E1" s="71"/>
    </row>
    <row r="2" spans="1:20" ht="15.95" customHeight="1" x14ac:dyDescent="0.25">
      <c r="A2" s="1188" t="s">
        <v>300</v>
      </c>
      <c r="B2" s="1188"/>
      <c r="D2" s="459"/>
      <c r="E2" s="847" t="s">
        <v>380</v>
      </c>
    </row>
    <row r="3" spans="1:20" ht="35.25" customHeight="1" x14ac:dyDescent="0.25">
      <c r="A3" s="117"/>
      <c r="B3" s="117" t="s">
        <v>182</v>
      </c>
      <c r="C3" s="54" t="s">
        <v>913</v>
      </c>
      <c r="D3" s="54" t="s">
        <v>684</v>
      </c>
      <c r="E3" s="54" t="s">
        <v>937</v>
      </c>
      <c r="O3" s="110"/>
      <c r="P3" s="110"/>
      <c r="Q3" s="110"/>
      <c r="R3" s="110"/>
      <c r="S3" s="110"/>
      <c r="T3" s="110"/>
    </row>
    <row r="4" spans="1:20" s="129" customFormat="1" x14ac:dyDescent="0.25">
      <c r="A4" s="127" t="s">
        <v>392</v>
      </c>
      <c r="B4" s="121" t="s">
        <v>391</v>
      </c>
      <c r="C4" s="133">
        <f>+C7+C8+C13+C14</f>
        <v>1134635</v>
      </c>
      <c r="D4" s="133">
        <f t="shared" ref="D4:E4" si="0">+D7+D8+D13+D14</f>
        <v>14407</v>
      </c>
      <c r="E4" s="133">
        <f t="shared" si="0"/>
        <v>1149042</v>
      </c>
      <c r="F4" s="128"/>
      <c r="G4" s="128"/>
      <c r="H4" s="128"/>
      <c r="I4" s="128"/>
      <c r="J4" s="128"/>
      <c r="K4" s="128"/>
      <c r="L4" s="128"/>
      <c r="M4" s="128"/>
      <c r="N4" s="128"/>
    </row>
    <row r="5" spans="1:20" s="111" customFormat="1" ht="12" customHeight="1" x14ac:dyDescent="0.2">
      <c r="A5" s="82" t="s">
        <v>389</v>
      </c>
      <c r="B5" s="132" t="s">
        <v>328</v>
      </c>
      <c r="C5" s="80">
        <f>+'3.mell. Bevétel'!C11</f>
        <v>630756</v>
      </c>
      <c r="D5" s="80">
        <f>+'3.mell. Bevétel'!D11</f>
        <v>3779</v>
      </c>
      <c r="E5" s="80">
        <f>+'3.mell. Bevétel'!E11</f>
        <v>634535</v>
      </c>
      <c r="F5" s="76"/>
      <c r="G5" s="76"/>
      <c r="H5" s="76"/>
      <c r="I5" s="76"/>
      <c r="J5" s="76"/>
      <c r="K5" s="76"/>
      <c r="L5" s="76"/>
      <c r="M5" s="76"/>
      <c r="N5" s="76"/>
    </row>
    <row r="6" spans="1:20" s="111" customFormat="1" ht="26.25" customHeight="1" x14ac:dyDescent="0.2">
      <c r="A6" s="131" t="s">
        <v>390</v>
      </c>
      <c r="B6" s="132" t="s">
        <v>204</v>
      </c>
      <c r="C6" s="80">
        <f>+'3.mell. Bevétel'!C12+'6.mell Int.összesen'!D15</f>
        <v>46165</v>
      </c>
      <c r="D6" s="80">
        <f>+'3.mell. Bevétel'!D12+'6.mell Int.összesen'!E15</f>
        <v>0</v>
      </c>
      <c r="E6" s="80">
        <f>+'3.mell. Bevétel'!E12+'6.mell Int.összesen'!F15</f>
        <v>46165</v>
      </c>
      <c r="F6" s="76"/>
      <c r="G6" s="76"/>
      <c r="H6" s="76"/>
      <c r="I6" s="76"/>
      <c r="J6" s="76"/>
      <c r="K6" s="76"/>
      <c r="L6" s="76"/>
      <c r="M6" s="76"/>
      <c r="N6" s="76"/>
    </row>
    <row r="7" spans="1:20" s="130" customFormat="1" ht="12" customHeight="1" x14ac:dyDescent="0.2">
      <c r="A7" s="56" t="s">
        <v>305</v>
      </c>
      <c r="B7" s="48" t="s">
        <v>326</v>
      </c>
      <c r="C7" s="64">
        <f>+C5+C6</f>
        <v>676921</v>
      </c>
      <c r="D7" s="64">
        <f t="shared" ref="D7:E7" si="1">+D5+D6</f>
        <v>3779</v>
      </c>
      <c r="E7" s="64">
        <f t="shared" si="1"/>
        <v>680700</v>
      </c>
      <c r="F7" s="128"/>
      <c r="G7" s="128"/>
      <c r="H7" s="128"/>
      <c r="I7" s="128"/>
      <c r="J7" s="128"/>
      <c r="K7" s="128"/>
      <c r="L7" s="128"/>
      <c r="M7" s="128"/>
      <c r="N7" s="128"/>
    </row>
    <row r="8" spans="1:20" s="111" customFormat="1" ht="12" customHeight="1" x14ac:dyDescent="0.2">
      <c r="A8" s="123" t="s">
        <v>393</v>
      </c>
      <c r="B8" s="48" t="s">
        <v>332</v>
      </c>
      <c r="C8" s="64">
        <f>SUM(C9:C12)</f>
        <v>357987</v>
      </c>
      <c r="D8" s="64">
        <f t="shared" ref="D8:E8" si="2">SUM(D9:D12)</f>
        <v>0</v>
      </c>
      <c r="E8" s="64">
        <f t="shared" si="2"/>
        <v>357987</v>
      </c>
      <c r="F8" s="76"/>
      <c r="G8" s="76"/>
      <c r="H8" s="76"/>
      <c r="I8" s="76"/>
      <c r="J8" s="76"/>
      <c r="K8" s="76"/>
      <c r="L8" s="76"/>
      <c r="M8" s="76"/>
      <c r="N8" s="76"/>
    </row>
    <row r="9" spans="1:20" s="111" customFormat="1" ht="12" customHeight="1" x14ac:dyDescent="0.2">
      <c r="A9" s="82" t="s">
        <v>394</v>
      </c>
      <c r="B9" s="132" t="s">
        <v>330</v>
      </c>
      <c r="C9" s="64">
        <f>+'3.mell. Bevétel'!C40</f>
        <v>0</v>
      </c>
      <c r="D9" s="64">
        <f>+'3.mell. Bevétel'!D40</f>
        <v>0</v>
      </c>
      <c r="E9" s="64">
        <f>+'3.mell. Bevétel'!E40</f>
        <v>0</v>
      </c>
      <c r="F9" s="76"/>
      <c r="G9" s="76"/>
      <c r="H9" s="76"/>
      <c r="I9" s="76"/>
      <c r="J9" s="76"/>
      <c r="K9" s="76"/>
      <c r="L9" s="76"/>
      <c r="M9" s="76"/>
      <c r="N9" s="76"/>
    </row>
    <row r="10" spans="1:20" s="111" customFormat="1" ht="12" customHeight="1" x14ac:dyDescent="0.2">
      <c r="A10" s="131" t="s">
        <v>395</v>
      </c>
      <c r="B10" s="132" t="s">
        <v>219</v>
      </c>
      <c r="C10" s="64">
        <f>+'3.mell. Bevétel'!C43</f>
        <v>227443</v>
      </c>
      <c r="D10" s="64">
        <f>+'3.mell. Bevétel'!D43</f>
        <v>0</v>
      </c>
      <c r="E10" s="64">
        <f>+'3.mell. Bevétel'!E43</f>
        <v>227443</v>
      </c>
      <c r="F10" s="76"/>
      <c r="G10" s="76"/>
      <c r="H10" s="76"/>
      <c r="I10" s="76"/>
      <c r="J10" s="76"/>
      <c r="K10" s="76"/>
      <c r="L10" s="76"/>
      <c r="M10" s="76"/>
      <c r="N10" s="76"/>
    </row>
    <row r="11" spans="1:20" s="111" customFormat="1" ht="12" customHeight="1" x14ac:dyDescent="0.2">
      <c r="A11" s="82" t="s">
        <v>396</v>
      </c>
      <c r="B11" s="132" t="s">
        <v>331</v>
      </c>
      <c r="C11" s="64">
        <f>+'3.mell. Bevétel'!C52</f>
        <v>96800</v>
      </c>
      <c r="D11" s="64">
        <f>+'3.mell. Bevétel'!D52</f>
        <v>0</v>
      </c>
      <c r="E11" s="64">
        <f>+'3.mell. Bevétel'!E52</f>
        <v>96800</v>
      </c>
      <c r="F11" s="76"/>
      <c r="G11" s="76"/>
      <c r="H11" s="76"/>
      <c r="I11" s="76"/>
      <c r="J11" s="76"/>
      <c r="K11" s="76"/>
      <c r="L11" s="76"/>
      <c r="M11" s="76"/>
      <c r="N11" s="76"/>
    </row>
    <row r="12" spans="1:20" s="111" customFormat="1" ht="12" customHeight="1" x14ac:dyDescent="0.2">
      <c r="A12" s="131" t="s">
        <v>397</v>
      </c>
      <c r="B12" s="132" t="s">
        <v>232</v>
      </c>
      <c r="C12" s="64">
        <f>+'3.mell. Bevétel'!C53</f>
        <v>33744</v>
      </c>
      <c r="D12" s="64">
        <f>+'3.mell. Bevétel'!D53</f>
        <v>0</v>
      </c>
      <c r="E12" s="64">
        <f>+'3.mell. Bevétel'!E53</f>
        <v>33744</v>
      </c>
      <c r="F12" s="76"/>
      <c r="G12" s="76"/>
      <c r="H12" s="76"/>
      <c r="I12" s="76"/>
      <c r="J12" s="76"/>
      <c r="K12" s="76"/>
      <c r="L12" s="76"/>
      <c r="M12" s="76"/>
      <c r="N12" s="76"/>
    </row>
    <row r="13" spans="1:20" s="111" customFormat="1" ht="12" customHeight="1" x14ac:dyDescent="0.2">
      <c r="A13" s="56">
        <v>3</v>
      </c>
      <c r="B13" s="48" t="s">
        <v>277</v>
      </c>
      <c r="C13" s="64">
        <f>+'3.mell. Bevétel'!C66+'6.mell Int.összesen'!D36</f>
        <v>89519</v>
      </c>
      <c r="D13" s="64">
        <f>+'3.mell. Bevétel'!D66+'6.mell Int.összesen'!E36</f>
        <v>2628</v>
      </c>
      <c r="E13" s="64">
        <f>+'3.mell. Bevétel'!E66+'6.mell Int.összesen'!F36</f>
        <v>92147</v>
      </c>
      <c r="F13" s="76"/>
      <c r="G13" s="76"/>
      <c r="H13" s="76"/>
      <c r="I13" s="76"/>
      <c r="J13" s="76"/>
      <c r="K13" s="76"/>
      <c r="L13" s="76"/>
      <c r="M13" s="76"/>
      <c r="N13" s="76"/>
    </row>
    <row r="14" spans="1:20" s="111" customFormat="1" ht="12" customHeight="1" x14ac:dyDescent="0.2">
      <c r="A14" s="123">
        <v>4</v>
      </c>
      <c r="B14" s="48" t="s">
        <v>275</v>
      </c>
      <c r="C14" s="64">
        <f>+'3.mell. Bevétel'!C70+'6.mell Int.összesen'!D39</f>
        <v>10208</v>
      </c>
      <c r="D14" s="64">
        <f>+'3.mell. Bevétel'!D70+'6.mell Int.összesen'!E39</f>
        <v>8000</v>
      </c>
      <c r="E14" s="64">
        <f>+'3.mell. Bevétel'!E70+'6.mell Int.összesen'!F39</f>
        <v>18208</v>
      </c>
      <c r="F14" s="76"/>
      <c r="G14" s="76"/>
      <c r="H14" s="76"/>
      <c r="I14" s="76"/>
      <c r="J14" s="76"/>
      <c r="K14" s="76"/>
      <c r="L14" s="76"/>
      <c r="M14" s="76"/>
      <c r="N14" s="76"/>
    </row>
    <row r="15" spans="1:20" s="130" customFormat="1" ht="12" customHeight="1" x14ac:dyDescent="0.2">
      <c r="A15" s="57" t="s">
        <v>398</v>
      </c>
      <c r="B15" s="121" t="s">
        <v>276</v>
      </c>
      <c r="C15" s="68">
        <f>SUM(C16:C18)</f>
        <v>140953</v>
      </c>
      <c r="D15" s="68">
        <f t="shared" ref="D15:E15" si="3">SUM(D16:D18)</f>
        <v>0</v>
      </c>
      <c r="E15" s="68">
        <f t="shared" si="3"/>
        <v>140953</v>
      </c>
      <c r="F15" s="128"/>
      <c r="G15" s="128"/>
      <c r="H15" s="128"/>
      <c r="I15" s="128"/>
      <c r="J15" s="128"/>
      <c r="K15" s="128"/>
      <c r="L15" s="128"/>
      <c r="M15" s="128"/>
      <c r="N15" s="128"/>
    </row>
    <row r="16" spans="1:20" s="111" customFormat="1" ht="12" customHeight="1" x14ac:dyDescent="0.2">
      <c r="A16" s="123">
        <v>1</v>
      </c>
      <c r="B16" s="48" t="s">
        <v>327</v>
      </c>
      <c r="C16" s="64">
        <f>+'3.mell. Bevétel'!C37+'6.mell Int.összesen'!D41</f>
        <v>130953</v>
      </c>
      <c r="D16" s="64">
        <f>+'3.mell. Bevétel'!D37+'6.mell Int.összesen'!E41</f>
        <v>0</v>
      </c>
      <c r="E16" s="64">
        <f>+'3.mell. Bevétel'!E37+'6.mell Int.összesen'!F41</f>
        <v>130953</v>
      </c>
      <c r="F16" s="76"/>
      <c r="G16" s="76"/>
      <c r="H16" s="76"/>
      <c r="I16" s="76"/>
      <c r="J16" s="76"/>
      <c r="K16" s="76"/>
      <c r="L16" s="76"/>
      <c r="M16" s="76"/>
      <c r="N16" s="76"/>
    </row>
    <row r="17" spans="1:20" s="111" customFormat="1" ht="12" customHeight="1" x14ac:dyDescent="0.2">
      <c r="A17" s="56">
        <v>2</v>
      </c>
      <c r="B17" s="48" t="s">
        <v>276</v>
      </c>
      <c r="C17" s="64">
        <f>+'3.mell. Bevétel'!C67</f>
        <v>10000</v>
      </c>
      <c r="D17" s="64">
        <f>+'3.mell. Bevétel'!D67</f>
        <v>0</v>
      </c>
      <c r="E17" s="64">
        <f>+'3.mell. Bevétel'!E67</f>
        <v>10000</v>
      </c>
      <c r="F17" s="76"/>
      <c r="G17" s="76"/>
      <c r="H17" s="76"/>
      <c r="I17" s="76"/>
      <c r="J17" s="76"/>
      <c r="K17" s="76"/>
      <c r="L17" s="76"/>
      <c r="M17" s="76"/>
      <c r="N17" s="76"/>
    </row>
    <row r="18" spans="1:20" s="111" customFormat="1" ht="12" customHeight="1" x14ac:dyDescent="0.2">
      <c r="A18" s="123">
        <v>3</v>
      </c>
      <c r="B18" s="48" t="s">
        <v>280</v>
      </c>
      <c r="C18" s="64">
        <f>+'3.mell. Bevétel'!C72</f>
        <v>0</v>
      </c>
      <c r="D18" s="64">
        <f>+'3.mell. Bevétel'!D72</f>
        <v>0</v>
      </c>
      <c r="E18" s="64">
        <f>+'3.mell. Bevétel'!E72</f>
        <v>0</v>
      </c>
      <c r="F18" s="76"/>
      <c r="G18" s="76"/>
      <c r="H18" s="76"/>
      <c r="I18" s="76"/>
      <c r="J18" s="76"/>
      <c r="K18" s="76"/>
      <c r="L18" s="76"/>
      <c r="M18" s="76"/>
      <c r="N18" s="76"/>
    </row>
    <row r="19" spans="1:20" s="111" customFormat="1" ht="12" customHeight="1" x14ac:dyDescent="0.2">
      <c r="A19" s="56"/>
      <c r="B19" s="49" t="s">
        <v>377</v>
      </c>
      <c r="C19" s="68">
        <f>+C15+C4</f>
        <v>1275588</v>
      </c>
      <c r="D19" s="68">
        <f t="shared" ref="D19:E19" si="4">+D15+D4</f>
        <v>14407</v>
      </c>
      <c r="E19" s="68">
        <f t="shared" si="4"/>
        <v>1289995</v>
      </c>
      <c r="F19" s="76"/>
      <c r="G19" s="76"/>
      <c r="H19" s="76"/>
      <c r="I19" s="76"/>
      <c r="J19" s="76"/>
      <c r="K19" s="76"/>
      <c r="L19" s="76"/>
      <c r="M19" s="76"/>
      <c r="N19" s="76"/>
    </row>
    <row r="20" spans="1:20" s="111" customFormat="1" ht="12" customHeight="1" x14ac:dyDescent="0.2">
      <c r="A20" s="127" t="s">
        <v>399</v>
      </c>
      <c r="B20" s="49" t="s">
        <v>283</v>
      </c>
      <c r="C20" s="68">
        <f>+C22+C21</f>
        <v>771979</v>
      </c>
      <c r="D20" s="68">
        <f t="shared" ref="D20:E20" si="5">+D22+D21</f>
        <v>0</v>
      </c>
      <c r="E20" s="68">
        <f t="shared" si="5"/>
        <v>771979</v>
      </c>
      <c r="F20" s="76"/>
      <c r="G20" s="76"/>
      <c r="H20" s="76"/>
      <c r="I20" s="76"/>
      <c r="J20" s="76"/>
      <c r="K20" s="76"/>
      <c r="L20" s="76"/>
      <c r="M20" s="76"/>
      <c r="N20" s="76"/>
    </row>
    <row r="21" spans="1:20" s="111" customFormat="1" ht="12" customHeight="1" x14ac:dyDescent="0.2">
      <c r="A21" s="56">
        <v>1</v>
      </c>
      <c r="B21" s="48" t="s">
        <v>665</v>
      </c>
      <c r="C21" s="64">
        <f>+'3.mell. Bevétel'!C75</f>
        <v>0</v>
      </c>
      <c r="D21" s="64">
        <f>+'3.mell. Bevétel'!D75</f>
        <v>0</v>
      </c>
      <c r="E21" s="64">
        <f>+'3.mell. Bevétel'!E75</f>
        <v>0</v>
      </c>
      <c r="F21" s="76"/>
      <c r="G21" s="76"/>
      <c r="H21" s="76"/>
      <c r="I21" s="76"/>
      <c r="J21" s="76"/>
      <c r="K21" s="76"/>
      <c r="L21" s="76"/>
      <c r="M21" s="76"/>
      <c r="N21" s="76"/>
    </row>
    <row r="22" spans="1:20" s="111" customFormat="1" ht="12" customHeight="1" x14ac:dyDescent="0.2">
      <c r="A22" s="123">
        <v>2</v>
      </c>
      <c r="B22" s="48" t="s">
        <v>333</v>
      </c>
      <c r="C22" s="64">
        <f>SUM(C23:C24)</f>
        <v>771979</v>
      </c>
      <c r="D22" s="64">
        <f>SUM(D23:D24)</f>
        <v>0</v>
      </c>
      <c r="E22" s="64">
        <f>SUM(E23:E24)</f>
        <v>771979</v>
      </c>
      <c r="F22" s="76"/>
      <c r="G22" s="76"/>
      <c r="H22" s="76"/>
      <c r="I22" s="76"/>
      <c r="J22" s="76"/>
      <c r="K22" s="76"/>
      <c r="L22" s="76"/>
      <c r="M22" s="76"/>
      <c r="N22" s="76"/>
    </row>
    <row r="23" spans="1:20" s="111" customFormat="1" ht="12" customHeight="1" x14ac:dyDescent="0.2">
      <c r="A23" s="56" t="s">
        <v>389</v>
      </c>
      <c r="B23" s="132" t="s">
        <v>375</v>
      </c>
      <c r="C23" s="80">
        <f>+'3.mell. Bevétel'!C77+'6.mell Int.összesen'!D46</f>
        <v>207063</v>
      </c>
      <c r="D23" s="80">
        <f>+'3.mell. Bevétel'!D77+'6.mell Int.összesen'!E46</f>
        <v>0</v>
      </c>
      <c r="E23" s="80">
        <f>+'3.mell. Bevétel'!E77+'6.mell Int.összesen'!F46</f>
        <v>207063</v>
      </c>
      <c r="F23" s="76"/>
      <c r="G23" s="76"/>
      <c r="H23" s="76"/>
      <c r="I23" s="76"/>
      <c r="J23" s="76"/>
      <c r="K23" s="76"/>
      <c r="L23" s="76"/>
      <c r="M23" s="76"/>
      <c r="N23" s="76"/>
    </row>
    <row r="24" spans="1:20" s="111" customFormat="1" ht="12" customHeight="1" x14ac:dyDescent="0.2">
      <c r="A24" s="123" t="s">
        <v>390</v>
      </c>
      <c r="B24" s="132" t="s">
        <v>376</v>
      </c>
      <c r="C24" s="80">
        <f>+'3.mell. Bevétel'!C78</f>
        <v>564916</v>
      </c>
      <c r="D24" s="80">
        <f>+'3.mell. Bevétel'!D78</f>
        <v>0</v>
      </c>
      <c r="E24" s="80">
        <f>+'3.mell. Bevétel'!E78</f>
        <v>564916</v>
      </c>
      <c r="F24" s="76"/>
      <c r="G24" s="76"/>
      <c r="H24" s="76"/>
      <c r="I24" s="76"/>
      <c r="J24" s="76"/>
      <c r="K24" s="76"/>
      <c r="L24" s="76"/>
      <c r="M24" s="76"/>
      <c r="N24" s="76"/>
    </row>
    <row r="25" spans="1:20" s="111" customFormat="1" ht="12.75" customHeight="1" x14ac:dyDescent="0.2">
      <c r="A25" s="1183" t="s">
        <v>378</v>
      </c>
      <c r="B25" s="1184"/>
      <c r="C25" s="134">
        <f>+C20+C15+C4</f>
        <v>2047567</v>
      </c>
      <c r="D25" s="134">
        <f>+D20+D15+D4</f>
        <v>14407</v>
      </c>
      <c r="E25" s="134">
        <f t="shared" ref="E25" si="6">+E20+E15+E4</f>
        <v>2061974</v>
      </c>
      <c r="F25" s="76"/>
      <c r="G25" s="76"/>
      <c r="H25" s="76"/>
      <c r="I25" s="76"/>
      <c r="J25" s="76"/>
      <c r="K25" s="76"/>
      <c r="L25" s="76"/>
      <c r="M25" s="76"/>
      <c r="N25" s="76"/>
    </row>
    <row r="26" spans="1:20" s="111" customFormat="1" ht="12" customHeight="1" x14ac:dyDescent="0.2">
      <c r="A26" s="109"/>
      <c r="B26" s="67"/>
      <c r="C26" s="124"/>
      <c r="D26" s="67"/>
      <c r="E26" s="67"/>
      <c r="F26" s="76"/>
      <c r="G26" s="76"/>
      <c r="H26" s="76"/>
      <c r="I26" s="76"/>
      <c r="J26" s="76"/>
      <c r="K26" s="76"/>
      <c r="L26" s="76"/>
      <c r="M26" s="76"/>
      <c r="N26" s="76"/>
    </row>
    <row r="27" spans="1:20" s="111" customFormat="1" ht="16.5" customHeight="1" x14ac:dyDescent="0.2">
      <c r="A27" s="1189" t="s">
        <v>306</v>
      </c>
      <c r="B27" s="1190"/>
      <c r="C27" s="1190"/>
      <c r="D27" s="1190"/>
      <c r="E27" s="1190"/>
      <c r="F27" s="76"/>
      <c r="G27" s="76"/>
      <c r="H27" s="76"/>
      <c r="I27" s="76"/>
      <c r="J27" s="76"/>
      <c r="K27" s="76"/>
      <c r="L27" s="76"/>
      <c r="M27" s="76"/>
      <c r="N27" s="76"/>
    </row>
    <row r="28" spans="1:20" s="111" customFormat="1" ht="15" customHeight="1" x14ac:dyDescent="0.25">
      <c r="A28" s="1188" t="s">
        <v>307</v>
      </c>
      <c r="B28" s="1188"/>
      <c r="C28" s="112"/>
      <c r="D28" s="112"/>
      <c r="E28" s="112"/>
      <c r="F28" s="76"/>
      <c r="G28" s="76"/>
      <c r="H28" s="76"/>
      <c r="I28" s="76"/>
      <c r="J28" s="76"/>
      <c r="K28" s="76"/>
      <c r="L28" s="76"/>
      <c r="M28" s="76"/>
      <c r="N28" s="76"/>
      <c r="O28" s="76"/>
      <c r="P28" s="76"/>
      <c r="Q28" s="76"/>
      <c r="R28" s="76"/>
      <c r="S28" s="76"/>
      <c r="T28" s="76"/>
    </row>
    <row r="29" spans="1:20" ht="30" customHeight="1" x14ac:dyDescent="0.25">
      <c r="A29" s="118"/>
      <c r="B29" s="118" t="s">
        <v>182</v>
      </c>
      <c r="C29" s="54" t="s">
        <v>913</v>
      </c>
      <c r="D29" s="54" t="s">
        <v>684</v>
      </c>
      <c r="E29" s="54" t="s">
        <v>937</v>
      </c>
    </row>
    <row r="30" spans="1:20" ht="16.5" customHeight="1" x14ac:dyDescent="0.25">
      <c r="A30" s="127" t="s">
        <v>392</v>
      </c>
      <c r="B30" s="121" t="s">
        <v>403</v>
      </c>
      <c r="C30" s="133">
        <f>+C31+C32+C33+C34+C35+C36</f>
        <v>1507147</v>
      </c>
      <c r="D30" s="133">
        <f t="shared" ref="D30" si="7">+D31+D32+D33+D34+D35+D36</f>
        <v>-19028</v>
      </c>
      <c r="E30" s="133">
        <f>+E31+E32+E33+E34+E35+E36</f>
        <v>1488119</v>
      </c>
    </row>
    <row r="31" spans="1:20" ht="13.5" customHeight="1" x14ac:dyDescent="0.25">
      <c r="A31" s="4">
        <v>1</v>
      </c>
      <c r="B31" s="103" t="s">
        <v>172</v>
      </c>
      <c r="C31" s="122">
        <f>+'5. mell. Önk.össz kiadás'!D5+'6.mell Int.összesen'!D55</f>
        <v>382993</v>
      </c>
      <c r="D31" s="122">
        <f>+'5. mell. Önk.össz kiadás'!E5+'6.mell Int.összesen'!E55</f>
        <v>2420</v>
      </c>
      <c r="E31" s="122">
        <f>+'5. mell. Önk.össz kiadás'!F5+'6.mell Int.összesen'!F55</f>
        <v>385413</v>
      </c>
      <c r="O31" s="110"/>
      <c r="P31" s="110"/>
      <c r="Q31" s="110"/>
      <c r="R31" s="110"/>
      <c r="S31" s="110"/>
      <c r="T31" s="110"/>
    </row>
    <row r="32" spans="1:20" ht="12" customHeight="1" x14ac:dyDescent="0.25">
      <c r="A32" s="4">
        <v>2</v>
      </c>
      <c r="B32" s="103" t="s">
        <v>171</v>
      </c>
      <c r="C32" s="122">
        <f>+'5. mell. Önk.össz kiadás'!D7+'6.mell Int.összesen'!D56</f>
        <v>65234</v>
      </c>
      <c r="D32" s="122">
        <f>+'5. mell. Önk.össz kiadás'!E7+'6.mell Int.összesen'!E56</f>
        <v>367</v>
      </c>
      <c r="E32" s="122">
        <f>+'5. mell. Önk.össz kiadás'!F7+'6.mell Int.összesen'!F56</f>
        <v>65601</v>
      </c>
      <c r="O32" s="110"/>
      <c r="P32" s="110"/>
      <c r="Q32" s="110"/>
      <c r="R32" s="110"/>
      <c r="S32" s="110"/>
      <c r="T32" s="110"/>
    </row>
    <row r="33" spans="1:20" ht="12" customHeight="1" x14ac:dyDescent="0.25">
      <c r="A33" s="4">
        <v>3</v>
      </c>
      <c r="B33" s="103" t="s">
        <v>151</v>
      </c>
      <c r="C33" s="122">
        <f>+'5. mell. Önk.össz kiadás'!D14+'6.mell Int.összesen'!D63</f>
        <v>361320</v>
      </c>
      <c r="D33" s="122">
        <f>+'5. mell. Önk.össz kiadás'!E14+'6.mell Int.összesen'!E63</f>
        <v>39215</v>
      </c>
      <c r="E33" s="122">
        <f>+'5. mell. Önk.össz kiadás'!F14+'6.mell Int.összesen'!F63</f>
        <v>400535</v>
      </c>
      <c r="O33" s="110"/>
      <c r="P33" s="110"/>
      <c r="Q33" s="110"/>
      <c r="R33" s="110"/>
      <c r="S33" s="110"/>
      <c r="T33" s="110"/>
    </row>
    <row r="34" spans="1:20" ht="12" customHeight="1" x14ac:dyDescent="0.25">
      <c r="A34" s="4">
        <v>4</v>
      </c>
      <c r="B34" s="104" t="s">
        <v>150</v>
      </c>
      <c r="C34" s="122">
        <f>+'5. mell. Önk.össz kiadás'!D16</f>
        <v>5883</v>
      </c>
      <c r="D34" s="122">
        <f>+'5. mell. Önk.össz kiadás'!E16</f>
        <v>0</v>
      </c>
      <c r="E34" s="122">
        <f>+'5. mell. Önk.össz kiadás'!F16</f>
        <v>5883</v>
      </c>
      <c r="K34" s="76" t="s">
        <v>652</v>
      </c>
      <c r="O34" s="110"/>
      <c r="P34" s="110"/>
      <c r="Q34" s="110"/>
      <c r="R34" s="110"/>
      <c r="S34" s="110"/>
      <c r="T34" s="110"/>
    </row>
    <row r="35" spans="1:20" ht="12" customHeight="1" x14ac:dyDescent="0.25">
      <c r="A35" s="4">
        <v>5</v>
      </c>
      <c r="B35" s="103" t="s">
        <v>163</v>
      </c>
      <c r="C35" s="122">
        <f>+'5. mell. Önk.össz kiadás'!D18-'5. mell. Önk.össz kiadás'!D19+'6.mell Int.összesen'!D67</f>
        <v>382086</v>
      </c>
      <c r="D35" s="122">
        <f>+'5. mell. Önk.össz kiadás'!E18-'5. mell. Önk.össz kiadás'!E19+'6.mell Int.összesen'!E67</f>
        <v>-731</v>
      </c>
      <c r="E35" s="122">
        <f>+'5. mell. Önk.össz kiadás'!F18-'5. mell. Önk.össz kiadás'!F19+'6.mell Int.összesen'!F67</f>
        <v>381355</v>
      </c>
      <c r="F35" s="110"/>
      <c r="G35" s="110"/>
      <c r="H35" s="110"/>
      <c r="I35" s="110"/>
      <c r="J35" s="110"/>
      <c r="K35" s="110"/>
      <c r="L35" s="110"/>
      <c r="M35" s="110"/>
      <c r="N35" s="110"/>
      <c r="O35" s="110"/>
      <c r="P35" s="110"/>
      <c r="Q35" s="110"/>
      <c r="R35" s="110"/>
      <c r="S35" s="110"/>
      <c r="T35" s="110"/>
    </row>
    <row r="36" spans="1:20" ht="12" customHeight="1" x14ac:dyDescent="0.25">
      <c r="A36" s="4">
        <v>6</v>
      </c>
      <c r="B36" s="103" t="s">
        <v>413</v>
      </c>
      <c r="C36" s="122">
        <f>+'5. mell. Önk.össz kiadás'!D19</f>
        <v>309631</v>
      </c>
      <c r="D36" s="122">
        <f>+'5. mell. Önk.össz kiadás'!E19</f>
        <v>-60299</v>
      </c>
      <c r="E36" s="122">
        <f>+'5. mell. Önk.össz kiadás'!F19</f>
        <v>249332</v>
      </c>
      <c r="F36" s="110"/>
      <c r="G36" s="110"/>
      <c r="H36" s="110"/>
      <c r="I36" s="110"/>
      <c r="J36" s="110"/>
      <c r="K36" s="110"/>
      <c r="L36" s="110"/>
      <c r="M36" s="110"/>
      <c r="N36" s="110"/>
      <c r="O36" s="110"/>
      <c r="P36" s="110"/>
      <c r="Q36" s="110"/>
      <c r="R36" s="110"/>
      <c r="S36" s="110"/>
      <c r="T36" s="110"/>
    </row>
    <row r="37" spans="1:20" ht="12" customHeight="1" x14ac:dyDescent="0.25">
      <c r="A37" s="5" t="s">
        <v>404</v>
      </c>
      <c r="B37" s="121" t="s">
        <v>405</v>
      </c>
      <c r="C37" s="134">
        <f>+C38+C39+C40</f>
        <v>518675</v>
      </c>
      <c r="D37" s="134">
        <f t="shared" ref="D37" si="8">+D38+D39+D40</f>
        <v>33435</v>
      </c>
      <c r="E37" s="134">
        <f>+E38+E39+E40</f>
        <v>552110</v>
      </c>
      <c r="F37" s="110"/>
      <c r="G37" s="110"/>
      <c r="H37" s="110"/>
      <c r="I37" s="110"/>
      <c r="J37" s="110"/>
      <c r="K37" s="110"/>
      <c r="L37" s="110"/>
      <c r="M37" s="110"/>
      <c r="N37" s="110"/>
      <c r="O37" s="110"/>
      <c r="P37" s="110"/>
      <c r="Q37" s="110"/>
      <c r="R37" s="110"/>
      <c r="S37" s="110"/>
      <c r="T37" s="110"/>
    </row>
    <row r="38" spans="1:20" ht="12" customHeight="1" x14ac:dyDescent="0.25">
      <c r="A38" s="4">
        <v>1</v>
      </c>
      <c r="B38" s="103" t="s">
        <v>161</v>
      </c>
      <c r="C38" s="122">
        <f>+'5. mell. Önk.össz kiadás'!D21+'6.mell Int.összesen'!D69</f>
        <v>476902</v>
      </c>
      <c r="D38" s="122">
        <f>+'5. mell. Önk.össz kiadás'!E21+'6.mell Int.összesen'!E69</f>
        <v>30917</v>
      </c>
      <c r="E38" s="122">
        <f>+'5. mell. Önk.össz kiadás'!F21+'6.mell Int.összesen'!F69</f>
        <v>507819</v>
      </c>
      <c r="F38" s="110"/>
      <c r="G38" s="110"/>
      <c r="H38" s="110"/>
      <c r="I38" s="110"/>
      <c r="J38" s="110"/>
      <c r="K38" s="110"/>
      <c r="L38" s="110"/>
      <c r="M38" s="110"/>
      <c r="N38" s="110"/>
      <c r="O38" s="110"/>
      <c r="P38" s="110"/>
      <c r="Q38" s="110"/>
      <c r="R38" s="110"/>
      <c r="S38" s="110"/>
      <c r="T38" s="110"/>
    </row>
    <row r="39" spans="1:20" ht="12" customHeight="1" x14ac:dyDescent="0.25">
      <c r="A39" s="4">
        <v>2</v>
      </c>
      <c r="B39" s="103" t="s">
        <v>160</v>
      </c>
      <c r="C39" s="122">
        <f>+'5. mell. Önk.össz kiadás'!D23</f>
        <v>31037</v>
      </c>
      <c r="D39" s="122">
        <f>+'5. mell. Önk.össz kiadás'!E23</f>
        <v>0</v>
      </c>
      <c r="E39" s="122">
        <f>+'5. mell. Önk.össz kiadás'!F23</f>
        <v>31037</v>
      </c>
      <c r="F39" s="110"/>
      <c r="G39" s="110"/>
      <c r="H39" s="110"/>
      <c r="I39" s="110"/>
      <c r="J39" s="110"/>
      <c r="K39" s="110"/>
      <c r="L39" s="110"/>
      <c r="M39" s="110"/>
      <c r="N39" s="110"/>
      <c r="O39" s="110"/>
      <c r="P39" s="110"/>
      <c r="Q39" s="110"/>
      <c r="R39" s="110"/>
      <c r="S39" s="110"/>
      <c r="T39" s="110"/>
    </row>
    <row r="40" spans="1:20" ht="12" customHeight="1" x14ac:dyDescent="0.25">
      <c r="A40" s="4">
        <v>3</v>
      </c>
      <c r="B40" s="103" t="s">
        <v>158</v>
      </c>
      <c r="C40" s="122">
        <f>+'5. mell. Önk.össz kiadás'!D25+'6.mell Int.összesen'!D73</f>
        <v>10736</v>
      </c>
      <c r="D40" s="122">
        <f>+'5. mell. Önk.össz kiadás'!E25+'6.mell Int.összesen'!E73</f>
        <v>2518</v>
      </c>
      <c r="E40" s="122">
        <f>+'5. mell. Önk.össz kiadás'!F25+'6.mell Int.összesen'!F73</f>
        <v>13254</v>
      </c>
      <c r="F40" s="110"/>
      <c r="G40" s="110"/>
      <c r="H40" s="110"/>
      <c r="I40" s="110"/>
      <c r="J40" s="110"/>
      <c r="K40" s="110"/>
      <c r="L40" s="110"/>
      <c r="M40" s="110"/>
      <c r="N40" s="110"/>
      <c r="O40" s="110"/>
      <c r="P40" s="110"/>
      <c r="Q40" s="110"/>
      <c r="R40" s="110"/>
      <c r="S40" s="110"/>
      <c r="T40" s="110"/>
    </row>
    <row r="41" spans="1:20" s="129" customFormat="1" ht="12" customHeight="1" x14ac:dyDescent="0.25">
      <c r="A41" s="5"/>
      <c r="B41" s="106" t="s">
        <v>401</v>
      </c>
      <c r="C41" s="134">
        <f>+C37+C30</f>
        <v>2025822</v>
      </c>
      <c r="D41" s="134">
        <f t="shared" ref="D41:E41" si="9">+D37+D30</f>
        <v>14407</v>
      </c>
      <c r="E41" s="134">
        <f t="shared" si="9"/>
        <v>2040229</v>
      </c>
    </row>
    <row r="42" spans="1:20" ht="12" customHeight="1" x14ac:dyDescent="0.25">
      <c r="A42" s="5" t="s">
        <v>406</v>
      </c>
      <c r="B42" s="136" t="s">
        <v>274</v>
      </c>
      <c r="C42" s="134">
        <f>+'5.g. mell. Egyéb tev.'!D97+'5.g. mell. Egyéb tev.'!D98+'5.g. mell. Egyéb tev.'!D99</f>
        <v>21745</v>
      </c>
      <c r="D42" s="134">
        <f>+'5.g. mell. Egyéb tev.'!E97+'5.g. mell. Egyéb tev.'!E98+'5.g. mell. Egyéb tev.'!E99</f>
        <v>0</v>
      </c>
      <c r="E42" s="134">
        <f>+'5.g. mell. Egyéb tev.'!F97+'5.g. mell. Egyéb tev.'!F98+'5.g. mell. Egyéb tev.'!F99</f>
        <v>21745</v>
      </c>
      <c r="F42" s="110"/>
      <c r="G42" s="110"/>
      <c r="H42" s="110"/>
      <c r="I42" s="110"/>
      <c r="J42" s="110"/>
      <c r="K42" s="110"/>
      <c r="L42" s="110"/>
      <c r="M42" s="110"/>
      <c r="N42" s="110"/>
      <c r="O42" s="110"/>
      <c r="P42" s="110"/>
      <c r="Q42" s="110"/>
      <c r="R42" s="110"/>
      <c r="S42" s="110"/>
      <c r="T42" s="110"/>
    </row>
    <row r="43" spans="1:20" s="129" customFormat="1" ht="12" customHeight="1" x14ac:dyDescent="0.25">
      <c r="A43" s="1185" t="s">
        <v>402</v>
      </c>
      <c r="B43" s="1186"/>
      <c r="C43" s="134">
        <f>C42+C41</f>
        <v>2047567</v>
      </c>
      <c r="D43" s="134">
        <f>D42+D41</f>
        <v>14407</v>
      </c>
      <c r="E43" s="134">
        <f t="shared" ref="E43" si="10">E42+E41</f>
        <v>2061974</v>
      </c>
    </row>
    <row r="44" spans="1:20" ht="15" customHeight="1" x14ac:dyDescent="0.25">
      <c r="A44" s="113"/>
      <c r="B44" s="76"/>
      <c r="C44" s="76"/>
      <c r="D44" s="76"/>
      <c r="E44" s="76"/>
      <c r="O44" s="110"/>
      <c r="P44" s="110"/>
      <c r="Q44" s="110"/>
      <c r="R44" s="110"/>
      <c r="S44" s="110"/>
      <c r="T44" s="110"/>
    </row>
    <row r="45" spans="1:20" s="111" customFormat="1" ht="15.75" customHeight="1" x14ac:dyDescent="0.25">
      <c r="A45" s="1187" t="s">
        <v>312</v>
      </c>
      <c r="B45" s="1187"/>
      <c r="C45" s="1187"/>
      <c r="D45" s="1187"/>
      <c r="E45" s="1187"/>
      <c r="F45" s="76"/>
      <c r="G45" s="76"/>
      <c r="H45" s="76"/>
      <c r="I45" s="76"/>
      <c r="J45" s="76"/>
      <c r="K45" s="76"/>
      <c r="L45" s="76"/>
      <c r="M45" s="76"/>
      <c r="N45" s="76"/>
      <c r="O45" s="76"/>
      <c r="P45" s="76"/>
      <c r="Q45" s="76"/>
      <c r="R45" s="76"/>
      <c r="S45" s="76"/>
      <c r="T45" s="76"/>
    </row>
    <row r="46" spans="1:20" s="76" customFormat="1" x14ac:dyDescent="0.25">
      <c r="A46" s="114" t="s">
        <v>313</v>
      </c>
      <c r="B46" s="115"/>
      <c r="C46" s="110"/>
      <c r="D46" s="110"/>
      <c r="E46" s="110"/>
    </row>
    <row r="47" spans="1:20" ht="21" x14ac:dyDescent="0.25">
      <c r="A47" s="119">
        <v>1</v>
      </c>
      <c r="B47" s="75" t="s">
        <v>407</v>
      </c>
      <c r="C47" s="72">
        <f>+C19-C41</f>
        <v>-750234</v>
      </c>
      <c r="D47" s="72">
        <f t="shared" ref="D47:E47" si="11">+D19-D41</f>
        <v>0</v>
      </c>
      <c r="E47" s="72">
        <f t="shared" si="11"/>
        <v>-750234</v>
      </c>
    </row>
    <row r="48" spans="1:20" x14ac:dyDescent="0.25">
      <c r="A48" s="113"/>
      <c r="B48" s="76"/>
      <c r="C48" s="76"/>
      <c r="D48" s="76"/>
      <c r="E48" s="76"/>
    </row>
    <row r="49" spans="1:20" x14ac:dyDescent="0.25">
      <c r="A49" s="1187" t="s">
        <v>314</v>
      </c>
      <c r="B49" s="1187"/>
      <c r="C49" s="1187"/>
      <c r="D49" s="1187"/>
      <c r="E49" s="1187"/>
    </row>
    <row r="50" spans="1:20" x14ac:dyDescent="0.25">
      <c r="A50" s="114" t="s">
        <v>315</v>
      </c>
      <c r="B50" s="115"/>
    </row>
    <row r="51" spans="1:20" x14ac:dyDescent="0.25">
      <c r="A51" s="119" t="s">
        <v>305</v>
      </c>
      <c r="B51" s="75" t="s">
        <v>316</v>
      </c>
      <c r="C51" s="72">
        <f>+C52-C53</f>
        <v>750234</v>
      </c>
      <c r="D51" s="72">
        <f t="shared" ref="D51:E51" si="12">+D52-D53</f>
        <v>0</v>
      </c>
      <c r="E51" s="72">
        <f t="shared" si="12"/>
        <v>750234</v>
      </c>
    </row>
    <row r="52" spans="1:20" x14ac:dyDescent="0.25">
      <c r="A52" s="120" t="s">
        <v>309</v>
      </c>
      <c r="B52" s="73" t="s">
        <v>408</v>
      </c>
      <c r="C52" s="74">
        <f>+C20</f>
        <v>771979</v>
      </c>
      <c r="D52" s="74">
        <f t="shared" ref="D52:E52" si="13">+D20</f>
        <v>0</v>
      </c>
      <c r="E52" s="74">
        <f t="shared" si="13"/>
        <v>771979</v>
      </c>
    </row>
    <row r="53" spans="1:20" x14ac:dyDescent="0.25">
      <c r="A53" s="120" t="s">
        <v>310</v>
      </c>
      <c r="B53" s="73" t="s">
        <v>409</v>
      </c>
      <c r="C53" s="74">
        <f>+C42</f>
        <v>21745</v>
      </c>
      <c r="D53" s="74">
        <f t="shared" ref="D53:E53" si="14">+D42</f>
        <v>0</v>
      </c>
      <c r="E53" s="74">
        <f t="shared" si="14"/>
        <v>21745</v>
      </c>
      <c r="F53" s="110"/>
      <c r="G53" s="110"/>
      <c r="H53" s="110"/>
      <c r="I53" s="110"/>
      <c r="J53" s="110"/>
      <c r="K53" s="110"/>
      <c r="L53" s="110"/>
      <c r="M53" s="110"/>
      <c r="N53" s="110"/>
      <c r="O53" s="110"/>
      <c r="P53" s="110"/>
      <c r="Q53" s="110"/>
      <c r="R53" s="110"/>
      <c r="S53" s="110"/>
      <c r="T53" s="110"/>
    </row>
    <row r="54" spans="1:20" x14ac:dyDescent="0.25">
      <c r="A54" s="113"/>
      <c r="B54" s="76"/>
      <c r="C54" s="76"/>
      <c r="D54" s="76"/>
      <c r="E54" s="76"/>
      <c r="F54" s="110"/>
      <c r="G54" s="110"/>
      <c r="H54" s="110"/>
      <c r="I54" s="110"/>
      <c r="J54" s="110"/>
      <c r="K54" s="110"/>
      <c r="L54" s="110"/>
      <c r="M54" s="110"/>
      <c r="N54" s="110"/>
      <c r="O54" s="110"/>
      <c r="P54" s="110"/>
      <c r="Q54" s="110"/>
      <c r="R54" s="110"/>
      <c r="S54" s="110"/>
      <c r="T54" s="110"/>
    </row>
    <row r="55" spans="1:20" x14ac:dyDescent="0.25">
      <c r="A55" s="114" t="s">
        <v>317</v>
      </c>
      <c r="B55" s="115"/>
      <c r="F55" s="110"/>
      <c r="G55" s="110"/>
      <c r="H55" s="110"/>
      <c r="I55" s="110"/>
      <c r="J55" s="110"/>
      <c r="K55" s="110"/>
      <c r="L55" s="110"/>
      <c r="M55" s="110"/>
      <c r="N55" s="110"/>
      <c r="O55" s="110"/>
      <c r="P55" s="110"/>
      <c r="Q55" s="110"/>
      <c r="R55" s="110"/>
      <c r="S55" s="110"/>
      <c r="T55" s="110"/>
    </row>
    <row r="56" spans="1:20" x14ac:dyDescent="0.25">
      <c r="A56" s="90"/>
      <c r="B56" s="75" t="s">
        <v>561</v>
      </c>
      <c r="C56" s="72">
        <f>+C25-C43</f>
        <v>0</v>
      </c>
      <c r="D56" s="72">
        <f t="shared" ref="D56:E56" si="15">+D25-D43</f>
        <v>0</v>
      </c>
      <c r="E56" s="72">
        <f t="shared" si="15"/>
        <v>0</v>
      </c>
      <c r="F56" s="110"/>
      <c r="G56" s="110"/>
      <c r="H56" s="110"/>
      <c r="I56" s="110"/>
      <c r="J56" s="110"/>
      <c r="K56" s="110"/>
      <c r="L56" s="110"/>
      <c r="M56" s="110"/>
      <c r="N56" s="110"/>
      <c r="O56" s="110"/>
      <c r="P56" s="110"/>
      <c r="Q56" s="110"/>
      <c r="R56" s="110"/>
      <c r="S56" s="110"/>
      <c r="T56" s="110"/>
    </row>
    <row r="57" spans="1:20" x14ac:dyDescent="0.25">
      <c r="A57" s="113"/>
      <c r="B57" s="76"/>
      <c r="C57" s="76"/>
      <c r="D57" s="76"/>
      <c r="E57" s="76"/>
      <c r="F57" s="110"/>
      <c r="G57" s="110"/>
      <c r="H57" s="110"/>
      <c r="I57" s="110"/>
      <c r="J57" s="110"/>
      <c r="K57" s="110"/>
      <c r="L57" s="110"/>
      <c r="M57" s="110"/>
      <c r="N57" s="110"/>
      <c r="O57" s="110"/>
      <c r="P57" s="110"/>
      <c r="Q57" s="110"/>
      <c r="R57" s="110"/>
      <c r="S57" s="110"/>
      <c r="T57" s="110"/>
    </row>
    <row r="58" spans="1:20" x14ac:dyDescent="0.25">
      <c r="A58" s="113"/>
      <c r="B58" s="76"/>
      <c r="C58" s="76"/>
      <c r="D58" s="76"/>
      <c r="E58" s="76"/>
      <c r="F58" s="110"/>
      <c r="G58" s="110"/>
      <c r="H58" s="110"/>
      <c r="I58" s="110"/>
      <c r="J58" s="110"/>
      <c r="K58" s="110"/>
      <c r="L58" s="110"/>
      <c r="M58" s="110"/>
      <c r="N58" s="110"/>
      <c r="O58" s="110"/>
      <c r="P58" s="110"/>
      <c r="Q58" s="110"/>
      <c r="R58" s="110"/>
      <c r="S58" s="110"/>
      <c r="T58" s="110"/>
    </row>
    <row r="59" spans="1:20" x14ac:dyDescent="0.25">
      <c r="A59" s="113"/>
      <c r="B59" s="76"/>
      <c r="C59" s="76"/>
      <c r="D59" s="76"/>
      <c r="E59" s="76"/>
      <c r="F59" s="110"/>
      <c r="G59" s="110"/>
      <c r="H59" s="110"/>
      <c r="I59" s="110"/>
      <c r="J59" s="110"/>
      <c r="K59" s="110"/>
      <c r="L59" s="110"/>
      <c r="M59" s="110"/>
      <c r="N59" s="110"/>
      <c r="O59" s="110"/>
      <c r="P59" s="110"/>
      <c r="Q59" s="110"/>
      <c r="R59" s="110"/>
      <c r="S59" s="110"/>
      <c r="T59" s="110"/>
    </row>
    <row r="60" spans="1:20" x14ac:dyDescent="0.25">
      <c r="A60" s="113"/>
      <c r="B60" s="76"/>
      <c r="C60" s="76"/>
      <c r="D60" s="76"/>
      <c r="E60" s="76"/>
      <c r="F60" s="110"/>
      <c r="G60" s="110"/>
      <c r="H60" s="110"/>
      <c r="I60" s="110"/>
      <c r="J60" s="110"/>
      <c r="K60" s="110"/>
      <c r="L60" s="110"/>
      <c r="M60" s="110"/>
      <c r="N60" s="110"/>
      <c r="O60" s="110"/>
      <c r="P60" s="110"/>
      <c r="Q60" s="110"/>
      <c r="R60" s="110"/>
      <c r="S60" s="110"/>
      <c r="T60" s="110"/>
    </row>
    <row r="61" spans="1:20" x14ac:dyDescent="0.25">
      <c r="A61" s="113"/>
      <c r="B61" s="76"/>
      <c r="C61" s="76"/>
      <c r="D61" s="76"/>
      <c r="E61" s="76"/>
      <c r="F61" s="110"/>
      <c r="G61" s="110"/>
      <c r="H61" s="110"/>
      <c r="I61" s="110"/>
      <c r="J61" s="110"/>
      <c r="K61" s="110"/>
      <c r="L61" s="110"/>
      <c r="M61" s="110"/>
      <c r="N61" s="110"/>
      <c r="O61" s="110"/>
      <c r="P61" s="110"/>
      <c r="Q61" s="110"/>
      <c r="R61" s="110"/>
      <c r="S61" s="110"/>
      <c r="T61" s="110"/>
    </row>
    <row r="62" spans="1:20" x14ac:dyDescent="0.25">
      <c r="A62" s="113"/>
      <c r="B62" s="76"/>
      <c r="C62" s="76"/>
      <c r="D62" s="76"/>
      <c r="E62" s="76"/>
      <c r="F62" s="110"/>
      <c r="G62" s="110"/>
      <c r="H62" s="110"/>
      <c r="I62" s="110"/>
      <c r="J62" s="110"/>
      <c r="K62" s="110"/>
      <c r="L62" s="110"/>
      <c r="M62" s="110"/>
      <c r="N62" s="110"/>
      <c r="O62" s="110"/>
      <c r="P62" s="110"/>
      <c r="Q62" s="110"/>
      <c r="R62" s="110"/>
      <c r="S62" s="110"/>
      <c r="T62" s="110"/>
    </row>
    <row r="63" spans="1:20" x14ac:dyDescent="0.25">
      <c r="A63" s="113"/>
      <c r="B63" s="76"/>
      <c r="C63" s="76"/>
      <c r="D63" s="76"/>
      <c r="E63" s="76"/>
      <c r="F63" s="110"/>
      <c r="G63" s="110"/>
      <c r="H63" s="110"/>
      <c r="I63" s="110"/>
      <c r="J63" s="110"/>
      <c r="K63" s="110"/>
      <c r="L63" s="110"/>
      <c r="M63" s="110"/>
      <c r="N63" s="110"/>
      <c r="O63" s="110"/>
      <c r="P63" s="110"/>
      <c r="Q63" s="110"/>
      <c r="R63" s="110"/>
      <c r="S63" s="110"/>
      <c r="T63" s="110"/>
    </row>
    <row r="64" spans="1:20" x14ac:dyDescent="0.25">
      <c r="A64" s="113"/>
      <c r="B64" s="76"/>
      <c r="C64" s="76"/>
      <c r="D64" s="76"/>
      <c r="E64" s="76"/>
      <c r="F64" s="110"/>
      <c r="G64" s="110"/>
      <c r="H64" s="110"/>
      <c r="I64" s="110"/>
      <c r="J64" s="110"/>
      <c r="K64" s="110"/>
      <c r="L64" s="110"/>
      <c r="M64" s="110"/>
      <c r="N64" s="110"/>
      <c r="O64" s="110"/>
      <c r="P64" s="110"/>
      <c r="Q64" s="110"/>
      <c r="R64" s="110"/>
      <c r="S64" s="110"/>
      <c r="T64" s="110"/>
    </row>
    <row r="65" spans="1:20" x14ac:dyDescent="0.25">
      <c r="A65" s="113"/>
      <c r="B65" s="76"/>
      <c r="C65" s="76"/>
      <c r="D65" s="76"/>
      <c r="E65" s="76"/>
      <c r="F65" s="110"/>
      <c r="G65" s="110"/>
      <c r="H65" s="110"/>
      <c r="I65" s="110"/>
      <c r="J65" s="110"/>
      <c r="K65" s="110"/>
      <c r="L65" s="110"/>
      <c r="M65" s="110"/>
      <c r="N65" s="110"/>
      <c r="O65" s="110"/>
      <c r="P65" s="110"/>
      <c r="Q65" s="110"/>
      <c r="R65" s="110"/>
      <c r="S65" s="110"/>
      <c r="T65" s="110"/>
    </row>
    <row r="66" spans="1:20" x14ac:dyDescent="0.25">
      <c r="A66" s="113"/>
      <c r="B66" s="76"/>
      <c r="C66" s="76"/>
      <c r="D66" s="76"/>
      <c r="E66" s="76"/>
      <c r="F66" s="110"/>
      <c r="G66" s="110"/>
      <c r="H66" s="110"/>
      <c r="I66" s="110"/>
      <c r="J66" s="110"/>
      <c r="K66" s="110"/>
      <c r="L66" s="110"/>
      <c r="M66" s="110"/>
      <c r="N66" s="110"/>
      <c r="O66" s="110"/>
      <c r="P66" s="110"/>
      <c r="Q66" s="110"/>
      <c r="R66" s="110"/>
      <c r="S66" s="110"/>
      <c r="T66" s="110"/>
    </row>
    <row r="67" spans="1:20" x14ac:dyDescent="0.25">
      <c r="A67" s="113"/>
      <c r="B67" s="76"/>
      <c r="C67" s="76"/>
      <c r="D67" s="76"/>
      <c r="E67" s="76"/>
      <c r="F67" s="110"/>
      <c r="G67" s="110"/>
      <c r="H67" s="110"/>
      <c r="I67" s="110"/>
      <c r="J67" s="110"/>
      <c r="K67" s="110"/>
      <c r="L67" s="110"/>
      <c r="M67" s="110"/>
      <c r="N67" s="110"/>
      <c r="O67" s="110"/>
      <c r="P67" s="110"/>
      <c r="Q67" s="110"/>
      <c r="R67" s="110"/>
      <c r="S67" s="110"/>
      <c r="T67" s="110"/>
    </row>
    <row r="68" spans="1:20" x14ac:dyDescent="0.25">
      <c r="A68" s="113"/>
      <c r="B68" s="76"/>
      <c r="C68" s="76"/>
      <c r="D68" s="76"/>
      <c r="E68" s="76"/>
      <c r="F68" s="110"/>
      <c r="G68" s="110"/>
      <c r="H68" s="110"/>
      <c r="I68" s="110"/>
      <c r="J68" s="110"/>
      <c r="K68" s="110"/>
      <c r="L68" s="110"/>
      <c r="M68" s="110"/>
      <c r="N68" s="110"/>
      <c r="O68" s="110"/>
      <c r="P68" s="110"/>
      <c r="Q68" s="110"/>
      <c r="R68" s="110"/>
      <c r="S68" s="110"/>
      <c r="T68" s="110"/>
    </row>
    <row r="69" spans="1:20" x14ac:dyDescent="0.25">
      <c r="A69" s="113"/>
      <c r="B69" s="76"/>
      <c r="C69" s="76"/>
      <c r="D69" s="76"/>
      <c r="E69" s="76"/>
      <c r="F69" s="110"/>
      <c r="G69" s="110"/>
      <c r="H69" s="110"/>
      <c r="I69" s="110"/>
      <c r="J69" s="110"/>
      <c r="K69" s="110"/>
      <c r="L69" s="110"/>
      <c r="M69" s="110"/>
      <c r="N69" s="110"/>
      <c r="O69" s="110"/>
      <c r="P69" s="110"/>
      <c r="Q69" s="110"/>
      <c r="R69" s="110"/>
      <c r="S69" s="110"/>
      <c r="T69" s="110"/>
    </row>
    <row r="70" spans="1:20" x14ac:dyDescent="0.25">
      <c r="A70" s="113"/>
      <c r="B70" s="76"/>
      <c r="C70" s="76"/>
      <c r="D70" s="76"/>
      <c r="E70" s="76"/>
      <c r="F70" s="110"/>
      <c r="G70" s="110"/>
      <c r="H70" s="110"/>
      <c r="I70" s="110"/>
      <c r="J70" s="110"/>
      <c r="K70" s="110"/>
      <c r="L70" s="110"/>
      <c r="M70" s="110"/>
      <c r="N70" s="110"/>
      <c r="O70" s="110"/>
      <c r="P70" s="110"/>
      <c r="Q70" s="110"/>
      <c r="R70" s="110"/>
      <c r="S70" s="110"/>
      <c r="T70" s="110"/>
    </row>
    <row r="71" spans="1:20" x14ac:dyDescent="0.25">
      <c r="A71" s="113"/>
      <c r="B71" s="76"/>
      <c r="C71" s="76"/>
      <c r="D71" s="76"/>
      <c r="E71" s="76"/>
      <c r="F71" s="110"/>
      <c r="G71" s="110"/>
      <c r="H71" s="110"/>
      <c r="I71" s="110"/>
      <c r="J71" s="110"/>
      <c r="K71" s="110"/>
      <c r="L71" s="110"/>
      <c r="M71" s="110"/>
      <c r="N71" s="110"/>
      <c r="O71" s="110"/>
      <c r="P71" s="110"/>
      <c r="Q71" s="110"/>
      <c r="R71" s="110"/>
      <c r="S71" s="110"/>
      <c r="T71" s="110"/>
    </row>
    <row r="72" spans="1:20" x14ac:dyDescent="0.25">
      <c r="A72" s="113"/>
      <c r="B72" s="76"/>
      <c r="C72" s="76"/>
      <c r="D72" s="76"/>
      <c r="E72" s="76"/>
      <c r="F72" s="110"/>
      <c r="G72" s="110"/>
      <c r="H72" s="110"/>
      <c r="I72" s="110"/>
      <c r="J72" s="110"/>
      <c r="K72" s="110"/>
      <c r="L72" s="110"/>
      <c r="M72" s="110"/>
      <c r="N72" s="110"/>
      <c r="O72" s="110"/>
      <c r="P72" s="110"/>
      <c r="Q72" s="110"/>
      <c r="R72" s="110"/>
      <c r="S72" s="110"/>
      <c r="T72" s="110"/>
    </row>
    <row r="73" spans="1:20" x14ac:dyDescent="0.25">
      <c r="A73" s="113"/>
      <c r="B73" s="76"/>
      <c r="C73" s="76"/>
      <c r="D73" s="76"/>
      <c r="E73" s="76"/>
      <c r="F73" s="110"/>
      <c r="G73" s="110"/>
      <c r="H73" s="110"/>
      <c r="I73" s="110"/>
      <c r="J73" s="110"/>
      <c r="K73" s="110"/>
      <c r="L73" s="110"/>
      <c r="M73" s="110"/>
      <c r="N73" s="110"/>
      <c r="O73" s="110"/>
      <c r="P73" s="110"/>
      <c r="Q73" s="110"/>
      <c r="R73" s="110"/>
      <c r="S73" s="110"/>
      <c r="T73" s="110"/>
    </row>
    <row r="74" spans="1:20" x14ac:dyDescent="0.25">
      <c r="A74" s="113"/>
      <c r="B74" s="76"/>
      <c r="C74" s="76"/>
      <c r="D74" s="76"/>
      <c r="E74" s="76"/>
      <c r="F74" s="110"/>
      <c r="G74" s="110"/>
      <c r="H74" s="110"/>
      <c r="I74" s="110"/>
      <c r="J74" s="110"/>
      <c r="K74" s="110"/>
      <c r="L74" s="110"/>
      <c r="M74" s="110"/>
      <c r="N74" s="110"/>
      <c r="O74" s="110"/>
      <c r="P74" s="110"/>
      <c r="Q74" s="110"/>
      <c r="R74" s="110"/>
      <c r="S74" s="110"/>
      <c r="T74" s="110"/>
    </row>
    <row r="75" spans="1:20" x14ac:dyDescent="0.25">
      <c r="A75" s="113"/>
      <c r="B75" s="76"/>
      <c r="C75" s="76"/>
      <c r="D75" s="76"/>
      <c r="E75" s="76"/>
      <c r="F75" s="110"/>
      <c r="G75" s="110"/>
      <c r="H75" s="110"/>
      <c r="I75" s="110"/>
      <c r="J75" s="110"/>
      <c r="K75" s="110"/>
      <c r="L75" s="110"/>
      <c r="M75" s="110"/>
      <c r="N75" s="110"/>
      <c r="O75" s="110"/>
      <c r="P75" s="110"/>
      <c r="Q75" s="110"/>
      <c r="R75" s="110"/>
      <c r="S75" s="110"/>
      <c r="T75" s="110"/>
    </row>
    <row r="76" spans="1:20" x14ac:dyDescent="0.25">
      <c r="A76" s="113"/>
      <c r="B76" s="76"/>
      <c r="C76" s="76"/>
      <c r="D76" s="76"/>
      <c r="E76" s="76"/>
      <c r="F76" s="110"/>
      <c r="G76" s="110"/>
      <c r="H76" s="110"/>
      <c r="I76" s="110"/>
      <c r="J76" s="110"/>
      <c r="K76" s="110"/>
      <c r="L76" s="110"/>
      <c r="M76" s="110"/>
      <c r="N76" s="110"/>
      <c r="O76" s="110"/>
      <c r="P76" s="110"/>
      <c r="Q76" s="110"/>
      <c r="R76" s="110"/>
      <c r="S76" s="110"/>
      <c r="T76" s="110"/>
    </row>
    <row r="77" spans="1:20" x14ac:dyDescent="0.25">
      <c r="A77" s="113"/>
      <c r="B77" s="76"/>
      <c r="C77" s="76"/>
      <c r="D77" s="76"/>
      <c r="E77" s="76"/>
      <c r="F77" s="110"/>
      <c r="G77" s="110"/>
      <c r="H77" s="110"/>
      <c r="I77" s="110"/>
      <c r="J77" s="110"/>
      <c r="K77" s="110"/>
      <c r="L77" s="110"/>
      <c r="M77" s="110"/>
      <c r="N77" s="110"/>
      <c r="O77" s="110"/>
      <c r="P77" s="110"/>
      <c r="Q77" s="110"/>
      <c r="R77" s="110"/>
      <c r="S77" s="110"/>
      <c r="T77" s="110"/>
    </row>
    <row r="78" spans="1:20" x14ac:dyDescent="0.25">
      <c r="A78" s="113"/>
      <c r="B78" s="76"/>
      <c r="C78" s="76"/>
      <c r="D78" s="76"/>
      <c r="E78" s="76"/>
      <c r="F78" s="110"/>
      <c r="G78" s="110"/>
      <c r="H78" s="110"/>
      <c r="I78" s="110"/>
      <c r="J78" s="110"/>
      <c r="K78" s="110"/>
      <c r="L78" s="110"/>
      <c r="M78" s="110"/>
      <c r="N78" s="110"/>
      <c r="O78" s="110"/>
      <c r="P78" s="110"/>
      <c r="Q78" s="110"/>
      <c r="R78" s="110"/>
      <c r="S78" s="110"/>
      <c r="T78" s="110"/>
    </row>
    <row r="79" spans="1:20" x14ac:dyDescent="0.25">
      <c r="A79" s="113"/>
      <c r="B79" s="76"/>
      <c r="C79" s="76"/>
      <c r="D79" s="76"/>
      <c r="E79" s="76"/>
      <c r="F79" s="110"/>
      <c r="G79" s="110"/>
      <c r="H79" s="110"/>
      <c r="I79" s="110"/>
      <c r="J79" s="110"/>
      <c r="K79" s="110"/>
      <c r="L79" s="110"/>
      <c r="M79" s="110"/>
      <c r="N79" s="110"/>
      <c r="O79" s="110"/>
      <c r="P79" s="110"/>
      <c r="Q79" s="110"/>
      <c r="R79" s="110"/>
      <c r="S79" s="110"/>
      <c r="T79" s="110"/>
    </row>
    <row r="80" spans="1:20" x14ac:dyDescent="0.25">
      <c r="A80" s="113"/>
      <c r="B80" s="76"/>
      <c r="C80" s="76"/>
      <c r="D80" s="76"/>
      <c r="E80" s="76"/>
      <c r="F80" s="110"/>
      <c r="G80" s="110"/>
      <c r="H80" s="110"/>
      <c r="I80" s="110"/>
      <c r="J80" s="110"/>
      <c r="K80" s="110"/>
      <c r="L80" s="110"/>
      <c r="M80" s="110"/>
      <c r="N80" s="110"/>
      <c r="O80" s="110"/>
      <c r="P80" s="110"/>
      <c r="Q80" s="110"/>
      <c r="R80" s="110"/>
      <c r="S80" s="110"/>
      <c r="T80" s="110"/>
    </row>
    <row r="81" spans="1:20" x14ac:dyDescent="0.25">
      <c r="A81" s="113"/>
      <c r="B81" s="76"/>
      <c r="C81" s="76"/>
      <c r="D81" s="76"/>
      <c r="E81" s="76"/>
      <c r="F81" s="110"/>
      <c r="G81" s="110"/>
      <c r="H81" s="110"/>
      <c r="I81" s="110"/>
      <c r="J81" s="110"/>
      <c r="K81" s="110"/>
      <c r="L81" s="110"/>
      <c r="M81" s="110"/>
      <c r="N81" s="110"/>
      <c r="O81" s="110"/>
      <c r="P81" s="110"/>
      <c r="Q81" s="110"/>
      <c r="R81" s="110"/>
      <c r="S81" s="110"/>
      <c r="T81" s="110"/>
    </row>
    <row r="82" spans="1:20" x14ac:dyDescent="0.25">
      <c r="A82" s="113"/>
      <c r="B82" s="76"/>
      <c r="C82" s="76"/>
      <c r="D82" s="76"/>
      <c r="E82" s="76"/>
      <c r="F82" s="110"/>
      <c r="G82" s="110"/>
      <c r="H82" s="110"/>
      <c r="I82" s="110"/>
      <c r="J82" s="110"/>
      <c r="K82" s="110"/>
      <c r="L82" s="110"/>
      <c r="M82" s="110"/>
      <c r="N82" s="110"/>
      <c r="O82" s="110"/>
      <c r="P82" s="110"/>
      <c r="Q82" s="110"/>
      <c r="R82" s="110"/>
      <c r="S82" s="110"/>
      <c r="T82" s="110"/>
    </row>
    <row r="83" spans="1:20" x14ac:dyDescent="0.25">
      <c r="A83" s="113"/>
      <c r="B83" s="76"/>
      <c r="C83" s="76"/>
      <c r="D83" s="76"/>
      <c r="E83" s="76"/>
      <c r="F83" s="110"/>
      <c r="G83" s="110"/>
      <c r="H83" s="110"/>
      <c r="I83" s="110"/>
      <c r="J83" s="110"/>
      <c r="K83" s="110"/>
      <c r="L83" s="110"/>
      <c r="M83" s="110"/>
      <c r="N83" s="110"/>
      <c r="O83" s="110"/>
      <c r="P83" s="110"/>
      <c r="Q83" s="110"/>
      <c r="R83" s="110"/>
      <c r="S83" s="110"/>
      <c r="T83" s="110"/>
    </row>
    <row r="84" spans="1:20" x14ac:dyDescent="0.25">
      <c r="A84" s="113"/>
      <c r="B84" s="76"/>
      <c r="C84" s="76"/>
      <c r="D84" s="76"/>
      <c r="E84" s="76"/>
      <c r="F84" s="110"/>
      <c r="G84" s="110"/>
      <c r="H84" s="110"/>
      <c r="I84" s="110"/>
      <c r="J84" s="110"/>
      <c r="K84" s="110"/>
      <c r="L84" s="110"/>
      <c r="M84" s="110"/>
      <c r="N84" s="110"/>
      <c r="O84" s="110"/>
      <c r="P84" s="110"/>
      <c r="Q84" s="110"/>
      <c r="R84" s="110"/>
      <c r="S84" s="110"/>
      <c r="T84" s="110"/>
    </row>
    <row r="85" spans="1:20" x14ac:dyDescent="0.25">
      <c r="A85" s="113"/>
      <c r="B85" s="76"/>
      <c r="C85" s="76"/>
      <c r="D85" s="76"/>
      <c r="E85" s="76"/>
      <c r="F85" s="110"/>
      <c r="G85" s="110"/>
      <c r="H85" s="110"/>
      <c r="I85" s="110"/>
      <c r="J85" s="110"/>
      <c r="K85" s="110"/>
      <c r="L85" s="110"/>
      <c r="M85" s="110"/>
      <c r="N85" s="110"/>
      <c r="O85" s="110"/>
      <c r="P85" s="110"/>
      <c r="Q85" s="110"/>
      <c r="R85" s="110"/>
      <c r="S85" s="110"/>
      <c r="T85" s="110"/>
    </row>
    <row r="86" spans="1:20" x14ac:dyDescent="0.25">
      <c r="A86" s="113"/>
      <c r="B86" s="76"/>
      <c r="C86" s="76"/>
      <c r="D86" s="76"/>
      <c r="E86" s="76"/>
      <c r="F86" s="110"/>
      <c r="G86" s="110"/>
      <c r="H86" s="110"/>
      <c r="I86" s="110"/>
      <c r="J86" s="110"/>
      <c r="K86" s="110"/>
      <c r="L86" s="110"/>
      <c r="M86" s="110"/>
      <c r="N86" s="110"/>
      <c r="O86" s="110"/>
      <c r="P86" s="110"/>
      <c r="Q86" s="110"/>
      <c r="R86" s="110"/>
      <c r="S86" s="110"/>
      <c r="T86" s="110"/>
    </row>
    <row r="87" spans="1:20" x14ac:dyDescent="0.25">
      <c r="A87" s="113"/>
      <c r="B87" s="76"/>
      <c r="C87" s="76"/>
      <c r="D87" s="76"/>
      <c r="E87" s="76"/>
      <c r="F87" s="110"/>
      <c r="G87" s="110"/>
      <c r="H87" s="110"/>
      <c r="I87" s="110"/>
      <c r="J87" s="110"/>
      <c r="K87" s="110"/>
      <c r="L87" s="110"/>
      <c r="M87" s="110"/>
      <c r="N87" s="110"/>
      <c r="O87" s="110"/>
      <c r="P87" s="110"/>
      <c r="Q87" s="110"/>
      <c r="R87" s="110"/>
      <c r="S87" s="110"/>
      <c r="T87" s="110"/>
    </row>
    <row r="88" spans="1:20" x14ac:dyDescent="0.25">
      <c r="A88" s="113"/>
      <c r="B88" s="76"/>
      <c r="C88" s="76"/>
      <c r="D88" s="76"/>
      <c r="E88" s="76"/>
      <c r="F88" s="110"/>
      <c r="G88" s="110"/>
      <c r="H88" s="110"/>
      <c r="I88" s="110"/>
      <c r="J88" s="110"/>
      <c r="K88" s="110"/>
      <c r="L88" s="110"/>
      <c r="M88" s="110"/>
      <c r="N88" s="110"/>
      <c r="O88" s="110"/>
      <c r="P88" s="110"/>
      <c r="Q88" s="110"/>
      <c r="R88" s="110"/>
      <c r="S88" s="110"/>
      <c r="T88" s="110"/>
    </row>
    <row r="89" spans="1:20" x14ac:dyDescent="0.25">
      <c r="A89" s="113"/>
      <c r="B89" s="76"/>
      <c r="C89" s="76"/>
      <c r="D89" s="76"/>
      <c r="E89" s="76"/>
      <c r="F89" s="110"/>
      <c r="G89" s="110"/>
      <c r="H89" s="110"/>
      <c r="I89" s="110"/>
      <c r="J89" s="110"/>
      <c r="K89" s="110"/>
      <c r="L89" s="110"/>
      <c r="M89" s="110"/>
      <c r="N89" s="110"/>
      <c r="O89" s="110"/>
      <c r="P89" s="110"/>
      <c r="Q89" s="110"/>
      <c r="R89" s="110"/>
      <c r="S89" s="110"/>
      <c r="T89" s="110"/>
    </row>
    <row r="90" spans="1:20" x14ac:dyDescent="0.25">
      <c r="A90" s="113"/>
      <c r="B90" s="76"/>
      <c r="C90" s="76"/>
      <c r="D90" s="76"/>
      <c r="E90" s="76"/>
      <c r="F90" s="110"/>
      <c r="G90" s="110"/>
      <c r="H90" s="110"/>
      <c r="I90" s="110"/>
      <c r="J90" s="110"/>
      <c r="K90" s="110"/>
      <c r="L90" s="110"/>
      <c r="M90" s="110"/>
      <c r="N90" s="110"/>
      <c r="O90" s="110"/>
      <c r="P90" s="110"/>
      <c r="Q90" s="110"/>
      <c r="R90" s="110"/>
      <c r="S90" s="110"/>
      <c r="T90" s="110"/>
    </row>
    <row r="91" spans="1:20" x14ac:dyDescent="0.25">
      <c r="A91" s="113"/>
      <c r="B91" s="76"/>
      <c r="C91" s="76"/>
      <c r="D91" s="76"/>
      <c r="E91" s="76"/>
      <c r="F91" s="110"/>
      <c r="G91" s="110"/>
      <c r="H91" s="110"/>
      <c r="I91" s="110"/>
      <c r="J91" s="110"/>
      <c r="K91" s="110"/>
      <c r="L91" s="110"/>
      <c r="M91" s="110"/>
      <c r="N91" s="110"/>
      <c r="O91" s="110"/>
      <c r="P91" s="110"/>
      <c r="Q91" s="110"/>
      <c r="R91" s="110"/>
      <c r="S91" s="110"/>
      <c r="T91" s="110"/>
    </row>
    <row r="92" spans="1:20" x14ac:dyDescent="0.25">
      <c r="A92" s="113"/>
      <c r="B92" s="76"/>
      <c r="C92" s="76"/>
      <c r="D92" s="76"/>
      <c r="E92" s="76"/>
      <c r="F92" s="110"/>
      <c r="G92" s="110"/>
      <c r="H92" s="110"/>
      <c r="I92" s="110"/>
      <c r="J92" s="110"/>
      <c r="K92" s="110"/>
      <c r="L92" s="110"/>
      <c r="M92" s="110"/>
      <c r="N92" s="110"/>
      <c r="O92" s="110"/>
      <c r="P92" s="110"/>
      <c r="Q92" s="110"/>
      <c r="R92" s="110"/>
      <c r="S92" s="110"/>
      <c r="T92" s="110"/>
    </row>
    <row r="93" spans="1:20" x14ac:dyDescent="0.25">
      <c r="A93" s="113"/>
      <c r="B93" s="76"/>
      <c r="C93" s="76"/>
      <c r="D93" s="76"/>
      <c r="E93" s="76"/>
      <c r="F93" s="110"/>
      <c r="G93" s="110"/>
      <c r="H93" s="110"/>
      <c r="I93" s="110"/>
      <c r="J93" s="110"/>
      <c r="K93" s="110"/>
      <c r="L93" s="110"/>
      <c r="M93" s="110"/>
      <c r="N93" s="110"/>
      <c r="O93" s="110"/>
      <c r="P93" s="110"/>
      <c r="Q93" s="110"/>
      <c r="R93" s="110"/>
      <c r="S93" s="110"/>
      <c r="T93" s="110"/>
    </row>
    <row r="94" spans="1:20" x14ac:dyDescent="0.25">
      <c r="A94" s="113"/>
      <c r="B94" s="76"/>
      <c r="C94" s="76"/>
      <c r="D94" s="76"/>
      <c r="E94" s="76"/>
      <c r="F94" s="110"/>
      <c r="G94" s="110"/>
      <c r="H94" s="110"/>
      <c r="I94" s="110"/>
      <c r="J94" s="110"/>
      <c r="K94" s="110"/>
      <c r="L94" s="110"/>
      <c r="M94" s="110"/>
      <c r="N94" s="110"/>
      <c r="O94" s="110"/>
      <c r="P94" s="110"/>
      <c r="Q94" s="110"/>
      <c r="R94" s="110"/>
      <c r="S94" s="110"/>
      <c r="T94" s="110"/>
    </row>
    <row r="95" spans="1:20" x14ac:dyDescent="0.25">
      <c r="A95" s="113"/>
      <c r="B95" s="76"/>
      <c r="C95" s="76"/>
      <c r="D95" s="76"/>
      <c r="E95" s="76"/>
      <c r="F95" s="110"/>
      <c r="G95" s="110"/>
      <c r="H95" s="110"/>
      <c r="I95" s="110"/>
      <c r="J95" s="110"/>
      <c r="K95" s="110"/>
      <c r="L95" s="110"/>
      <c r="M95" s="110"/>
      <c r="N95" s="110"/>
      <c r="O95" s="110"/>
      <c r="P95" s="110"/>
      <c r="Q95" s="110"/>
      <c r="R95" s="110"/>
      <c r="S95" s="110"/>
      <c r="T95" s="110"/>
    </row>
    <row r="96" spans="1:20" x14ac:dyDescent="0.25">
      <c r="A96" s="113"/>
      <c r="B96" s="76"/>
      <c r="C96" s="76"/>
      <c r="D96" s="76"/>
      <c r="E96" s="76"/>
      <c r="F96" s="110"/>
      <c r="G96" s="110"/>
      <c r="H96" s="110"/>
      <c r="I96" s="110"/>
      <c r="J96" s="110"/>
      <c r="K96" s="110"/>
      <c r="L96" s="110"/>
      <c r="M96" s="110"/>
      <c r="N96" s="110"/>
      <c r="O96" s="110"/>
      <c r="P96" s="110"/>
      <c r="Q96" s="110"/>
      <c r="R96" s="110"/>
      <c r="S96" s="110"/>
      <c r="T96" s="110"/>
    </row>
    <row r="97" spans="1:20" x14ac:dyDescent="0.25">
      <c r="A97" s="113"/>
      <c r="B97" s="76"/>
      <c r="C97" s="76"/>
      <c r="D97" s="76"/>
      <c r="E97" s="76"/>
      <c r="F97" s="110"/>
      <c r="G97" s="110"/>
      <c r="H97" s="110"/>
      <c r="I97" s="110"/>
      <c r="J97" s="110"/>
      <c r="K97" s="110"/>
      <c r="L97" s="110"/>
      <c r="M97" s="110"/>
      <c r="N97" s="110"/>
      <c r="O97" s="110"/>
      <c r="P97" s="110"/>
      <c r="Q97" s="110"/>
      <c r="R97" s="110"/>
      <c r="S97" s="110"/>
      <c r="T97" s="110"/>
    </row>
    <row r="98" spans="1:20" x14ac:dyDescent="0.25">
      <c r="A98" s="113"/>
      <c r="B98" s="76"/>
      <c r="C98" s="76"/>
      <c r="D98" s="76"/>
      <c r="E98" s="76"/>
      <c r="F98" s="110"/>
      <c r="G98" s="110"/>
      <c r="H98" s="110"/>
      <c r="I98" s="110"/>
      <c r="J98" s="110"/>
      <c r="K98" s="110"/>
      <c r="L98" s="110"/>
      <c r="M98" s="110"/>
      <c r="N98" s="110"/>
      <c r="O98" s="110"/>
      <c r="P98" s="110"/>
      <c r="Q98" s="110"/>
      <c r="R98" s="110"/>
      <c r="S98" s="110"/>
      <c r="T98" s="110"/>
    </row>
    <row r="99" spans="1:20" x14ac:dyDescent="0.25">
      <c r="A99" s="113"/>
      <c r="B99" s="76"/>
      <c r="C99" s="76"/>
      <c r="D99" s="76"/>
      <c r="E99" s="76"/>
      <c r="F99" s="110"/>
      <c r="G99" s="110"/>
      <c r="H99" s="110"/>
      <c r="I99" s="110"/>
      <c r="J99" s="110"/>
      <c r="K99" s="110"/>
      <c r="L99" s="110"/>
      <c r="M99" s="110"/>
      <c r="N99" s="110"/>
      <c r="O99" s="110"/>
      <c r="P99" s="110"/>
      <c r="Q99" s="110"/>
      <c r="R99" s="110"/>
      <c r="S99" s="110"/>
      <c r="T99" s="110"/>
    </row>
    <row r="100" spans="1:20" x14ac:dyDescent="0.25">
      <c r="A100" s="113"/>
      <c r="B100" s="76"/>
      <c r="C100" s="76"/>
      <c r="D100" s="76"/>
      <c r="E100" s="76"/>
      <c r="F100" s="110"/>
      <c r="G100" s="110"/>
      <c r="H100" s="110"/>
      <c r="I100" s="110"/>
      <c r="J100" s="110"/>
      <c r="K100" s="110"/>
      <c r="L100" s="110"/>
      <c r="M100" s="110"/>
      <c r="N100" s="110"/>
      <c r="O100" s="110"/>
      <c r="P100" s="110"/>
      <c r="Q100" s="110"/>
      <c r="R100" s="110"/>
      <c r="S100" s="110"/>
      <c r="T100" s="110"/>
    </row>
    <row r="101" spans="1:20" x14ac:dyDescent="0.25">
      <c r="A101" s="113"/>
      <c r="B101" s="76"/>
      <c r="C101" s="76"/>
      <c r="D101" s="76"/>
      <c r="E101" s="76"/>
      <c r="F101" s="110"/>
      <c r="G101" s="110"/>
      <c r="H101" s="110"/>
      <c r="I101" s="110"/>
      <c r="J101" s="110"/>
      <c r="K101" s="110"/>
      <c r="L101" s="110"/>
      <c r="M101" s="110"/>
      <c r="N101" s="110"/>
      <c r="O101" s="110"/>
      <c r="P101" s="110"/>
      <c r="Q101" s="110"/>
      <c r="R101" s="110"/>
      <c r="S101" s="110"/>
      <c r="T101" s="110"/>
    </row>
    <row r="102" spans="1:20" x14ac:dyDescent="0.25">
      <c r="A102" s="113"/>
      <c r="B102" s="76"/>
      <c r="C102" s="76"/>
      <c r="D102" s="76"/>
      <c r="E102" s="76"/>
      <c r="F102" s="110"/>
      <c r="G102" s="110"/>
      <c r="H102" s="110"/>
      <c r="I102" s="110"/>
      <c r="J102" s="110"/>
      <c r="K102" s="110"/>
      <c r="L102" s="110"/>
      <c r="M102" s="110"/>
      <c r="N102" s="110"/>
      <c r="O102" s="110"/>
      <c r="P102" s="110"/>
      <c r="Q102" s="110"/>
      <c r="R102" s="110"/>
      <c r="S102" s="110"/>
      <c r="T102" s="110"/>
    </row>
    <row r="103" spans="1:20" x14ac:dyDescent="0.25">
      <c r="A103" s="113"/>
      <c r="B103" s="76"/>
      <c r="C103" s="76"/>
      <c r="D103" s="76"/>
      <c r="E103" s="76"/>
      <c r="F103" s="110"/>
      <c r="G103" s="110"/>
      <c r="H103" s="110"/>
      <c r="I103" s="110"/>
      <c r="J103" s="110"/>
      <c r="K103" s="110"/>
      <c r="L103" s="110"/>
      <c r="M103" s="110"/>
      <c r="N103" s="110"/>
      <c r="O103" s="110"/>
      <c r="P103" s="110"/>
      <c r="Q103" s="110"/>
      <c r="R103" s="110"/>
      <c r="S103" s="110"/>
      <c r="T103" s="110"/>
    </row>
    <row r="104" spans="1:20" x14ac:dyDescent="0.25">
      <c r="A104" s="113"/>
      <c r="B104" s="76"/>
      <c r="C104" s="76"/>
      <c r="D104" s="76"/>
      <c r="E104" s="76"/>
      <c r="F104" s="110"/>
      <c r="G104" s="110"/>
      <c r="H104" s="110"/>
      <c r="I104" s="110"/>
      <c r="J104" s="110"/>
      <c r="K104" s="110"/>
      <c r="L104" s="110"/>
      <c r="M104" s="110"/>
      <c r="N104" s="110"/>
      <c r="O104" s="110"/>
      <c r="P104" s="110"/>
      <c r="Q104" s="110"/>
      <c r="R104" s="110"/>
      <c r="S104" s="110"/>
      <c r="T104" s="110"/>
    </row>
    <row r="105" spans="1:20" x14ac:dyDescent="0.25">
      <c r="A105" s="113"/>
      <c r="B105" s="76"/>
      <c r="C105" s="76"/>
      <c r="D105" s="76"/>
      <c r="E105" s="76"/>
      <c r="F105" s="110"/>
      <c r="G105" s="110"/>
      <c r="H105" s="110"/>
      <c r="I105" s="110"/>
      <c r="J105" s="110"/>
      <c r="K105" s="110"/>
      <c r="L105" s="110"/>
      <c r="M105" s="110"/>
      <c r="N105" s="110"/>
      <c r="O105" s="110"/>
      <c r="P105" s="110"/>
      <c r="Q105" s="110"/>
      <c r="R105" s="110"/>
      <c r="S105" s="110"/>
      <c r="T105" s="110"/>
    </row>
    <row r="106" spans="1:20" x14ac:dyDescent="0.25">
      <c r="A106" s="113"/>
      <c r="B106" s="76"/>
      <c r="C106" s="76"/>
      <c r="D106" s="76"/>
      <c r="E106" s="76"/>
      <c r="F106" s="110"/>
      <c r="G106" s="110"/>
      <c r="H106" s="110"/>
      <c r="I106" s="110"/>
      <c r="J106" s="110"/>
      <c r="K106" s="110"/>
      <c r="L106" s="110"/>
      <c r="M106" s="110"/>
      <c r="N106" s="110"/>
      <c r="O106" s="110"/>
      <c r="P106" s="110"/>
      <c r="Q106" s="110"/>
      <c r="R106" s="110"/>
      <c r="S106" s="110"/>
      <c r="T106" s="110"/>
    </row>
    <row r="107" spans="1:20" x14ac:dyDescent="0.25">
      <c r="A107" s="113"/>
      <c r="B107" s="76"/>
      <c r="C107" s="76"/>
      <c r="D107" s="76"/>
      <c r="E107" s="76"/>
      <c r="F107" s="110"/>
      <c r="G107" s="110"/>
      <c r="H107" s="110"/>
      <c r="I107" s="110"/>
      <c r="J107" s="110"/>
      <c r="K107" s="110"/>
      <c r="L107" s="110"/>
      <c r="M107" s="110"/>
      <c r="N107" s="110"/>
      <c r="O107" s="110"/>
      <c r="P107" s="110"/>
      <c r="Q107" s="110"/>
      <c r="R107" s="110"/>
      <c r="S107" s="110"/>
      <c r="T107" s="110"/>
    </row>
    <row r="108" spans="1:20" x14ac:dyDescent="0.25">
      <c r="A108" s="113"/>
      <c r="B108" s="76"/>
      <c r="C108" s="76"/>
      <c r="D108" s="76"/>
      <c r="E108" s="76"/>
      <c r="F108" s="110"/>
      <c r="G108" s="110"/>
      <c r="H108" s="110"/>
      <c r="I108" s="110"/>
      <c r="J108" s="110"/>
      <c r="K108" s="110"/>
      <c r="L108" s="110"/>
      <c r="M108" s="110"/>
      <c r="N108" s="110"/>
      <c r="O108" s="110"/>
      <c r="P108" s="110"/>
      <c r="Q108" s="110"/>
      <c r="R108" s="110"/>
      <c r="S108" s="110"/>
      <c r="T108" s="110"/>
    </row>
    <row r="109" spans="1:20" x14ac:dyDescent="0.25">
      <c r="A109" s="113"/>
      <c r="B109" s="76"/>
      <c r="C109" s="76"/>
      <c r="D109" s="76"/>
      <c r="E109" s="76"/>
      <c r="F109" s="110"/>
      <c r="G109" s="110"/>
      <c r="H109" s="110"/>
      <c r="I109" s="110"/>
      <c r="J109" s="110"/>
      <c r="K109" s="110"/>
      <c r="L109" s="110"/>
      <c r="M109" s="110"/>
      <c r="N109" s="110"/>
      <c r="O109" s="110"/>
      <c r="P109" s="110"/>
      <c r="Q109" s="110"/>
      <c r="R109" s="110"/>
      <c r="S109" s="110"/>
      <c r="T109" s="110"/>
    </row>
    <row r="110" spans="1:20" x14ac:dyDescent="0.25">
      <c r="A110" s="113"/>
      <c r="B110" s="76"/>
      <c r="C110" s="76"/>
      <c r="D110" s="76"/>
      <c r="E110" s="76"/>
      <c r="F110" s="110"/>
      <c r="G110" s="110"/>
      <c r="H110" s="110"/>
      <c r="I110" s="110"/>
      <c r="J110" s="110"/>
      <c r="K110" s="110"/>
      <c r="L110" s="110"/>
      <c r="M110" s="110"/>
      <c r="N110" s="110"/>
      <c r="O110" s="110"/>
      <c r="P110" s="110"/>
      <c r="Q110" s="110"/>
      <c r="R110" s="110"/>
      <c r="S110" s="110"/>
      <c r="T110" s="110"/>
    </row>
    <row r="111" spans="1:20" x14ac:dyDescent="0.25">
      <c r="A111" s="113"/>
      <c r="B111" s="76"/>
      <c r="C111" s="76"/>
      <c r="D111" s="76"/>
      <c r="E111" s="76"/>
      <c r="F111" s="110"/>
      <c r="G111" s="110"/>
      <c r="H111" s="110"/>
      <c r="I111" s="110"/>
      <c r="J111" s="110"/>
      <c r="K111" s="110"/>
      <c r="L111" s="110"/>
      <c r="M111" s="110"/>
      <c r="N111" s="110"/>
      <c r="O111" s="110"/>
      <c r="P111" s="110"/>
      <c r="Q111" s="110"/>
      <c r="R111" s="110"/>
      <c r="S111" s="110"/>
      <c r="T111" s="110"/>
    </row>
    <row r="112" spans="1:20" x14ac:dyDescent="0.25">
      <c r="A112" s="113"/>
      <c r="B112" s="76"/>
      <c r="C112" s="76"/>
      <c r="D112" s="76"/>
      <c r="E112" s="76"/>
      <c r="F112" s="110"/>
      <c r="G112" s="110"/>
      <c r="H112" s="110"/>
      <c r="I112" s="110"/>
      <c r="J112" s="110"/>
      <c r="K112" s="110"/>
      <c r="L112" s="110"/>
      <c r="M112" s="110"/>
      <c r="N112" s="110"/>
      <c r="O112" s="110"/>
      <c r="P112" s="110"/>
      <c r="Q112" s="110"/>
      <c r="R112" s="110"/>
      <c r="S112" s="110"/>
      <c r="T112" s="110"/>
    </row>
    <row r="113" spans="1:20" x14ac:dyDescent="0.25">
      <c r="A113" s="113"/>
      <c r="B113" s="76"/>
      <c r="C113" s="76"/>
      <c r="D113" s="76"/>
      <c r="E113" s="76"/>
      <c r="F113" s="110"/>
      <c r="G113" s="110"/>
      <c r="H113" s="110"/>
      <c r="I113" s="110"/>
      <c r="J113" s="110"/>
      <c r="K113" s="110"/>
      <c r="L113" s="110"/>
      <c r="M113" s="110"/>
      <c r="N113" s="110"/>
      <c r="O113" s="110"/>
      <c r="P113" s="110"/>
      <c r="Q113" s="110"/>
      <c r="R113" s="110"/>
      <c r="S113" s="110"/>
      <c r="T113" s="110"/>
    </row>
    <row r="114" spans="1:20" x14ac:dyDescent="0.25">
      <c r="A114" s="113"/>
      <c r="B114" s="76"/>
      <c r="C114" s="76"/>
      <c r="D114" s="76"/>
      <c r="E114" s="76"/>
      <c r="F114" s="110"/>
      <c r="G114" s="110"/>
      <c r="H114" s="110"/>
      <c r="I114" s="110"/>
      <c r="J114" s="110"/>
      <c r="K114" s="110"/>
      <c r="L114" s="110"/>
      <c r="M114" s="110"/>
      <c r="N114" s="110"/>
      <c r="O114" s="110"/>
      <c r="P114" s="110"/>
      <c r="Q114" s="110"/>
      <c r="R114" s="110"/>
      <c r="S114" s="110"/>
      <c r="T114" s="110"/>
    </row>
    <row r="115" spans="1:20" x14ac:dyDescent="0.25">
      <c r="A115" s="113"/>
      <c r="B115" s="76"/>
      <c r="C115" s="76"/>
      <c r="D115" s="76"/>
      <c r="E115" s="76"/>
      <c r="F115" s="110"/>
      <c r="G115" s="110"/>
      <c r="H115" s="110"/>
      <c r="I115" s="110"/>
      <c r="J115" s="110"/>
      <c r="K115" s="110"/>
      <c r="L115" s="110"/>
      <c r="M115" s="110"/>
      <c r="N115" s="110"/>
      <c r="O115" s="110"/>
      <c r="P115" s="110"/>
      <c r="Q115" s="110"/>
      <c r="R115" s="110"/>
      <c r="S115" s="110"/>
      <c r="T115" s="110"/>
    </row>
    <row r="116" spans="1:20" x14ac:dyDescent="0.25">
      <c r="A116" s="113"/>
      <c r="B116" s="76"/>
      <c r="C116" s="76"/>
      <c r="D116" s="76"/>
      <c r="E116" s="76"/>
      <c r="F116" s="110"/>
      <c r="G116" s="110"/>
      <c r="H116" s="110"/>
      <c r="I116" s="110"/>
      <c r="J116" s="110"/>
      <c r="K116" s="110"/>
      <c r="L116" s="110"/>
      <c r="M116" s="110"/>
      <c r="N116" s="110"/>
      <c r="O116" s="110"/>
      <c r="P116" s="110"/>
      <c r="Q116" s="110"/>
      <c r="R116" s="110"/>
      <c r="S116" s="110"/>
      <c r="T116" s="110"/>
    </row>
    <row r="117" spans="1:20" s="76" customFormat="1" ht="11.25" x14ac:dyDescent="0.2">
      <c r="A117" s="113"/>
    </row>
    <row r="118" spans="1:20" s="76" customFormat="1" ht="11.25" x14ac:dyDescent="0.2">
      <c r="A118" s="113"/>
    </row>
    <row r="119" spans="1:20" s="76" customFormat="1" ht="11.25" x14ac:dyDescent="0.2">
      <c r="A119" s="113"/>
    </row>
    <row r="120" spans="1:20" s="76" customFormat="1" ht="11.25" x14ac:dyDescent="0.2">
      <c r="A120" s="113"/>
    </row>
    <row r="121" spans="1:20" s="76" customFormat="1" ht="11.25" x14ac:dyDescent="0.2">
      <c r="A121" s="113"/>
    </row>
    <row r="122" spans="1:20" s="76" customFormat="1" ht="11.25" x14ac:dyDescent="0.2">
      <c r="A122" s="113"/>
    </row>
    <row r="123" spans="1:20" s="76" customFormat="1" ht="11.25" x14ac:dyDescent="0.2">
      <c r="A123" s="113"/>
    </row>
    <row r="124" spans="1:20" s="76" customFormat="1" ht="11.25" x14ac:dyDescent="0.2">
      <c r="A124" s="113"/>
    </row>
    <row r="125" spans="1:20" s="76" customFormat="1" ht="11.25" x14ac:dyDescent="0.2">
      <c r="A125" s="113"/>
    </row>
    <row r="126" spans="1:20" s="76" customFormat="1" ht="11.25" x14ac:dyDescent="0.2">
      <c r="A126" s="113"/>
    </row>
    <row r="127" spans="1:20" s="76" customFormat="1" ht="11.25" x14ac:dyDescent="0.2">
      <c r="A127" s="113"/>
    </row>
    <row r="128" spans="1:20" s="76" customFormat="1" x14ac:dyDescent="0.25">
      <c r="A128" s="116"/>
      <c r="B128" s="110"/>
      <c r="C128" s="110"/>
      <c r="D128" s="110"/>
      <c r="E128" s="110"/>
    </row>
    <row r="129" spans="1:5" s="76" customFormat="1" x14ac:dyDescent="0.25">
      <c r="A129" s="116"/>
      <c r="B129" s="110"/>
      <c r="C129" s="110"/>
      <c r="D129" s="110"/>
      <c r="E129" s="110"/>
    </row>
  </sheetData>
  <mergeCells count="7">
    <mergeCell ref="A25:B25"/>
    <mergeCell ref="A43:B43"/>
    <mergeCell ref="A45:E45"/>
    <mergeCell ref="A49:E49"/>
    <mergeCell ref="A2:B2"/>
    <mergeCell ref="A27:E27"/>
    <mergeCell ref="A28:B28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0" orientation="portrait" r:id="rId1"/>
  <headerFooter>
    <oddHeader>&amp;C&amp;"Times New Roman,Félkövér"&amp;14Martonvásár Város Önkormányzat 2021. évi költségvetésének pénzügyi mérlege&amp;R&amp;"Times New Roman,Félkövér"&amp;12 1. melléklet</oddHead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S87"/>
  <sheetViews>
    <sheetView zoomScaleNormal="100" workbookViewId="0">
      <selection activeCell="L84" sqref="L84"/>
    </sheetView>
  </sheetViews>
  <sheetFormatPr defaultColWidth="8.7109375" defaultRowHeight="15" x14ac:dyDescent="0.25"/>
  <cols>
    <col min="1" max="1" width="6.140625" style="594" customWidth="1"/>
    <col min="2" max="2" width="7.140625" style="595" customWidth="1"/>
    <col min="3" max="3" width="25" style="595" customWidth="1"/>
    <col min="4" max="4" width="8.85546875" style="596" bestFit="1" customWidth="1"/>
    <col min="5" max="5" width="7.28515625" style="596" customWidth="1"/>
    <col min="6" max="6" width="12.140625" style="596" customWidth="1"/>
    <col min="7" max="7" width="8.85546875" style="596" bestFit="1" customWidth="1"/>
    <col min="8" max="8" width="7.42578125" style="596" customWidth="1"/>
    <col min="9" max="9" width="9.42578125" style="596" customWidth="1"/>
    <col min="10" max="10" width="8.85546875" style="596" bestFit="1" customWidth="1"/>
    <col min="11" max="11" width="7.140625" style="596" customWidth="1"/>
    <col min="12" max="12" width="7.28515625" style="596" customWidth="1"/>
    <col min="13" max="13" width="7.140625" style="596" customWidth="1"/>
    <col min="14" max="14" width="6.85546875" style="596" customWidth="1"/>
    <col min="15" max="15" width="7.5703125" style="596" customWidth="1"/>
    <col min="16" max="16" width="8.140625" style="596" customWidth="1"/>
    <col min="17" max="17" width="6.7109375" style="596" bestFit="1" customWidth="1"/>
    <col min="18" max="18" width="7.28515625" style="596" customWidth="1"/>
    <col min="19" max="16384" width="8.7109375" style="571"/>
  </cols>
  <sheetData>
    <row r="1" spans="1:18" x14ac:dyDescent="0.25">
      <c r="A1" s="568"/>
      <c r="B1" s="569"/>
      <c r="C1" s="569"/>
      <c r="D1" s="570"/>
      <c r="E1" s="570"/>
      <c r="F1" s="570"/>
      <c r="G1" s="570"/>
      <c r="H1" s="570"/>
      <c r="I1" s="570"/>
      <c r="J1" s="570"/>
      <c r="K1" s="570"/>
      <c r="L1" s="570"/>
      <c r="M1" s="570"/>
      <c r="N1" s="570"/>
      <c r="O1" s="570"/>
      <c r="P1" s="1412" t="s">
        <v>383</v>
      </c>
      <c r="Q1" s="1412"/>
      <c r="R1" s="1412"/>
    </row>
    <row r="2" spans="1:18" ht="40.5" customHeight="1" x14ac:dyDescent="0.25">
      <c r="A2" s="1415" t="s">
        <v>0</v>
      </c>
      <c r="B2" s="1415" t="s">
        <v>182</v>
      </c>
      <c r="C2" s="1415"/>
      <c r="D2" s="1346" t="s">
        <v>180</v>
      </c>
      <c r="E2" s="1346"/>
      <c r="F2" s="1346"/>
      <c r="G2" s="1346" t="s">
        <v>185</v>
      </c>
      <c r="H2" s="1346"/>
      <c r="I2" s="1346"/>
      <c r="J2" s="1346" t="s">
        <v>286</v>
      </c>
      <c r="K2" s="1346"/>
      <c r="L2" s="1346"/>
      <c r="M2" s="1346" t="s">
        <v>287</v>
      </c>
      <c r="N2" s="1346"/>
      <c r="O2" s="1346"/>
      <c r="P2" s="1346" t="s">
        <v>560</v>
      </c>
      <c r="Q2" s="1346"/>
      <c r="R2" s="1346"/>
    </row>
    <row r="3" spans="1:18" ht="15" customHeight="1" x14ac:dyDescent="0.25">
      <c r="A3" s="1415"/>
      <c r="B3" s="1415"/>
      <c r="C3" s="1415"/>
      <c r="D3" s="1346"/>
      <c r="E3" s="1346"/>
      <c r="F3" s="1346"/>
      <c r="G3" s="1346" t="s">
        <v>189</v>
      </c>
      <c r="H3" s="1346"/>
      <c r="I3" s="1346"/>
      <c r="J3" s="1346" t="s">
        <v>189</v>
      </c>
      <c r="K3" s="1346"/>
      <c r="L3" s="1346"/>
      <c r="M3" s="1346" t="s">
        <v>189</v>
      </c>
      <c r="N3" s="1346"/>
      <c r="O3" s="1346"/>
      <c r="P3" s="1346" t="s">
        <v>189</v>
      </c>
      <c r="Q3" s="1346"/>
      <c r="R3" s="1346"/>
    </row>
    <row r="4" spans="1:18" s="572" customFormat="1" ht="25.5" customHeight="1" x14ac:dyDescent="0.25">
      <c r="A4" s="1415"/>
      <c r="B4" s="1415"/>
      <c r="C4" s="1415"/>
      <c r="D4" s="951" t="s">
        <v>944</v>
      </c>
      <c r="E4" s="951" t="s">
        <v>684</v>
      </c>
      <c r="F4" s="951" t="s">
        <v>940</v>
      </c>
      <c r="G4" s="951" t="s">
        <v>944</v>
      </c>
      <c r="H4" s="995" t="s">
        <v>684</v>
      </c>
      <c r="I4" s="995" t="s">
        <v>940</v>
      </c>
      <c r="J4" s="995" t="s">
        <v>944</v>
      </c>
      <c r="K4" s="995" t="s">
        <v>684</v>
      </c>
      <c r="L4" s="995" t="s">
        <v>940</v>
      </c>
      <c r="M4" s="995" t="s">
        <v>944</v>
      </c>
      <c r="N4" s="995" t="s">
        <v>684</v>
      </c>
      <c r="O4" s="995" t="s">
        <v>940</v>
      </c>
      <c r="P4" s="995" t="s">
        <v>944</v>
      </c>
      <c r="Q4" s="995" t="s">
        <v>684</v>
      </c>
      <c r="R4" s="995" t="s">
        <v>940</v>
      </c>
    </row>
    <row r="5" spans="1:18" ht="23.25" customHeight="1" x14ac:dyDescent="0.25">
      <c r="A5" s="573" t="s">
        <v>2</v>
      </c>
      <c r="B5" s="1414" t="s">
        <v>1</v>
      </c>
      <c r="C5" s="1414"/>
      <c r="D5" s="864">
        <f>+G5+J5+M5+P5</f>
        <v>132340</v>
      </c>
      <c r="E5" s="864">
        <f>+H5+K5+N5+Q5</f>
        <v>-27</v>
      </c>
      <c r="F5" s="864">
        <f>+I5+L5+O5+R5</f>
        <v>132313</v>
      </c>
      <c r="G5" s="864">
        <v>131374</v>
      </c>
      <c r="H5" s="864">
        <f>-127+187-87</f>
        <v>-27</v>
      </c>
      <c r="I5" s="864">
        <f>+G5+H5</f>
        <v>131347</v>
      </c>
      <c r="J5" s="864">
        <v>966</v>
      </c>
      <c r="K5" s="864"/>
      <c r="L5" s="871">
        <f>+K5+J5</f>
        <v>966</v>
      </c>
      <c r="M5" s="864"/>
      <c r="N5" s="864"/>
      <c r="O5" s="864">
        <f t="shared" ref="O5:O18" si="0">+M5+N5</f>
        <v>0</v>
      </c>
      <c r="P5" s="864"/>
      <c r="Q5" s="864"/>
      <c r="R5" s="864">
        <f t="shared" ref="R5:R18" si="1">+P5+Q5</f>
        <v>0</v>
      </c>
    </row>
    <row r="6" spans="1:18" ht="15" customHeight="1" x14ac:dyDescent="0.25">
      <c r="A6" s="573" t="s">
        <v>4</v>
      </c>
      <c r="B6" s="1414" t="s">
        <v>3</v>
      </c>
      <c r="C6" s="1414"/>
      <c r="D6" s="864">
        <f t="shared" ref="D6:F18" si="2">+G6+J6+M6+P6</f>
        <v>0</v>
      </c>
      <c r="E6" s="864">
        <f t="shared" si="2"/>
        <v>0</v>
      </c>
      <c r="F6" s="864">
        <f t="shared" si="2"/>
        <v>0</v>
      </c>
      <c r="G6" s="864"/>
      <c r="H6" s="864"/>
      <c r="I6" s="864">
        <f t="shared" ref="I6:I22" si="3">+G6+H6</f>
        <v>0</v>
      </c>
      <c r="J6" s="864"/>
      <c r="K6" s="864"/>
      <c r="L6" s="871">
        <f t="shared" ref="L6:L18" si="4">+K6+J6</f>
        <v>0</v>
      </c>
      <c r="M6" s="864"/>
      <c r="N6" s="864"/>
      <c r="O6" s="864">
        <f t="shared" si="0"/>
        <v>0</v>
      </c>
      <c r="P6" s="864"/>
      <c r="Q6" s="864"/>
      <c r="R6" s="864">
        <f t="shared" si="1"/>
        <v>0</v>
      </c>
    </row>
    <row r="7" spans="1:18" ht="15" customHeight="1" x14ac:dyDescent="0.25">
      <c r="A7" s="573" t="s">
        <v>6</v>
      </c>
      <c r="B7" s="1414" t="s">
        <v>5</v>
      </c>
      <c r="C7" s="1414"/>
      <c r="D7" s="864">
        <f t="shared" si="2"/>
        <v>0</v>
      </c>
      <c r="E7" s="864">
        <f t="shared" si="2"/>
        <v>0</v>
      </c>
      <c r="F7" s="864">
        <f t="shared" si="2"/>
        <v>0</v>
      </c>
      <c r="G7" s="864"/>
      <c r="H7" s="864"/>
      <c r="I7" s="864">
        <f t="shared" si="3"/>
        <v>0</v>
      </c>
      <c r="J7" s="864"/>
      <c r="K7" s="864"/>
      <c r="L7" s="871">
        <f t="shared" si="4"/>
        <v>0</v>
      </c>
      <c r="M7" s="864"/>
      <c r="N7" s="864"/>
      <c r="O7" s="864">
        <f t="shared" si="0"/>
        <v>0</v>
      </c>
      <c r="P7" s="864"/>
      <c r="Q7" s="864"/>
      <c r="R7" s="864">
        <f t="shared" si="1"/>
        <v>0</v>
      </c>
    </row>
    <row r="8" spans="1:18" ht="22.5" customHeight="1" x14ac:dyDescent="0.25">
      <c r="A8" s="573" t="s">
        <v>8</v>
      </c>
      <c r="B8" s="1414" t="s">
        <v>7</v>
      </c>
      <c r="C8" s="1414"/>
      <c r="D8" s="864">
        <f t="shared" si="2"/>
        <v>1100</v>
      </c>
      <c r="E8" s="864">
        <f t="shared" si="2"/>
        <v>0</v>
      </c>
      <c r="F8" s="864">
        <f t="shared" si="2"/>
        <v>1100</v>
      </c>
      <c r="G8" s="865">
        <v>1100</v>
      </c>
      <c r="H8" s="864"/>
      <c r="I8" s="864">
        <f t="shared" si="3"/>
        <v>1100</v>
      </c>
      <c r="J8" s="864"/>
      <c r="K8" s="864"/>
      <c r="L8" s="871">
        <f t="shared" si="4"/>
        <v>0</v>
      </c>
      <c r="M8" s="864"/>
      <c r="N8" s="864"/>
      <c r="O8" s="864">
        <f t="shared" si="0"/>
        <v>0</v>
      </c>
      <c r="P8" s="864"/>
      <c r="Q8" s="864"/>
      <c r="R8" s="864">
        <f t="shared" si="1"/>
        <v>0</v>
      </c>
    </row>
    <row r="9" spans="1:18" ht="15" customHeight="1" x14ac:dyDescent="0.25">
      <c r="A9" s="573" t="s">
        <v>10</v>
      </c>
      <c r="B9" s="1414" t="s">
        <v>9</v>
      </c>
      <c r="C9" s="1414"/>
      <c r="D9" s="864">
        <v>0</v>
      </c>
      <c r="E9" s="864">
        <f t="shared" si="2"/>
        <v>0</v>
      </c>
      <c r="F9" s="864">
        <v>0</v>
      </c>
      <c r="G9" s="864">
        <v>0</v>
      </c>
      <c r="H9" s="864"/>
      <c r="I9" s="864">
        <f t="shared" si="3"/>
        <v>0</v>
      </c>
      <c r="J9" s="864"/>
      <c r="K9" s="864"/>
      <c r="L9" s="871">
        <f t="shared" si="4"/>
        <v>0</v>
      </c>
      <c r="M9" s="864"/>
      <c r="N9" s="864"/>
      <c r="O9" s="864">
        <f t="shared" si="0"/>
        <v>0</v>
      </c>
      <c r="P9" s="864"/>
      <c r="Q9" s="864"/>
      <c r="R9" s="864">
        <f t="shared" si="1"/>
        <v>0</v>
      </c>
    </row>
    <row r="10" spans="1:18" ht="15" customHeight="1" x14ac:dyDescent="0.25">
      <c r="A10" s="573" t="s">
        <v>12</v>
      </c>
      <c r="B10" s="1414" t="s">
        <v>11</v>
      </c>
      <c r="C10" s="1414"/>
      <c r="D10" s="864">
        <f t="shared" ref="D10" si="5">+G10+J10+M10+P10</f>
        <v>4131</v>
      </c>
      <c r="E10" s="864">
        <f t="shared" ref="E10" si="6">+H10+K10+N10+Q10</f>
        <v>0</v>
      </c>
      <c r="F10" s="864">
        <f t="shared" ref="F10" si="7">+I10+L10+O10+R10</f>
        <v>4131</v>
      </c>
      <c r="G10" s="864">
        <v>4131</v>
      </c>
      <c r="H10" s="864"/>
      <c r="I10" s="864">
        <f t="shared" ref="I10" si="8">+G10+H10</f>
        <v>4131</v>
      </c>
      <c r="J10" s="864"/>
      <c r="K10" s="864"/>
      <c r="L10" s="871">
        <f t="shared" ref="L10" si="9">+K10+J10</f>
        <v>0</v>
      </c>
      <c r="M10" s="864"/>
      <c r="N10" s="864"/>
      <c r="O10" s="864">
        <f t="shared" ref="O10" si="10">+M10+N10</f>
        <v>0</v>
      </c>
      <c r="P10" s="864"/>
      <c r="Q10" s="864"/>
      <c r="R10" s="864">
        <f t="shared" ref="R10" si="11">+P10+Q10</f>
        <v>0</v>
      </c>
    </row>
    <row r="11" spans="1:18" ht="15" customHeight="1" x14ac:dyDescent="0.25">
      <c r="A11" s="573" t="s">
        <v>14</v>
      </c>
      <c r="B11" s="1414" t="s">
        <v>13</v>
      </c>
      <c r="C11" s="1414"/>
      <c r="D11" s="864">
        <f>+G11+J11+M11+P11</f>
        <v>2148</v>
      </c>
      <c r="E11" s="864">
        <f>+H11+K11+N11+Q11</f>
        <v>182</v>
      </c>
      <c r="F11" s="864">
        <f>+I11+L11+O11+R11</f>
        <v>2330</v>
      </c>
      <c r="G11" s="864">
        <v>2088</v>
      </c>
      <c r="H11" s="864">
        <v>182</v>
      </c>
      <c r="I11" s="864">
        <f>+G11+H11</f>
        <v>2270</v>
      </c>
      <c r="J11" s="864">
        <v>60</v>
      </c>
      <c r="K11" s="864"/>
      <c r="L11" s="871">
        <f>+K11+J11</f>
        <v>60</v>
      </c>
      <c r="M11" s="864"/>
      <c r="N11" s="864"/>
      <c r="O11" s="864">
        <f>+M11+N11</f>
        <v>0</v>
      </c>
      <c r="P11" s="864"/>
      <c r="Q11" s="864"/>
      <c r="R11" s="864">
        <f>+P11+Q11</f>
        <v>0</v>
      </c>
    </row>
    <row r="12" spans="1:18" ht="15" customHeight="1" x14ac:dyDescent="0.25">
      <c r="A12" s="573" t="s">
        <v>16</v>
      </c>
      <c r="B12" s="1414" t="s">
        <v>15</v>
      </c>
      <c r="C12" s="1414"/>
      <c r="D12" s="864">
        <f t="shared" si="2"/>
        <v>0</v>
      </c>
      <c r="E12" s="864">
        <f t="shared" si="2"/>
        <v>0</v>
      </c>
      <c r="F12" s="864">
        <f t="shared" si="2"/>
        <v>0</v>
      </c>
      <c r="G12" s="864"/>
      <c r="H12" s="864"/>
      <c r="I12" s="864">
        <f t="shared" si="3"/>
        <v>0</v>
      </c>
      <c r="J12" s="864"/>
      <c r="K12" s="864"/>
      <c r="L12" s="871">
        <f t="shared" si="4"/>
        <v>0</v>
      </c>
      <c r="M12" s="864"/>
      <c r="N12" s="864"/>
      <c r="O12" s="864">
        <f t="shared" si="0"/>
        <v>0</v>
      </c>
      <c r="P12" s="864"/>
      <c r="Q12" s="864"/>
      <c r="R12" s="864">
        <f t="shared" si="1"/>
        <v>0</v>
      </c>
    </row>
    <row r="13" spans="1:18" ht="15" customHeight="1" x14ac:dyDescent="0.25">
      <c r="A13" s="573" t="s">
        <v>18</v>
      </c>
      <c r="B13" s="1414" t="s">
        <v>17</v>
      </c>
      <c r="C13" s="1414"/>
      <c r="D13" s="864">
        <f t="shared" si="2"/>
        <v>795</v>
      </c>
      <c r="E13" s="864">
        <f t="shared" si="2"/>
        <v>0</v>
      </c>
      <c r="F13" s="864">
        <f t="shared" si="2"/>
        <v>795</v>
      </c>
      <c r="G13" s="864">
        <v>795</v>
      </c>
      <c r="H13" s="864"/>
      <c r="I13" s="864">
        <f t="shared" si="3"/>
        <v>795</v>
      </c>
      <c r="J13" s="864"/>
      <c r="K13" s="864"/>
      <c r="L13" s="871">
        <f t="shared" si="4"/>
        <v>0</v>
      </c>
      <c r="M13" s="864"/>
      <c r="N13" s="864"/>
      <c r="O13" s="864">
        <f t="shared" si="0"/>
        <v>0</v>
      </c>
      <c r="P13" s="864"/>
      <c r="Q13" s="864"/>
      <c r="R13" s="864">
        <f t="shared" si="1"/>
        <v>0</v>
      </c>
    </row>
    <row r="14" spans="1:18" ht="15" customHeight="1" x14ac:dyDescent="0.25">
      <c r="A14" s="573" t="s">
        <v>20</v>
      </c>
      <c r="B14" s="1414" t="s">
        <v>19</v>
      </c>
      <c r="C14" s="1414"/>
      <c r="D14" s="864">
        <f t="shared" si="2"/>
        <v>0</v>
      </c>
      <c r="E14" s="864">
        <f t="shared" si="2"/>
        <v>0</v>
      </c>
      <c r="F14" s="864">
        <f t="shared" si="2"/>
        <v>0</v>
      </c>
      <c r="G14" s="864"/>
      <c r="H14" s="864"/>
      <c r="I14" s="864">
        <f t="shared" si="3"/>
        <v>0</v>
      </c>
      <c r="J14" s="864"/>
      <c r="K14" s="864"/>
      <c r="L14" s="871">
        <f t="shared" si="4"/>
        <v>0</v>
      </c>
      <c r="M14" s="864"/>
      <c r="N14" s="864"/>
      <c r="O14" s="864">
        <f t="shared" si="0"/>
        <v>0</v>
      </c>
      <c r="P14" s="864"/>
      <c r="Q14" s="864"/>
      <c r="R14" s="864">
        <f t="shared" si="1"/>
        <v>0</v>
      </c>
    </row>
    <row r="15" spans="1:18" ht="15" customHeight="1" x14ac:dyDescent="0.25">
      <c r="A15" s="573" t="s">
        <v>22</v>
      </c>
      <c r="B15" s="1414" t="s">
        <v>21</v>
      </c>
      <c r="C15" s="1414"/>
      <c r="D15" s="864">
        <f t="shared" si="2"/>
        <v>0</v>
      </c>
      <c r="E15" s="864">
        <f t="shared" si="2"/>
        <v>0</v>
      </c>
      <c r="F15" s="864">
        <f t="shared" si="2"/>
        <v>0</v>
      </c>
      <c r="G15" s="864"/>
      <c r="H15" s="864"/>
      <c r="I15" s="864">
        <f t="shared" si="3"/>
        <v>0</v>
      </c>
      <c r="J15" s="864"/>
      <c r="K15" s="864"/>
      <c r="L15" s="871">
        <f t="shared" si="4"/>
        <v>0</v>
      </c>
      <c r="M15" s="864"/>
      <c r="N15" s="864"/>
      <c r="O15" s="864">
        <f t="shared" si="0"/>
        <v>0</v>
      </c>
      <c r="P15" s="864"/>
      <c r="Q15" s="864"/>
      <c r="R15" s="864">
        <f t="shared" si="1"/>
        <v>0</v>
      </c>
    </row>
    <row r="16" spans="1:18" ht="15" customHeight="1" x14ac:dyDescent="0.25">
      <c r="A16" s="573" t="s">
        <v>24</v>
      </c>
      <c r="B16" s="1414" t="s">
        <v>23</v>
      </c>
      <c r="C16" s="1414"/>
      <c r="D16" s="864">
        <f t="shared" si="2"/>
        <v>0</v>
      </c>
      <c r="E16" s="864">
        <f t="shared" si="2"/>
        <v>0</v>
      </c>
      <c r="F16" s="864">
        <f t="shared" si="2"/>
        <v>0</v>
      </c>
      <c r="G16" s="864"/>
      <c r="H16" s="864"/>
      <c r="I16" s="864">
        <f t="shared" si="3"/>
        <v>0</v>
      </c>
      <c r="J16" s="864"/>
      <c r="K16" s="864"/>
      <c r="L16" s="871">
        <f t="shared" si="4"/>
        <v>0</v>
      </c>
      <c r="M16" s="864"/>
      <c r="N16" s="864"/>
      <c r="O16" s="864">
        <f t="shared" si="0"/>
        <v>0</v>
      </c>
      <c r="P16" s="864"/>
      <c r="Q16" s="864"/>
      <c r="R16" s="864">
        <f t="shared" si="1"/>
        <v>0</v>
      </c>
    </row>
    <row r="17" spans="1:18" ht="27.75" customHeight="1" x14ac:dyDescent="0.25">
      <c r="A17" s="573" t="s">
        <v>25</v>
      </c>
      <c r="B17" s="1414" t="s">
        <v>175</v>
      </c>
      <c r="C17" s="1414"/>
      <c r="D17" s="864">
        <f t="shared" si="2"/>
        <v>916</v>
      </c>
      <c r="E17" s="864">
        <f t="shared" si="2"/>
        <v>128</v>
      </c>
      <c r="F17" s="864">
        <f t="shared" si="2"/>
        <v>1044</v>
      </c>
      <c r="G17" s="864">
        <v>904</v>
      </c>
      <c r="H17" s="864">
        <v>128</v>
      </c>
      <c r="I17" s="864">
        <f t="shared" si="3"/>
        <v>1032</v>
      </c>
      <c r="J17" s="864">
        <v>12</v>
      </c>
      <c r="K17" s="864"/>
      <c r="L17" s="871">
        <f t="shared" si="4"/>
        <v>12</v>
      </c>
      <c r="M17" s="864"/>
      <c r="N17" s="864"/>
      <c r="O17" s="864">
        <f t="shared" si="0"/>
        <v>0</v>
      </c>
      <c r="P17" s="864"/>
      <c r="Q17" s="864"/>
      <c r="R17" s="864">
        <f t="shared" si="1"/>
        <v>0</v>
      </c>
    </row>
    <row r="18" spans="1:18" ht="15" customHeight="1" x14ac:dyDescent="0.25">
      <c r="A18" s="573" t="s">
        <v>25</v>
      </c>
      <c r="B18" s="1414" t="s">
        <v>26</v>
      </c>
      <c r="C18" s="1414"/>
      <c r="D18" s="864">
        <f t="shared" si="2"/>
        <v>0</v>
      </c>
      <c r="E18" s="864">
        <f t="shared" si="2"/>
        <v>0</v>
      </c>
      <c r="F18" s="864">
        <f t="shared" si="2"/>
        <v>0</v>
      </c>
      <c r="G18" s="864"/>
      <c r="H18" s="864"/>
      <c r="I18" s="864">
        <f t="shared" si="3"/>
        <v>0</v>
      </c>
      <c r="J18" s="864"/>
      <c r="K18" s="864"/>
      <c r="L18" s="871">
        <f t="shared" si="4"/>
        <v>0</v>
      </c>
      <c r="M18" s="864"/>
      <c r="N18" s="864"/>
      <c r="O18" s="864">
        <f t="shared" si="0"/>
        <v>0</v>
      </c>
      <c r="P18" s="864"/>
      <c r="Q18" s="864"/>
      <c r="R18" s="864">
        <f t="shared" si="1"/>
        <v>0</v>
      </c>
    </row>
    <row r="19" spans="1:18" s="575" customFormat="1" ht="15" customHeight="1" x14ac:dyDescent="0.25">
      <c r="A19" s="574" t="s">
        <v>27</v>
      </c>
      <c r="B19" s="1413" t="s">
        <v>416</v>
      </c>
      <c r="C19" s="1413"/>
      <c r="D19" s="866">
        <f>SUM(D5:D18)</f>
        <v>141430</v>
      </c>
      <c r="E19" s="866">
        <f t="shared" ref="E19:R19" si="12">SUM(E5:E18)</f>
        <v>283</v>
      </c>
      <c r="F19" s="866">
        <f t="shared" si="12"/>
        <v>141713</v>
      </c>
      <c r="G19" s="866">
        <f t="shared" si="12"/>
        <v>140392</v>
      </c>
      <c r="H19" s="866">
        <f t="shared" ref="H19" si="13">SUM(H5:H18)</f>
        <v>283</v>
      </c>
      <c r="I19" s="866">
        <f t="shared" si="12"/>
        <v>140675</v>
      </c>
      <c r="J19" s="866">
        <f t="shared" si="12"/>
        <v>1038</v>
      </c>
      <c r="K19" s="866">
        <f>SUM(K5:K18)</f>
        <v>0</v>
      </c>
      <c r="L19" s="870">
        <f>SUM(L5:L18)</f>
        <v>1038</v>
      </c>
      <c r="M19" s="866">
        <f t="shared" si="12"/>
        <v>0</v>
      </c>
      <c r="N19" s="866">
        <f t="shared" si="12"/>
        <v>0</v>
      </c>
      <c r="O19" s="866">
        <f t="shared" si="12"/>
        <v>0</v>
      </c>
      <c r="P19" s="866">
        <f t="shared" si="12"/>
        <v>0</v>
      </c>
      <c r="Q19" s="866">
        <f t="shared" si="12"/>
        <v>0</v>
      </c>
      <c r="R19" s="866">
        <f t="shared" si="12"/>
        <v>0</v>
      </c>
    </row>
    <row r="20" spans="1:18" ht="15" customHeight="1" x14ac:dyDescent="0.25">
      <c r="A20" s="573" t="s">
        <v>29</v>
      </c>
      <c r="B20" s="1414" t="s">
        <v>28</v>
      </c>
      <c r="C20" s="1414"/>
      <c r="D20" s="864">
        <f>+G20+J20+M20+P20</f>
        <v>0</v>
      </c>
      <c r="E20" s="864">
        <f t="shared" ref="E20:F21" si="14">+H20+K20+N20+Q20</f>
        <v>0</v>
      </c>
      <c r="F20" s="864">
        <f t="shared" si="14"/>
        <v>0</v>
      </c>
      <c r="G20" s="864"/>
      <c r="H20" s="864"/>
      <c r="I20" s="864">
        <f t="shared" si="3"/>
        <v>0</v>
      </c>
      <c r="J20" s="864"/>
      <c r="K20" s="864"/>
      <c r="L20" s="871">
        <f t="shared" ref="L20:L22" si="15">+J20+K20</f>
        <v>0</v>
      </c>
      <c r="M20" s="864"/>
      <c r="N20" s="864"/>
      <c r="O20" s="864"/>
      <c r="P20" s="864"/>
      <c r="Q20" s="864"/>
      <c r="R20" s="864"/>
    </row>
    <row r="21" spans="1:18" ht="38.25" customHeight="1" x14ac:dyDescent="0.25">
      <c r="A21" s="573" t="s">
        <v>629</v>
      </c>
      <c r="B21" s="1414" t="s">
        <v>30</v>
      </c>
      <c r="C21" s="1414"/>
      <c r="D21" s="864">
        <f t="shared" ref="D21:D22" si="16">+G21+J21+M21+P21</f>
        <v>1617</v>
      </c>
      <c r="E21" s="864">
        <f t="shared" si="14"/>
        <v>86</v>
      </c>
      <c r="F21" s="865">
        <f t="shared" si="14"/>
        <v>1703</v>
      </c>
      <c r="G21" s="864">
        <v>300</v>
      </c>
      <c r="H21" s="864">
        <v>86</v>
      </c>
      <c r="I21" s="864">
        <f t="shared" si="3"/>
        <v>386</v>
      </c>
      <c r="J21" s="864"/>
      <c r="K21" s="864"/>
      <c r="L21" s="871">
        <f t="shared" si="15"/>
        <v>0</v>
      </c>
      <c r="M21" s="864">
        <v>1317</v>
      </c>
      <c r="N21" s="864"/>
      <c r="O21" s="864">
        <f t="shared" ref="O21:O22" si="17">+M21+N21</f>
        <v>1317</v>
      </c>
      <c r="P21" s="864"/>
      <c r="Q21" s="864"/>
      <c r="R21" s="864">
        <f t="shared" ref="R21:R22" si="18">+P21+Q21</f>
        <v>0</v>
      </c>
    </row>
    <row r="22" spans="1:18" ht="15" customHeight="1" x14ac:dyDescent="0.25">
      <c r="A22" s="573" t="s">
        <v>32</v>
      </c>
      <c r="B22" s="1414" t="s">
        <v>31</v>
      </c>
      <c r="C22" s="1414"/>
      <c r="D22" s="864">
        <f t="shared" si="16"/>
        <v>30</v>
      </c>
      <c r="E22" s="864"/>
      <c r="F22" s="864">
        <f>+D22+E22</f>
        <v>30</v>
      </c>
      <c r="G22" s="864">
        <v>30</v>
      </c>
      <c r="H22" s="864"/>
      <c r="I22" s="864">
        <f t="shared" si="3"/>
        <v>30</v>
      </c>
      <c r="J22" s="864"/>
      <c r="K22" s="864"/>
      <c r="L22" s="871">
        <f t="shared" si="15"/>
        <v>0</v>
      </c>
      <c r="M22" s="864"/>
      <c r="N22" s="864"/>
      <c r="O22" s="864">
        <f t="shared" si="17"/>
        <v>0</v>
      </c>
      <c r="P22" s="864"/>
      <c r="Q22" s="864"/>
      <c r="R22" s="864">
        <f t="shared" si="18"/>
        <v>0</v>
      </c>
    </row>
    <row r="23" spans="1:18" s="575" customFormat="1" ht="15" customHeight="1" x14ac:dyDescent="0.25">
      <c r="A23" s="574" t="s">
        <v>33</v>
      </c>
      <c r="B23" s="1413" t="s">
        <v>417</v>
      </c>
      <c r="C23" s="1413"/>
      <c r="D23" s="866">
        <f>SUM(D20:D22)</f>
        <v>1647</v>
      </c>
      <c r="E23" s="866">
        <f t="shared" ref="E23:R23" si="19">SUM(E20:E22)</f>
        <v>86</v>
      </c>
      <c r="F23" s="866">
        <f t="shared" si="19"/>
        <v>1733</v>
      </c>
      <c r="G23" s="866">
        <f t="shared" si="19"/>
        <v>330</v>
      </c>
      <c r="H23" s="866">
        <f t="shared" si="19"/>
        <v>86</v>
      </c>
      <c r="I23" s="866">
        <f t="shared" si="19"/>
        <v>416</v>
      </c>
      <c r="J23" s="866">
        <f t="shared" si="19"/>
        <v>0</v>
      </c>
      <c r="K23" s="866">
        <f t="shared" si="19"/>
        <v>0</v>
      </c>
      <c r="L23" s="870">
        <f t="shared" si="19"/>
        <v>0</v>
      </c>
      <c r="M23" s="866">
        <f t="shared" si="19"/>
        <v>1317</v>
      </c>
      <c r="N23" s="866">
        <f t="shared" si="19"/>
        <v>0</v>
      </c>
      <c r="O23" s="866">
        <f t="shared" si="19"/>
        <v>1317</v>
      </c>
      <c r="P23" s="866">
        <f t="shared" si="19"/>
        <v>0</v>
      </c>
      <c r="Q23" s="866">
        <f t="shared" si="19"/>
        <v>0</v>
      </c>
      <c r="R23" s="866">
        <f t="shared" si="19"/>
        <v>0</v>
      </c>
    </row>
    <row r="24" spans="1:18" s="576" customFormat="1" ht="15" customHeight="1" x14ac:dyDescent="0.25">
      <c r="A24" s="574" t="s">
        <v>34</v>
      </c>
      <c r="B24" s="1413" t="s">
        <v>418</v>
      </c>
      <c r="C24" s="1413"/>
      <c r="D24" s="866">
        <f>+D23+D19</f>
        <v>143077</v>
      </c>
      <c r="E24" s="866">
        <f t="shared" ref="E24:R24" si="20">+E23+E19</f>
        <v>369</v>
      </c>
      <c r="F24" s="866">
        <f t="shared" si="20"/>
        <v>143446</v>
      </c>
      <c r="G24" s="866">
        <f t="shared" si="20"/>
        <v>140722</v>
      </c>
      <c r="H24" s="866">
        <f t="shared" si="20"/>
        <v>369</v>
      </c>
      <c r="I24" s="866">
        <f t="shared" si="20"/>
        <v>141091</v>
      </c>
      <c r="J24" s="866">
        <f t="shared" si="20"/>
        <v>1038</v>
      </c>
      <c r="K24" s="866">
        <f t="shared" si="20"/>
        <v>0</v>
      </c>
      <c r="L24" s="870">
        <f t="shared" si="20"/>
        <v>1038</v>
      </c>
      <c r="M24" s="866">
        <f t="shared" si="20"/>
        <v>1317</v>
      </c>
      <c r="N24" s="866">
        <f>+N23+N19</f>
        <v>0</v>
      </c>
      <c r="O24" s="866">
        <f t="shared" si="20"/>
        <v>1317</v>
      </c>
      <c r="P24" s="866">
        <f t="shared" si="20"/>
        <v>0</v>
      </c>
      <c r="Q24" s="866">
        <f t="shared" si="20"/>
        <v>0</v>
      </c>
      <c r="R24" s="866">
        <f t="shared" si="20"/>
        <v>0</v>
      </c>
    </row>
    <row r="25" spans="1:18" x14ac:dyDescent="0.25">
      <c r="A25" s="577"/>
      <c r="B25" s="853"/>
      <c r="C25" s="853"/>
      <c r="D25" s="867"/>
      <c r="E25" s="867"/>
      <c r="F25" s="868"/>
      <c r="G25" s="869"/>
      <c r="H25" s="867"/>
      <c r="I25" s="868"/>
      <c r="J25" s="869"/>
      <c r="K25" s="867"/>
      <c r="L25" s="934"/>
      <c r="M25" s="869"/>
      <c r="N25" s="867"/>
      <c r="O25" s="868"/>
      <c r="P25" s="869"/>
      <c r="Q25" s="867"/>
      <c r="R25" s="867"/>
    </row>
    <row r="26" spans="1:18" s="576" customFormat="1" ht="27" customHeight="1" x14ac:dyDescent="0.25">
      <c r="A26" s="574" t="s">
        <v>35</v>
      </c>
      <c r="B26" s="1413" t="s">
        <v>419</v>
      </c>
      <c r="C26" s="1413"/>
      <c r="D26" s="870">
        <f>SUM(D27:D31)</f>
        <v>24342</v>
      </c>
      <c r="E26" s="866">
        <f t="shared" ref="E26:F31" si="21">+H26+K26+N26+Q26</f>
        <v>57</v>
      </c>
      <c r="F26" s="935">
        <f t="shared" si="21"/>
        <v>24399</v>
      </c>
      <c r="G26" s="866">
        <f t="shared" ref="G26:R26" si="22">SUM(G27:G31)</f>
        <v>23939</v>
      </c>
      <c r="H26" s="866">
        <f t="shared" si="22"/>
        <v>57</v>
      </c>
      <c r="I26" s="866">
        <f t="shared" si="22"/>
        <v>23996</v>
      </c>
      <c r="J26" s="866">
        <f t="shared" si="22"/>
        <v>171</v>
      </c>
      <c r="K26" s="866">
        <f t="shared" si="22"/>
        <v>0</v>
      </c>
      <c r="L26" s="870">
        <f t="shared" si="22"/>
        <v>171</v>
      </c>
      <c r="M26" s="870">
        <f t="shared" si="22"/>
        <v>232</v>
      </c>
      <c r="N26" s="866">
        <f t="shared" si="22"/>
        <v>0</v>
      </c>
      <c r="O26" s="866">
        <f t="shared" si="22"/>
        <v>232</v>
      </c>
      <c r="P26" s="866">
        <f t="shared" si="22"/>
        <v>0</v>
      </c>
      <c r="Q26" s="866">
        <f t="shared" si="22"/>
        <v>0</v>
      </c>
      <c r="R26" s="866">
        <f t="shared" si="22"/>
        <v>0</v>
      </c>
    </row>
    <row r="27" spans="1:18" ht="25.5" x14ac:dyDescent="0.25">
      <c r="A27" s="578" t="s">
        <v>35</v>
      </c>
      <c r="B27" s="579"/>
      <c r="C27" s="580" t="s">
        <v>36</v>
      </c>
      <c r="D27" s="871">
        <f>+G27+J27+M27+P27</f>
        <v>21118</v>
      </c>
      <c r="E27" s="864">
        <f t="shared" si="21"/>
        <v>57</v>
      </c>
      <c r="F27" s="864">
        <f t="shared" si="21"/>
        <v>21175</v>
      </c>
      <c r="G27" s="864">
        <v>20726</v>
      </c>
      <c r="H27" s="864">
        <f>29+28</f>
        <v>57</v>
      </c>
      <c r="I27" s="864">
        <f t="shared" ref="I27:I31" si="23">+G27+H27</f>
        <v>20783</v>
      </c>
      <c r="J27" s="864">
        <v>160</v>
      </c>
      <c r="K27" s="864"/>
      <c r="L27" s="871">
        <f t="shared" ref="L27:L31" si="24">+J27+K27</f>
        <v>160</v>
      </c>
      <c r="M27" s="871">
        <v>232</v>
      </c>
      <c r="N27" s="864"/>
      <c r="O27" s="864">
        <f t="shared" ref="O27:O31" si="25">+M27+N27</f>
        <v>232</v>
      </c>
      <c r="P27" s="864"/>
      <c r="Q27" s="864"/>
      <c r="R27" s="864">
        <f t="shared" ref="R27:R31" si="26">+P27+Q27</f>
        <v>0</v>
      </c>
    </row>
    <row r="28" spans="1:18" ht="25.5" x14ac:dyDescent="0.25">
      <c r="A28" s="578" t="s">
        <v>35</v>
      </c>
      <c r="B28" s="579"/>
      <c r="C28" s="580" t="s">
        <v>37</v>
      </c>
      <c r="D28" s="864">
        <f t="shared" ref="D28:D31" si="27">+G28+J28+M28+P28</f>
        <v>2897</v>
      </c>
      <c r="E28" s="864">
        <f t="shared" si="21"/>
        <v>0</v>
      </c>
      <c r="F28" s="864">
        <f t="shared" si="21"/>
        <v>2897</v>
      </c>
      <c r="G28" s="864">
        <v>2897</v>
      </c>
      <c r="H28" s="864"/>
      <c r="I28" s="864">
        <f t="shared" si="23"/>
        <v>2897</v>
      </c>
      <c r="J28" s="864"/>
      <c r="K28" s="864"/>
      <c r="L28" s="871">
        <f t="shared" si="24"/>
        <v>0</v>
      </c>
      <c r="M28" s="864"/>
      <c r="N28" s="864"/>
      <c r="O28" s="864">
        <f t="shared" si="25"/>
        <v>0</v>
      </c>
      <c r="P28" s="864"/>
      <c r="Q28" s="864"/>
      <c r="R28" s="864">
        <f t="shared" si="26"/>
        <v>0</v>
      </c>
    </row>
    <row r="29" spans="1:18" ht="25.5" x14ac:dyDescent="0.25">
      <c r="A29" s="578" t="s">
        <v>35</v>
      </c>
      <c r="B29" s="579"/>
      <c r="C29" s="580" t="s">
        <v>38</v>
      </c>
      <c r="D29" s="864">
        <f t="shared" si="27"/>
        <v>0</v>
      </c>
      <c r="E29" s="864">
        <f t="shared" si="21"/>
        <v>0</v>
      </c>
      <c r="F29" s="864">
        <f t="shared" si="21"/>
        <v>0</v>
      </c>
      <c r="G29" s="864"/>
      <c r="H29" s="864"/>
      <c r="I29" s="864">
        <f t="shared" si="23"/>
        <v>0</v>
      </c>
      <c r="J29" s="864"/>
      <c r="K29" s="864"/>
      <c r="L29" s="871">
        <f t="shared" si="24"/>
        <v>0</v>
      </c>
      <c r="M29" s="864"/>
      <c r="N29" s="864"/>
      <c r="O29" s="864">
        <f t="shared" si="25"/>
        <v>0</v>
      </c>
      <c r="P29" s="864"/>
      <c r="Q29" s="864"/>
      <c r="R29" s="864">
        <f t="shared" si="26"/>
        <v>0</v>
      </c>
    </row>
    <row r="30" spans="1:18" ht="62.25" customHeight="1" x14ac:dyDescent="0.25">
      <c r="A30" s="578" t="s">
        <v>35</v>
      </c>
      <c r="B30" s="579"/>
      <c r="C30" s="580" t="s">
        <v>39</v>
      </c>
      <c r="D30" s="864">
        <f t="shared" si="27"/>
        <v>0</v>
      </c>
      <c r="E30" s="864">
        <f t="shared" si="21"/>
        <v>0</v>
      </c>
      <c r="F30" s="864">
        <f t="shared" si="21"/>
        <v>0</v>
      </c>
      <c r="G30" s="864"/>
      <c r="H30" s="864"/>
      <c r="I30" s="864">
        <f t="shared" si="23"/>
        <v>0</v>
      </c>
      <c r="J30" s="864"/>
      <c r="K30" s="864"/>
      <c r="L30" s="871">
        <f t="shared" si="24"/>
        <v>0</v>
      </c>
      <c r="M30" s="864"/>
      <c r="N30" s="864"/>
      <c r="O30" s="864">
        <f t="shared" si="25"/>
        <v>0</v>
      </c>
      <c r="P30" s="864"/>
      <c r="Q30" s="864"/>
      <c r="R30" s="864">
        <f t="shared" si="26"/>
        <v>0</v>
      </c>
    </row>
    <row r="31" spans="1:18" ht="25.5" customHeight="1" x14ac:dyDescent="0.25">
      <c r="A31" s="578" t="s">
        <v>35</v>
      </c>
      <c r="B31" s="579"/>
      <c r="C31" s="580" t="s">
        <v>40</v>
      </c>
      <c r="D31" s="864">
        <f t="shared" si="27"/>
        <v>327</v>
      </c>
      <c r="E31" s="864">
        <f t="shared" si="21"/>
        <v>0</v>
      </c>
      <c r="F31" s="864">
        <f t="shared" si="21"/>
        <v>327</v>
      </c>
      <c r="G31" s="864">
        <v>316</v>
      </c>
      <c r="H31" s="864"/>
      <c r="I31" s="864">
        <f t="shared" si="23"/>
        <v>316</v>
      </c>
      <c r="J31" s="864">
        <v>11</v>
      </c>
      <c r="K31" s="864"/>
      <c r="L31" s="871">
        <f t="shared" si="24"/>
        <v>11</v>
      </c>
      <c r="M31" s="864"/>
      <c r="N31" s="864"/>
      <c r="O31" s="864">
        <f t="shared" si="25"/>
        <v>0</v>
      </c>
      <c r="P31" s="864"/>
      <c r="Q31" s="864"/>
      <c r="R31" s="864">
        <f t="shared" si="26"/>
        <v>0</v>
      </c>
    </row>
    <row r="32" spans="1:18" x14ac:dyDescent="0.25">
      <c r="A32" s="581"/>
      <c r="B32" s="582"/>
      <c r="C32" s="583"/>
      <c r="D32" s="872"/>
      <c r="E32" s="872"/>
      <c r="F32" s="872"/>
      <c r="G32" s="872"/>
      <c r="H32" s="872"/>
      <c r="I32" s="872"/>
      <c r="J32" s="872"/>
      <c r="K32" s="872"/>
      <c r="L32" s="936"/>
      <c r="M32" s="872"/>
      <c r="N32" s="872"/>
      <c r="O32" s="872"/>
      <c r="P32" s="872"/>
      <c r="Q32" s="872"/>
      <c r="R32" s="872"/>
    </row>
    <row r="33" spans="1:18" ht="15" customHeight="1" x14ac:dyDescent="0.25">
      <c r="A33" s="573" t="s">
        <v>42</v>
      </c>
      <c r="B33" s="1414" t="s">
        <v>41</v>
      </c>
      <c r="C33" s="1414"/>
      <c r="D33" s="864">
        <f>+G33+J33+M33+P33</f>
        <v>840</v>
      </c>
      <c r="E33" s="864">
        <f>+H33+K33+N33+Q33</f>
        <v>0</v>
      </c>
      <c r="F33" s="864">
        <f>+I33+L33+O33+R33</f>
        <v>840</v>
      </c>
      <c r="G33" s="864">
        <v>840</v>
      </c>
      <c r="H33" s="864"/>
      <c r="I33" s="864">
        <f t="shared" ref="I33:I35" si="28">+G33+H33</f>
        <v>840</v>
      </c>
      <c r="J33" s="864"/>
      <c r="K33" s="864"/>
      <c r="L33" s="871">
        <f t="shared" ref="L33:L35" si="29">+J33+K33</f>
        <v>0</v>
      </c>
      <c r="M33" s="864"/>
      <c r="N33" s="864"/>
      <c r="O33" s="864">
        <f t="shared" ref="O33:O35" si="30">+M33+N33</f>
        <v>0</v>
      </c>
      <c r="P33" s="864"/>
      <c r="Q33" s="864"/>
      <c r="R33" s="864">
        <f t="shared" ref="R33:R35" si="31">+P33+Q33</f>
        <v>0</v>
      </c>
    </row>
    <row r="34" spans="1:18" ht="15" customHeight="1" x14ac:dyDescent="0.25">
      <c r="A34" s="573" t="s">
        <v>44</v>
      </c>
      <c r="B34" s="1414" t="s">
        <v>43</v>
      </c>
      <c r="C34" s="1414"/>
      <c r="D34" s="864">
        <f t="shared" ref="D34:F35" si="32">+G34+J34+M34+P34</f>
        <v>1974</v>
      </c>
      <c r="E34" s="864">
        <f t="shared" si="32"/>
        <v>0</v>
      </c>
      <c r="F34" s="865">
        <f t="shared" si="32"/>
        <v>1974</v>
      </c>
      <c r="G34" s="864">
        <v>1811</v>
      </c>
      <c r="H34" s="864">
        <v>-67</v>
      </c>
      <c r="I34" s="864">
        <f t="shared" si="28"/>
        <v>1744</v>
      </c>
      <c r="J34" s="864">
        <v>163</v>
      </c>
      <c r="K34" s="864">
        <v>67</v>
      </c>
      <c r="L34" s="871">
        <f t="shared" si="29"/>
        <v>230</v>
      </c>
      <c r="M34" s="864"/>
      <c r="N34" s="864"/>
      <c r="O34" s="864">
        <f t="shared" si="30"/>
        <v>0</v>
      </c>
      <c r="P34" s="864"/>
      <c r="Q34" s="864"/>
      <c r="R34" s="864">
        <f t="shared" si="31"/>
        <v>0</v>
      </c>
    </row>
    <row r="35" spans="1:18" ht="15" customHeight="1" x14ac:dyDescent="0.25">
      <c r="A35" s="573" t="s">
        <v>46</v>
      </c>
      <c r="B35" s="1414" t="s">
        <v>45</v>
      </c>
      <c r="C35" s="1414"/>
      <c r="D35" s="864">
        <f t="shared" si="32"/>
        <v>0</v>
      </c>
      <c r="E35" s="864">
        <f t="shared" si="32"/>
        <v>0</v>
      </c>
      <c r="F35" s="864">
        <f t="shared" si="32"/>
        <v>0</v>
      </c>
      <c r="G35" s="864"/>
      <c r="H35" s="864"/>
      <c r="I35" s="864">
        <f t="shared" si="28"/>
        <v>0</v>
      </c>
      <c r="J35" s="864"/>
      <c r="K35" s="864"/>
      <c r="L35" s="871">
        <f t="shared" si="29"/>
        <v>0</v>
      </c>
      <c r="M35" s="864"/>
      <c r="N35" s="864"/>
      <c r="O35" s="864">
        <f t="shared" si="30"/>
        <v>0</v>
      </c>
      <c r="P35" s="864"/>
      <c r="Q35" s="864"/>
      <c r="R35" s="864">
        <f t="shared" si="31"/>
        <v>0</v>
      </c>
    </row>
    <row r="36" spans="1:18" s="576" customFormat="1" ht="15" customHeight="1" x14ac:dyDescent="0.25">
      <c r="A36" s="574" t="s">
        <v>47</v>
      </c>
      <c r="B36" s="1413" t="s">
        <v>421</v>
      </c>
      <c r="C36" s="1413"/>
      <c r="D36" s="866">
        <f>SUM(D33:D35)</f>
        <v>2814</v>
      </c>
      <c r="E36" s="866">
        <f t="shared" ref="E36:R36" si="33">SUM(E33:E35)</f>
        <v>0</v>
      </c>
      <c r="F36" s="866">
        <f t="shared" si="33"/>
        <v>2814</v>
      </c>
      <c r="G36" s="866">
        <f t="shared" si="33"/>
        <v>2651</v>
      </c>
      <c r="H36" s="866">
        <f t="shared" si="33"/>
        <v>-67</v>
      </c>
      <c r="I36" s="866">
        <f t="shared" si="33"/>
        <v>2584</v>
      </c>
      <c r="J36" s="866">
        <f>SUM(J33:J35)</f>
        <v>163</v>
      </c>
      <c r="K36" s="866">
        <f t="shared" ref="K36" si="34">SUM(K33:K35)</f>
        <v>67</v>
      </c>
      <c r="L36" s="870">
        <f t="shared" si="33"/>
        <v>230</v>
      </c>
      <c r="M36" s="866">
        <f t="shared" si="33"/>
        <v>0</v>
      </c>
      <c r="N36" s="866">
        <f t="shared" si="33"/>
        <v>0</v>
      </c>
      <c r="O36" s="866">
        <f t="shared" si="33"/>
        <v>0</v>
      </c>
      <c r="P36" s="866">
        <f t="shared" si="33"/>
        <v>0</v>
      </c>
      <c r="Q36" s="866">
        <f t="shared" si="33"/>
        <v>0</v>
      </c>
      <c r="R36" s="866">
        <f t="shared" si="33"/>
        <v>0</v>
      </c>
    </row>
    <row r="37" spans="1:18" ht="15" customHeight="1" x14ac:dyDescent="0.25">
      <c r="A37" s="573" t="s">
        <v>49</v>
      </c>
      <c r="B37" s="1414" t="s">
        <v>48</v>
      </c>
      <c r="C37" s="1414"/>
      <c r="D37" s="864">
        <f>+G37+J37+M37+P37</f>
        <v>60</v>
      </c>
      <c r="E37" s="864">
        <f t="shared" ref="E37:F38" si="35">+H37+K37+N37+Q37</f>
        <v>0</v>
      </c>
      <c r="F37" s="864">
        <f t="shared" si="35"/>
        <v>60</v>
      </c>
      <c r="G37" s="864"/>
      <c r="H37" s="864"/>
      <c r="I37" s="864">
        <f t="shared" ref="I37:I38" si="36">+G37+H37</f>
        <v>0</v>
      </c>
      <c r="J37" s="864">
        <v>60</v>
      </c>
      <c r="K37" s="864"/>
      <c r="L37" s="871">
        <f t="shared" ref="L37:L38" si="37">+J37+K37</f>
        <v>60</v>
      </c>
      <c r="M37" s="864"/>
      <c r="N37" s="864"/>
      <c r="O37" s="864">
        <f t="shared" ref="O37:O38" si="38">+M37+N37</f>
        <v>0</v>
      </c>
      <c r="P37" s="864"/>
      <c r="Q37" s="864"/>
      <c r="R37" s="864">
        <f t="shared" ref="R37:R38" si="39">+P37+Q37</f>
        <v>0</v>
      </c>
    </row>
    <row r="38" spans="1:18" ht="15" customHeight="1" x14ac:dyDescent="0.25">
      <c r="A38" s="573" t="s">
        <v>51</v>
      </c>
      <c r="B38" s="1414" t="s">
        <v>50</v>
      </c>
      <c r="C38" s="1414"/>
      <c r="D38" s="864">
        <f>+G38+J38+M38+P38</f>
        <v>70</v>
      </c>
      <c r="E38" s="864">
        <f t="shared" si="35"/>
        <v>0</v>
      </c>
      <c r="F38" s="864">
        <f t="shared" si="35"/>
        <v>70</v>
      </c>
      <c r="G38" s="864"/>
      <c r="H38" s="864"/>
      <c r="I38" s="864">
        <f t="shared" si="36"/>
        <v>0</v>
      </c>
      <c r="J38" s="864">
        <v>70</v>
      </c>
      <c r="K38" s="864"/>
      <c r="L38" s="871">
        <f t="shared" si="37"/>
        <v>70</v>
      </c>
      <c r="M38" s="864"/>
      <c r="N38" s="864"/>
      <c r="O38" s="864">
        <f t="shared" si="38"/>
        <v>0</v>
      </c>
      <c r="P38" s="864"/>
      <c r="Q38" s="864"/>
      <c r="R38" s="864">
        <f t="shared" si="39"/>
        <v>0</v>
      </c>
    </row>
    <row r="39" spans="1:18" s="576" customFormat="1" ht="15" customHeight="1" x14ac:dyDescent="0.25">
      <c r="A39" s="574" t="s">
        <v>52</v>
      </c>
      <c r="B39" s="1413" t="s">
        <v>422</v>
      </c>
      <c r="C39" s="1413"/>
      <c r="D39" s="866">
        <f>SUM(D37:D38)</f>
        <v>130</v>
      </c>
      <c r="E39" s="866">
        <f t="shared" ref="E39:F39" si="40">SUM(E37:E38)</f>
        <v>0</v>
      </c>
      <c r="F39" s="866">
        <f t="shared" si="40"/>
        <v>130</v>
      </c>
      <c r="G39" s="866">
        <f t="shared" ref="G39:R39" si="41">+G38+G37</f>
        <v>0</v>
      </c>
      <c r="H39" s="866">
        <f t="shared" si="41"/>
        <v>0</v>
      </c>
      <c r="I39" s="866">
        <f t="shared" si="41"/>
        <v>0</v>
      </c>
      <c r="J39" s="866">
        <f t="shared" si="41"/>
        <v>130</v>
      </c>
      <c r="K39" s="866">
        <f t="shared" si="41"/>
        <v>0</v>
      </c>
      <c r="L39" s="870">
        <f t="shared" si="41"/>
        <v>130</v>
      </c>
      <c r="M39" s="866">
        <f t="shared" si="41"/>
        <v>0</v>
      </c>
      <c r="N39" s="866">
        <f t="shared" si="41"/>
        <v>0</v>
      </c>
      <c r="O39" s="866">
        <f t="shared" si="41"/>
        <v>0</v>
      </c>
      <c r="P39" s="866">
        <f t="shared" si="41"/>
        <v>0</v>
      </c>
      <c r="Q39" s="866">
        <f t="shared" si="41"/>
        <v>0</v>
      </c>
      <c r="R39" s="866">
        <f t="shared" si="41"/>
        <v>0</v>
      </c>
    </row>
    <row r="40" spans="1:18" ht="15" customHeight="1" x14ac:dyDescent="0.25">
      <c r="A40" s="573" t="s">
        <v>54</v>
      </c>
      <c r="B40" s="1414" t="s">
        <v>53</v>
      </c>
      <c r="C40" s="1414"/>
      <c r="D40" s="864">
        <f>+G40+J40+M40+P40</f>
        <v>0</v>
      </c>
      <c r="E40" s="864">
        <f>+H40+K40+N40+Q40</f>
        <v>0</v>
      </c>
      <c r="F40" s="864">
        <f>+I40+L40+O40+R40</f>
        <v>0</v>
      </c>
      <c r="G40" s="864"/>
      <c r="H40" s="864"/>
      <c r="I40" s="864">
        <f t="shared" ref="I40:I48" si="42">+G40+H40</f>
        <v>0</v>
      </c>
      <c r="J40" s="864"/>
      <c r="K40" s="864"/>
      <c r="L40" s="871">
        <f t="shared" ref="L40:L48" si="43">+J40+K40</f>
        <v>0</v>
      </c>
      <c r="M40" s="864"/>
      <c r="N40" s="864"/>
      <c r="O40" s="864">
        <f t="shared" ref="O40:O48" si="44">+M40+N40</f>
        <v>0</v>
      </c>
      <c r="P40" s="864"/>
      <c r="Q40" s="864"/>
      <c r="R40" s="864">
        <f t="shared" ref="R40:R48" si="45">+P40+Q40</f>
        <v>0</v>
      </c>
    </row>
    <row r="41" spans="1:18" ht="15" customHeight="1" x14ac:dyDescent="0.25">
      <c r="A41" s="573" t="s">
        <v>56</v>
      </c>
      <c r="B41" s="1414" t="s">
        <v>55</v>
      </c>
      <c r="C41" s="1414"/>
      <c r="D41" s="864">
        <f>+G41+J41+M41+P41</f>
        <v>29541</v>
      </c>
      <c r="E41" s="864">
        <f t="shared" ref="E41:F44" si="46">+H41+K41+N41+Q41</f>
        <v>0</v>
      </c>
      <c r="F41" s="864">
        <f t="shared" si="46"/>
        <v>29541</v>
      </c>
      <c r="G41" s="864"/>
      <c r="H41" s="864"/>
      <c r="I41" s="864">
        <f t="shared" si="42"/>
        <v>0</v>
      </c>
      <c r="J41" s="873"/>
      <c r="K41" s="864"/>
      <c r="L41" s="871">
        <f t="shared" si="43"/>
        <v>0</v>
      </c>
      <c r="M41" s="864"/>
      <c r="N41" s="864"/>
      <c r="O41" s="864">
        <f t="shared" si="44"/>
        <v>0</v>
      </c>
      <c r="P41" s="873">
        <v>29541</v>
      </c>
      <c r="Q41" s="864"/>
      <c r="R41" s="864">
        <f t="shared" si="45"/>
        <v>29541</v>
      </c>
    </row>
    <row r="42" spans="1:18" ht="15" customHeight="1" x14ac:dyDescent="0.25">
      <c r="A42" s="573" t="s">
        <v>57</v>
      </c>
      <c r="B42" s="1414" t="s">
        <v>423</v>
      </c>
      <c r="C42" s="1414"/>
      <c r="D42" s="864">
        <f t="shared" ref="D42:D44" si="47">+G42+J42+M42+P42</f>
        <v>0</v>
      </c>
      <c r="E42" s="864">
        <f t="shared" si="46"/>
        <v>0</v>
      </c>
      <c r="F42" s="864">
        <f t="shared" si="46"/>
        <v>0</v>
      </c>
      <c r="G42" s="864"/>
      <c r="H42" s="864"/>
      <c r="I42" s="864">
        <f t="shared" si="42"/>
        <v>0</v>
      </c>
      <c r="J42" s="864"/>
      <c r="K42" s="864"/>
      <c r="L42" s="871">
        <f t="shared" si="43"/>
        <v>0</v>
      </c>
      <c r="M42" s="864"/>
      <c r="N42" s="864"/>
      <c r="O42" s="864">
        <f t="shared" si="44"/>
        <v>0</v>
      </c>
      <c r="P42" s="864"/>
      <c r="Q42" s="864"/>
      <c r="R42" s="864">
        <f t="shared" si="45"/>
        <v>0</v>
      </c>
    </row>
    <row r="43" spans="1:18" ht="15" customHeight="1" x14ac:dyDescent="0.25">
      <c r="A43" s="573" t="s">
        <v>59</v>
      </c>
      <c r="B43" s="1414" t="s">
        <v>58</v>
      </c>
      <c r="C43" s="1414"/>
      <c r="D43" s="864">
        <f t="shared" si="47"/>
        <v>120</v>
      </c>
      <c r="E43" s="864">
        <f t="shared" si="46"/>
        <v>14</v>
      </c>
      <c r="F43" s="864">
        <f t="shared" si="46"/>
        <v>134</v>
      </c>
      <c r="G43" s="864"/>
      <c r="H43" s="864">
        <v>14</v>
      </c>
      <c r="I43" s="864">
        <f t="shared" si="42"/>
        <v>14</v>
      </c>
      <c r="J43" s="864">
        <v>120</v>
      </c>
      <c r="K43" s="864"/>
      <c r="L43" s="871">
        <f t="shared" si="43"/>
        <v>120</v>
      </c>
      <c r="M43" s="864"/>
      <c r="N43" s="864"/>
      <c r="O43" s="864">
        <f t="shared" si="44"/>
        <v>0</v>
      </c>
      <c r="P43" s="864"/>
      <c r="Q43" s="864"/>
      <c r="R43" s="864">
        <f t="shared" si="45"/>
        <v>0</v>
      </c>
    </row>
    <row r="44" spans="1:18" ht="15" customHeight="1" x14ac:dyDescent="0.25">
      <c r="A44" s="573" t="s">
        <v>60</v>
      </c>
      <c r="B44" s="1414" t="s">
        <v>166</v>
      </c>
      <c r="C44" s="1414"/>
      <c r="D44" s="864">
        <f t="shared" si="47"/>
        <v>0</v>
      </c>
      <c r="E44" s="864">
        <f t="shared" si="46"/>
        <v>0</v>
      </c>
      <c r="F44" s="864">
        <f t="shared" si="46"/>
        <v>0</v>
      </c>
      <c r="G44" s="864"/>
      <c r="H44" s="864"/>
      <c r="I44" s="864">
        <f t="shared" si="42"/>
        <v>0</v>
      </c>
      <c r="J44" s="864"/>
      <c r="K44" s="864"/>
      <c r="L44" s="871">
        <f t="shared" si="43"/>
        <v>0</v>
      </c>
      <c r="M44" s="864"/>
      <c r="N44" s="864"/>
      <c r="O44" s="864">
        <f t="shared" si="44"/>
        <v>0</v>
      </c>
      <c r="P44" s="864"/>
      <c r="Q44" s="864"/>
      <c r="R44" s="864">
        <f t="shared" si="45"/>
        <v>0</v>
      </c>
    </row>
    <row r="45" spans="1:18" ht="25.5" x14ac:dyDescent="0.25">
      <c r="A45" s="578" t="s">
        <v>60</v>
      </c>
      <c r="B45" s="874"/>
      <c r="C45" s="875" t="s">
        <v>61</v>
      </c>
      <c r="D45" s="864"/>
      <c r="E45" s="864"/>
      <c r="F45" s="864"/>
      <c r="G45" s="864"/>
      <c r="H45" s="864"/>
      <c r="I45" s="864">
        <f t="shared" si="42"/>
        <v>0</v>
      </c>
      <c r="J45" s="864"/>
      <c r="K45" s="864"/>
      <c r="L45" s="871">
        <f t="shared" si="43"/>
        <v>0</v>
      </c>
      <c r="M45" s="864"/>
      <c r="N45" s="864"/>
      <c r="O45" s="864">
        <f t="shared" si="44"/>
        <v>0</v>
      </c>
      <c r="P45" s="864"/>
      <c r="Q45" s="864"/>
      <c r="R45" s="864">
        <f t="shared" si="45"/>
        <v>0</v>
      </c>
    </row>
    <row r="46" spans="1:18" ht="25.5" x14ac:dyDescent="0.25">
      <c r="A46" s="578" t="s">
        <v>60</v>
      </c>
      <c r="B46" s="874"/>
      <c r="C46" s="875" t="s">
        <v>168</v>
      </c>
      <c r="D46" s="864"/>
      <c r="E46" s="864"/>
      <c r="F46" s="864"/>
      <c r="G46" s="864"/>
      <c r="H46" s="864"/>
      <c r="I46" s="864">
        <f t="shared" si="42"/>
        <v>0</v>
      </c>
      <c r="J46" s="864"/>
      <c r="K46" s="864"/>
      <c r="L46" s="871">
        <f t="shared" si="43"/>
        <v>0</v>
      </c>
      <c r="M46" s="864"/>
      <c r="N46" s="864"/>
      <c r="O46" s="864">
        <f t="shared" si="44"/>
        <v>0</v>
      </c>
      <c r="P46" s="864"/>
      <c r="Q46" s="864"/>
      <c r="R46" s="864">
        <f t="shared" si="45"/>
        <v>0</v>
      </c>
    </row>
    <row r="47" spans="1:18" ht="28.5" customHeight="1" x14ac:dyDescent="0.25">
      <c r="A47" s="573" t="s">
        <v>63</v>
      </c>
      <c r="B47" s="1414" t="s">
        <v>424</v>
      </c>
      <c r="C47" s="1414"/>
      <c r="D47" s="864">
        <f>+G47+J47+M47+P47</f>
        <v>423</v>
      </c>
      <c r="E47" s="864">
        <f t="shared" ref="E47:F48" si="48">+H47+K47+N47+Q47</f>
        <v>0</v>
      </c>
      <c r="F47" s="864">
        <f t="shared" si="48"/>
        <v>423</v>
      </c>
      <c r="G47" s="864">
        <v>240</v>
      </c>
      <c r="H47" s="864"/>
      <c r="I47" s="864">
        <f t="shared" si="42"/>
        <v>240</v>
      </c>
      <c r="J47" s="864">
        <v>0</v>
      </c>
      <c r="K47" s="864"/>
      <c r="L47" s="871">
        <v>0</v>
      </c>
      <c r="M47" s="864">
        <v>183</v>
      </c>
      <c r="N47" s="864"/>
      <c r="O47" s="864">
        <f t="shared" si="44"/>
        <v>183</v>
      </c>
      <c r="P47" s="864"/>
      <c r="Q47" s="864"/>
      <c r="R47" s="864">
        <f t="shared" si="45"/>
        <v>0</v>
      </c>
    </row>
    <row r="48" spans="1:18" ht="15" customHeight="1" x14ac:dyDescent="0.25">
      <c r="A48" s="573" t="s">
        <v>65</v>
      </c>
      <c r="B48" s="1414" t="s">
        <v>425</v>
      </c>
      <c r="C48" s="1414"/>
      <c r="D48" s="864">
        <v>549</v>
      </c>
      <c r="E48" s="864">
        <f t="shared" si="48"/>
        <v>40</v>
      </c>
      <c r="F48" s="864">
        <f t="shared" si="48"/>
        <v>589</v>
      </c>
      <c r="G48" s="864">
        <v>59</v>
      </c>
      <c r="H48" s="864">
        <v>40</v>
      </c>
      <c r="I48" s="864">
        <f t="shared" si="42"/>
        <v>99</v>
      </c>
      <c r="J48" s="864">
        <v>490</v>
      </c>
      <c r="K48" s="864"/>
      <c r="L48" s="871">
        <f t="shared" si="43"/>
        <v>490</v>
      </c>
      <c r="M48" s="864"/>
      <c r="N48" s="864"/>
      <c r="O48" s="864">
        <f t="shared" si="44"/>
        <v>0</v>
      </c>
      <c r="P48" s="864"/>
      <c r="Q48" s="864"/>
      <c r="R48" s="864">
        <f t="shared" si="45"/>
        <v>0</v>
      </c>
    </row>
    <row r="49" spans="1:19" s="576" customFormat="1" x14ac:dyDescent="0.25">
      <c r="A49" s="574" t="s">
        <v>66</v>
      </c>
      <c r="B49" s="1413" t="s">
        <v>426</v>
      </c>
      <c r="C49" s="1413"/>
      <c r="D49" s="866">
        <f>SUM(D40:D48)</f>
        <v>30633</v>
      </c>
      <c r="E49" s="866">
        <f t="shared" ref="E49:R49" si="49">SUM(E40:E48)</f>
        <v>54</v>
      </c>
      <c r="F49" s="866">
        <f t="shared" si="49"/>
        <v>30687</v>
      </c>
      <c r="G49" s="866">
        <f t="shared" si="49"/>
        <v>299</v>
      </c>
      <c r="H49" s="866"/>
      <c r="I49" s="866">
        <f t="shared" si="49"/>
        <v>353</v>
      </c>
      <c r="J49" s="866">
        <f>SUM(J40:J48)</f>
        <v>610</v>
      </c>
      <c r="K49" s="866">
        <f t="shared" ref="K49" si="50">SUM(K40:K48)</f>
        <v>0</v>
      </c>
      <c r="L49" s="870">
        <f t="shared" si="49"/>
        <v>610</v>
      </c>
      <c r="M49" s="866">
        <f t="shared" si="49"/>
        <v>183</v>
      </c>
      <c r="N49" s="866">
        <f t="shared" si="49"/>
        <v>0</v>
      </c>
      <c r="O49" s="866">
        <f t="shared" si="49"/>
        <v>183</v>
      </c>
      <c r="P49" s="866">
        <f t="shared" si="49"/>
        <v>29541</v>
      </c>
      <c r="Q49" s="866">
        <f t="shared" si="49"/>
        <v>0</v>
      </c>
      <c r="R49" s="866">
        <f t="shared" si="49"/>
        <v>29541</v>
      </c>
    </row>
    <row r="50" spans="1:19" x14ac:dyDescent="0.25">
      <c r="A50" s="573" t="s">
        <v>68</v>
      </c>
      <c r="B50" s="1414" t="s">
        <v>67</v>
      </c>
      <c r="C50" s="1414"/>
      <c r="D50" s="864">
        <f>G50</f>
        <v>30</v>
      </c>
      <c r="E50" s="864">
        <f t="shared" ref="E50:F51" si="51">+H50+K50+N50+Q50</f>
        <v>0</v>
      </c>
      <c r="F50" s="864">
        <f t="shared" si="51"/>
        <v>30</v>
      </c>
      <c r="G50" s="864">
        <v>30</v>
      </c>
      <c r="H50" s="864"/>
      <c r="I50" s="864">
        <f t="shared" ref="I50:I51" si="52">+G50+H50</f>
        <v>30</v>
      </c>
      <c r="J50" s="864"/>
      <c r="K50" s="864"/>
      <c r="L50" s="871"/>
      <c r="M50" s="864"/>
      <c r="N50" s="864"/>
      <c r="O50" s="864">
        <f t="shared" ref="O50:O51" si="53">+M50+N50</f>
        <v>0</v>
      </c>
      <c r="P50" s="864"/>
      <c r="Q50" s="864"/>
      <c r="R50" s="864">
        <f t="shared" ref="R50:R51" si="54">+P50+Q50</f>
        <v>0</v>
      </c>
    </row>
    <row r="51" spans="1:19" x14ac:dyDescent="0.25">
      <c r="A51" s="573" t="s">
        <v>70</v>
      </c>
      <c r="B51" s="1414" t="s">
        <v>69</v>
      </c>
      <c r="C51" s="1414"/>
      <c r="D51" s="864"/>
      <c r="E51" s="864">
        <f t="shared" si="51"/>
        <v>0</v>
      </c>
      <c r="F51" s="864">
        <f t="shared" si="51"/>
        <v>0</v>
      </c>
      <c r="G51" s="864"/>
      <c r="H51" s="864"/>
      <c r="I51" s="864">
        <f t="shared" si="52"/>
        <v>0</v>
      </c>
      <c r="J51" s="864"/>
      <c r="K51" s="864"/>
      <c r="L51" s="871">
        <f t="shared" ref="L51" si="55">+J51+K51</f>
        <v>0</v>
      </c>
      <c r="M51" s="864"/>
      <c r="N51" s="864"/>
      <c r="O51" s="864">
        <f t="shared" si="53"/>
        <v>0</v>
      </c>
      <c r="P51" s="864"/>
      <c r="Q51" s="864"/>
      <c r="R51" s="864">
        <f t="shared" si="54"/>
        <v>0</v>
      </c>
    </row>
    <row r="52" spans="1:19" s="575" customFormat="1" ht="26.25" customHeight="1" x14ac:dyDescent="0.25">
      <c r="A52" s="574" t="s">
        <v>71</v>
      </c>
      <c r="B52" s="1413" t="s">
        <v>155</v>
      </c>
      <c r="C52" s="1413"/>
      <c r="D52" s="866">
        <f>SUM(D50:D51)</f>
        <v>30</v>
      </c>
      <c r="E52" s="866">
        <f t="shared" ref="E52:R52" si="56">+E51+E50</f>
        <v>0</v>
      </c>
      <c r="F52" s="866">
        <f t="shared" si="56"/>
        <v>30</v>
      </c>
      <c r="G52" s="866">
        <f t="shared" si="56"/>
        <v>30</v>
      </c>
      <c r="H52" s="866">
        <f t="shared" si="56"/>
        <v>0</v>
      </c>
      <c r="I52" s="866">
        <f t="shared" si="56"/>
        <v>30</v>
      </c>
      <c r="J52" s="866">
        <f t="shared" si="56"/>
        <v>0</v>
      </c>
      <c r="K52" s="866">
        <f t="shared" si="56"/>
        <v>0</v>
      </c>
      <c r="L52" s="870">
        <f t="shared" si="56"/>
        <v>0</v>
      </c>
      <c r="M52" s="866">
        <f t="shared" si="56"/>
        <v>0</v>
      </c>
      <c r="N52" s="866">
        <f t="shared" si="56"/>
        <v>0</v>
      </c>
      <c r="O52" s="866">
        <f t="shared" si="56"/>
        <v>0</v>
      </c>
      <c r="P52" s="866">
        <f t="shared" si="56"/>
        <v>0</v>
      </c>
      <c r="Q52" s="866">
        <f t="shared" si="56"/>
        <v>0</v>
      </c>
      <c r="R52" s="866">
        <f t="shared" si="56"/>
        <v>0</v>
      </c>
    </row>
    <row r="53" spans="1:19" ht="25.5" customHeight="1" x14ac:dyDescent="0.25">
      <c r="A53" s="573" t="s">
        <v>73</v>
      </c>
      <c r="B53" s="1414" t="s">
        <v>72</v>
      </c>
      <c r="C53" s="1414"/>
      <c r="D53" s="871">
        <f t="shared" ref="D53:F57" si="57">+G53+J53+M53+P53</f>
        <v>8874</v>
      </c>
      <c r="E53" s="864">
        <f t="shared" si="57"/>
        <v>-56</v>
      </c>
      <c r="F53" s="937">
        <f t="shared" si="57"/>
        <v>8818</v>
      </c>
      <c r="G53" s="871">
        <v>794</v>
      </c>
      <c r="H53" s="864">
        <v>-56</v>
      </c>
      <c r="I53" s="864">
        <f t="shared" ref="I53:I57" si="58">+G53+H53</f>
        <v>738</v>
      </c>
      <c r="J53" s="871">
        <v>104</v>
      </c>
      <c r="K53" s="864"/>
      <c r="L53" s="871">
        <f t="shared" ref="L53:L57" si="59">+J53+K53</f>
        <v>104</v>
      </c>
      <c r="M53" s="864"/>
      <c r="N53" s="864"/>
      <c r="O53" s="864">
        <f t="shared" ref="O53:O57" si="60">+M53+N53</f>
        <v>0</v>
      </c>
      <c r="P53" s="876">
        <v>7976</v>
      </c>
      <c r="Q53" s="864"/>
      <c r="R53" s="864">
        <f t="shared" ref="R53:R57" si="61">+P53+Q53</f>
        <v>7976</v>
      </c>
    </row>
    <row r="54" spans="1:19" x14ac:dyDescent="0.25">
      <c r="A54" s="573" t="s">
        <v>75</v>
      </c>
      <c r="B54" s="1414" t="s">
        <v>427</v>
      </c>
      <c r="C54" s="1414"/>
      <c r="D54" s="871">
        <f t="shared" si="57"/>
        <v>1439</v>
      </c>
      <c r="E54" s="864">
        <f t="shared" si="57"/>
        <v>0</v>
      </c>
      <c r="F54" s="864">
        <f t="shared" si="57"/>
        <v>1439</v>
      </c>
      <c r="G54" s="864"/>
      <c r="H54" s="864"/>
      <c r="I54" s="864">
        <f t="shared" si="58"/>
        <v>0</v>
      </c>
      <c r="J54" s="871"/>
      <c r="K54" s="864"/>
      <c r="L54" s="871">
        <f t="shared" si="59"/>
        <v>0</v>
      </c>
      <c r="M54" s="864"/>
      <c r="N54" s="864"/>
      <c r="O54" s="864">
        <f t="shared" si="60"/>
        <v>0</v>
      </c>
      <c r="P54" s="876">
        <v>1439</v>
      </c>
      <c r="Q54" s="864"/>
      <c r="R54" s="864">
        <f t="shared" si="61"/>
        <v>1439</v>
      </c>
    </row>
    <row r="55" spans="1:19" x14ac:dyDescent="0.25">
      <c r="A55" s="573" t="s">
        <v>76</v>
      </c>
      <c r="B55" s="1414" t="s">
        <v>428</v>
      </c>
      <c r="C55" s="1414"/>
      <c r="D55" s="864">
        <f t="shared" si="57"/>
        <v>0</v>
      </c>
      <c r="E55" s="864">
        <f t="shared" si="57"/>
        <v>0</v>
      </c>
      <c r="F55" s="864">
        <f t="shared" si="57"/>
        <v>0</v>
      </c>
      <c r="G55" s="864"/>
      <c r="H55" s="864"/>
      <c r="I55" s="864">
        <f t="shared" si="58"/>
        <v>0</v>
      </c>
      <c r="J55" s="871"/>
      <c r="K55" s="864"/>
      <c r="L55" s="871">
        <f t="shared" si="59"/>
        <v>0</v>
      </c>
      <c r="M55" s="864"/>
      <c r="N55" s="864"/>
      <c r="O55" s="864">
        <f t="shared" si="60"/>
        <v>0</v>
      </c>
      <c r="P55" s="864"/>
      <c r="Q55" s="864"/>
      <c r="R55" s="864">
        <f t="shared" si="61"/>
        <v>0</v>
      </c>
    </row>
    <row r="56" spans="1:19" x14ac:dyDescent="0.25">
      <c r="A56" s="573" t="s">
        <v>77</v>
      </c>
      <c r="B56" s="1414" t="s">
        <v>429</v>
      </c>
      <c r="C56" s="1414"/>
      <c r="D56" s="864">
        <f t="shared" si="57"/>
        <v>0</v>
      </c>
      <c r="E56" s="864">
        <f t="shared" si="57"/>
        <v>0</v>
      </c>
      <c r="F56" s="864">
        <f t="shared" si="57"/>
        <v>0</v>
      </c>
      <c r="G56" s="864"/>
      <c r="H56" s="864"/>
      <c r="I56" s="864">
        <f t="shared" si="58"/>
        <v>0</v>
      </c>
      <c r="J56" s="871"/>
      <c r="K56" s="864"/>
      <c r="L56" s="871">
        <f t="shared" si="59"/>
        <v>0</v>
      </c>
      <c r="M56" s="864"/>
      <c r="N56" s="864"/>
      <c r="O56" s="864">
        <f t="shared" si="60"/>
        <v>0</v>
      </c>
      <c r="P56" s="864"/>
      <c r="Q56" s="864"/>
      <c r="R56" s="864">
        <f t="shared" si="61"/>
        <v>0</v>
      </c>
    </row>
    <row r="57" spans="1:19" x14ac:dyDescent="0.25">
      <c r="A57" s="573" t="s">
        <v>79</v>
      </c>
      <c r="B57" s="1414" t="s">
        <v>78</v>
      </c>
      <c r="C57" s="1414"/>
      <c r="D57" s="864">
        <f t="shared" si="57"/>
        <v>10</v>
      </c>
      <c r="E57" s="864">
        <f t="shared" si="57"/>
        <v>2</v>
      </c>
      <c r="F57" s="864">
        <f t="shared" si="57"/>
        <v>12</v>
      </c>
      <c r="G57" s="864">
        <v>10</v>
      </c>
      <c r="H57" s="864">
        <v>2</v>
      </c>
      <c r="I57" s="864">
        <f t="shared" si="58"/>
        <v>12</v>
      </c>
      <c r="J57" s="871"/>
      <c r="K57" s="864"/>
      <c r="L57" s="871">
        <f t="shared" si="59"/>
        <v>0</v>
      </c>
      <c r="M57" s="864"/>
      <c r="N57" s="864"/>
      <c r="O57" s="864">
        <f t="shared" si="60"/>
        <v>0</v>
      </c>
      <c r="P57" s="864"/>
      <c r="Q57" s="864"/>
      <c r="R57" s="864">
        <f t="shared" si="61"/>
        <v>0</v>
      </c>
    </row>
    <row r="58" spans="1:19" s="575" customFormat="1" ht="27" customHeight="1" x14ac:dyDescent="0.25">
      <c r="A58" s="574" t="s">
        <v>80</v>
      </c>
      <c r="B58" s="1413" t="s">
        <v>152</v>
      </c>
      <c r="C58" s="1413"/>
      <c r="D58" s="870">
        <f>SUM(D53:D57)</f>
        <v>10323</v>
      </c>
      <c r="E58" s="866">
        <f t="shared" ref="E58:R58" si="62">SUM(E53:E57)</f>
        <v>-54</v>
      </c>
      <c r="F58" s="870">
        <f t="shared" si="62"/>
        <v>10269</v>
      </c>
      <c r="G58" s="870">
        <f t="shared" si="62"/>
        <v>804</v>
      </c>
      <c r="H58" s="870"/>
      <c r="I58" s="866">
        <f t="shared" si="62"/>
        <v>750</v>
      </c>
      <c r="J58" s="870">
        <f t="shared" si="62"/>
        <v>104</v>
      </c>
      <c r="K58" s="866">
        <f t="shared" si="62"/>
        <v>0</v>
      </c>
      <c r="L58" s="870">
        <f t="shared" si="62"/>
        <v>104</v>
      </c>
      <c r="M58" s="866">
        <f t="shared" si="62"/>
        <v>0</v>
      </c>
      <c r="N58" s="866">
        <f t="shared" si="62"/>
        <v>0</v>
      </c>
      <c r="O58" s="866">
        <f t="shared" si="62"/>
        <v>0</v>
      </c>
      <c r="P58" s="870">
        <f t="shared" si="62"/>
        <v>9415</v>
      </c>
      <c r="Q58" s="866">
        <f t="shared" si="62"/>
        <v>0</v>
      </c>
      <c r="R58" s="866">
        <f t="shared" si="62"/>
        <v>9415</v>
      </c>
    </row>
    <row r="59" spans="1:19" x14ac:dyDescent="0.25">
      <c r="A59" s="574" t="s">
        <v>81</v>
      </c>
      <c r="B59" s="1413" t="s">
        <v>340</v>
      </c>
      <c r="C59" s="1413"/>
      <c r="D59" s="870">
        <f>+D58+D52+D49+D39+D36</f>
        <v>43930</v>
      </c>
      <c r="E59" s="866">
        <f t="shared" ref="E59:R59" si="63">+E58+E52+E49+E39+E36</f>
        <v>0</v>
      </c>
      <c r="F59" s="870">
        <f t="shared" si="63"/>
        <v>43930</v>
      </c>
      <c r="G59" s="870">
        <f>+G58+G52+G49+G39+G36</f>
        <v>3784</v>
      </c>
      <c r="H59" s="866"/>
      <c r="I59" s="866">
        <f t="shared" si="63"/>
        <v>3717</v>
      </c>
      <c r="J59" s="870">
        <f t="shared" si="63"/>
        <v>1007</v>
      </c>
      <c r="K59" s="870">
        <f t="shared" si="63"/>
        <v>67</v>
      </c>
      <c r="L59" s="870">
        <f t="shared" si="63"/>
        <v>1074</v>
      </c>
      <c r="M59" s="870">
        <f t="shared" si="63"/>
        <v>183</v>
      </c>
      <c r="N59" s="870">
        <f t="shared" si="63"/>
        <v>0</v>
      </c>
      <c r="O59" s="870">
        <f t="shared" si="63"/>
        <v>183</v>
      </c>
      <c r="P59" s="870">
        <f t="shared" si="63"/>
        <v>38956</v>
      </c>
      <c r="Q59" s="870">
        <f t="shared" si="63"/>
        <v>0</v>
      </c>
      <c r="R59" s="870">
        <f t="shared" si="63"/>
        <v>38956</v>
      </c>
      <c r="S59" s="877"/>
    </row>
    <row r="60" spans="1:19" x14ac:dyDescent="0.25">
      <c r="A60" s="577"/>
      <c r="B60" s="1417"/>
      <c r="C60" s="1417"/>
      <c r="D60" s="867"/>
      <c r="E60" s="867"/>
      <c r="F60" s="868"/>
      <c r="G60" s="869"/>
      <c r="H60" s="867"/>
      <c r="I60" s="864">
        <f t="shared" ref="I60:I62" si="64">+G60+H60</f>
        <v>0</v>
      </c>
      <c r="J60" s="869"/>
      <c r="K60" s="867"/>
      <c r="L60" s="934"/>
      <c r="M60" s="869"/>
      <c r="N60" s="867"/>
      <c r="O60" s="868"/>
      <c r="P60" s="869"/>
      <c r="Q60" s="867"/>
      <c r="R60" s="867"/>
    </row>
    <row r="61" spans="1:19" ht="28.5" customHeight="1" x14ac:dyDescent="0.25">
      <c r="A61" s="573" t="s">
        <v>107</v>
      </c>
      <c r="B61" s="1414" t="s">
        <v>164</v>
      </c>
      <c r="C61" s="1414"/>
      <c r="D61" s="864">
        <f>+J61</f>
        <v>14565</v>
      </c>
      <c r="E61" s="864">
        <f t="shared" ref="E61:F62" si="65">+H61+K61+N61+Q61</f>
        <v>0</v>
      </c>
      <c r="F61" s="864">
        <f t="shared" si="65"/>
        <v>14565</v>
      </c>
      <c r="G61" s="864"/>
      <c r="H61" s="864"/>
      <c r="I61" s="864">
        <f t="shared" si="64"/>
        <v>0</v>
      </c>
      <c r="J61" s="864">
        <v>14565</v>
      </c>
      <c r="K61" s="864"/>
      <c r="L61" s="871">
        <f t="shared" ref="L61:L62" si="66">+J61+K61</f>
        <v>14565</v>
      </c>
      <c r="M61" s="864"/>
      <c r="N61" s="864"/>
      <c r="O61" s="864">
        <f t="shared" ref="O61:O62" si="67">+M61+N61</f>
        <v>0</v>
      </c>
      <c r="P61" s="864"/>
      <c r="Q61" s="864"/>
      <c r="R61" s="864">
        <f t="shared" ref="R61:R62" si="68">+P61+Q61</f>
        <v>0</v>
      </c>
    </row>
    <row r="62" spans="1:19" ht="25.5" customHeight="1" x14ac:dyDescent="0.25">
      <c r="A62" s="584" t="s">
        <v>107</v>
      </c>
      <c r="B62" s="874"/>
      <c r="C62" s="878" t="s">
        <v>104</v>
      </c>
      <c r="D62" s="864">
        <f>+J62</f>
        <v>14565</v>
      </c>
      <c r="E62" s="864">
        <f t="shared" si="65"/>
        <v>0</v>
      </c>
      <c r="F62" s="864">
        <f t="shared" si="65"/>
        <v>14565</v>
      </c>
      <c r="G62" s="864"/>
      <c r="H62" s="864"/>
      <c r="I62" s="864">
        <f t="shared" si="64"/>
        <v>0</v>
      </c>
      <c r="J62" s="873">
        <v>14565</v>
      </c>
      <c r="K62" s="864"/>
      <c r="L62" s="871">
        <f t="shared" si="66"/>
        <v>14565</v>
      </c>
      <c r="M62" s="864"/>
      <c r="N62" s="864"/>
      <c r="O62" s="864">
        <f t="shared" si="67"/>
        <v>0</v>
      </c>
      <c r="P62" s="864"/>
      <c r="Q62" s="864"/>
      <c r="R62" s="864">
        <f t="shared" si="68"/>
        <v>0</v>
      </c>
    </row>
    <row r="63" spans="1:19" x14ac:dyDescent="0.25">
      <c r="A63" s="574" t="s">
        <v>108</v>
      </c>
      <c r="B63" s="1413" t="s">
        <v>163</v>
      </c>
      <c r="C63" s="1413"/>
      <c r="D63" s="866">
        <f>+D61</f>
        <v>14565</v>
      </c>
      <c r="E63" s="866">
        <f t="shared" ref="E63:R63" si="69">+E61</f>
        <v>0</v>
      </c>
      <c r="F63" s="866">
        <f t="shared" si="69"/>
        <v>14565</v>
      </c>
      <c r="G63" s="866">
        <f t="shared" si="69"/>
        <v>0</v>
      </c>
      <c r="H63" s="866">
        <f t="shared" si="69"/>
        <v>0</v>
      </c>
      <c r="I63" s="866">
        <f t="shared" si="69"/>
        <v>0</v>
      </c>
      <c r="J63" s="866">
        <f t="shared" si="69"/>
        <v>14565</v>
      </c>
      <c r="K63" s="866">
        <f t="shared" si="69"/>
        <v>0</v>
      </c>
      <c r="L63" s="870">
        <f t="shared" si="69"/>
        <v>14565</v>
      </c>
      <c r="M63" s="866">
        <f t="shared" si="69"/>
        <v>0</v>
      </c>
      <c r="N63" s="866">
        <f t="shared" si="69"/>
        <v>0</v>
      </c>
      <c r="O63" s="866">
        <f t="shared" si="69"/>
        <v>0</v>
      </c>
      <c r="P63" s="866"/>
      <c r="Q63" s="866">
        <f t="shared" si="69"/>
        <v>0</v>
      </c>
      <c r="R63" s="866">
        <f t="shared" si="69"/>
        <v>0</v>
      </c>
    </row>
    <row r="64" spans="1:19" ht="8.25" customHeight="1" x14ac:dyDescent="0.25">
      <c r="A64" s="585"/>
      <c r="B64" s="586"/>
      <c r="C64" s="586"/>
      <c r="D64" s="879"/>
      <c r="E64" s="879"/>
      <c r="F64" s="879"/>
      <c r="G64" s="879"/>
      <c r="H64" s="879"/>
      <c r="I64" s="879"/>
      <c r="J64" s="879"/>
      <c r="K64" s="879"/>
      <c r="L64" s="938"/>
      <c r="M64" s="879"/>
      <c r="N64" s="879"/>
      <c r="O64" s="879"/>
      <c r="P64" s="879"/>
      <c r="Q64" s="879"/>
      <c r="R64" s="879"/>
    </row>
    <row r="65" spans="1:18" ht="11.25" customHeight="1" x14ac:dyDescent="0.25">
      <c r="A65" s="587"/>
      <c r="B65" s="588"/>
      <c r="C65" s="588"/>
      <c r="D65" s="880"/>
      <c r="E65" s="880"/>
      <c r="F65" s="880"/>
      <c r="G65" s="880"/>
      <c r="H65" s="880"/>
      <c r="I65" s="880"/>
      <c r="J65" s="880"/>
      <c r="K65" s="880"/>
      <c r="L65" s="939"/>
      <c r="M65" s="880"/>
      <c r="N65" s="880"/>
      <c r="O65" s="880"/>
      <c r="P65" s="880"/>
      <c r="Q65" s="880"/>
      <c r="R65" s="880"/>
    </row>
    <row r="66" spans="1:18" ht="15" customHeight="1" x14ac:dyDescent="0.25">
      <c r="A66" s="573" t="s">
        <v>110</v>
      </c>
      <c r="B66" s="1414" t="s">
        <v>109</v>
      </c>
      <c r="C66" s="1414"/>
      <c r="D66" s="864">
        <f>+G66+J66+M66+P66</f>
        <v>0</v>
      </c>
      <c r="E66" s="864">
        <f t="shared" ref="E66:F73" si="70">+H66+K66+N66+Q66</f>
        <v>0</v>
      </c>
      <c r="F66" s="864">
        <f t="shared" si="70"/>
        <v>0</v>
      </c>
      <c r="G66" s="864"/>
      <c r="H66" s="864"/>
      <c r="I66" s="864">
        <f t="shared" ref="I66:I73" si="71">+G66+H66</f>
        <v>0</v>
      </c>
      <c r="J66" s="864"/>
      <c r="K66" s="864"/>
      <c r="L66" s="871">
        <f t="shared" ref="L66:L73" si="72">+J66+K66</f>
        <v>0</v>
      </c>
      <c r="M66" s="864"/>
      <c r="N66" s="864"/>
      <c r="O66" s="864">
        <f t="shared" ref="O66:O73" si="73">+M66+N66</f>
        <v>0</v>
      </c>
      <c r="P66" s="864"/>
      <c r="Q66" s="864"/>
      <c r="R66" s="864">
        <f t="shared" ref="R66:R73" si="74">+P66+Q66</f>
        <v>0</v>
      </c>
    </row>
    <row r="67" spans="1:18" ht="15" customHeight="1" x14ac:dyDescent="0.25">
      <c r="A67" s="573" t="s">
        <v>111</v>
      </c>
      <c r="B67" s="1414" t="s">
        <v>430</v>
      </c>
      <c r="C67" s="1414"/>
      <c r="D67" s="864">
        <f t="shared" ref="D67:D73" si="75">+G67+J67+M67+P67</f>
        <v>0</v>
      </c>
      <c r="E67" s="864">
        <f t="shared" si="70"/>
        <v>0</v>
      </c>
      <c r="F67" s="864">
        <f t="shared" si="70"/>
        <v>0</v>
      </c>
      <c r="G67" s="864"/>
      <c r="H67" s="864"/>
      <c r="I67" s="864">
        <f t="shared" si="71"/>
        <v>0</v>
      </c>
      <c r="J67" s="864"/>
      <c r="K67" s="864"/>
      <c r="L67" s="871">
        <f t="shared" si="72"/>
        <v>0</v>
      </c>
      <c r="M67" s="864"/>
      <c r="N67" s="864"/>
      <c r="O67" s="864">
        <f t="shared" si="73"/>
        <v>0</v>
      </c>
      <c r="P67" s="864"/>
      <c r="Q67" s="864"/>
      <c r="R67" s="864">
        <f t="shared" si="74"/>
        <v>0</v>
      </c>
    </row>
    <row r="68" spans="1:18" ht="25.5" x14ac:dyDescent="0.25">
      <c r="A68" s="578" t="s">
        <v>111</v>
      </c>
      <c r="B68" s="874"/>
      <c r="C68" s="878" t="s">
        <v>112</v>
      </c>
      <c r="D68" s="864">
        <f t="shared" si="75"/>
        <v>0</v>
      </c>
      <c r="E68" s="864">
        <f t="shared" si="70"/>
        <v>0</v>
      </c>
      <c r="F68" s="864">
        <f t="shared" si="70"/>
        <v>0</v>
      </c>
      <c r="G68" s="864"/>
      <c r="H68" s="864"/>
      <c r="I68" s="864">
        <f t="shared" si="71"/>
        <v>0</v>
      </c>
      <c r="J68" s="864"/>
      <c r="K68" s="864"/>
      <c r="L68" s="871">
        <f t="shared" si="72"/>
        <v>0</v>
      </c>
      <c r="M68" s="864"/>
      <c r="N68" s="864"/>
      <c r="O68" s="864">
        <f t="shared" si="73"/>
        <v>0</v>
      </c>
      <c r="P68" s="864"/>
      <c r="Q68" s="864"/>
      <c r="R68" s="864">
        <f t="shared" si="74"/>
        <v>0</v>
      </c>
    </row>
    <row r="69" spans="1:18" ht="27.75" customHeight="1" x14ac:dyDescent="0.25">
      <c r="A69" s="573" t="s">
        <v>114</v>
      </c>
      <c r="B69" s="1414" t="s">
        <v>113</v>
      </c>
      <c r="C69" s="1414"/>
      <c r="D69" s="864">
        <f t="shared" si="75"/>
        <v>323</v>
      </c>
      <c r="E69" s="864">
        <f t="shared" si="70"/>
        <v>0</v>
      </c>
      <c r="F69" s="864">
        <f t="shared" si="70"/>
        <v>323</v>
      </c>
      <c r="G69" s="864">
        <v>323</v>
      </c>
      <c r="H69" s="864">
        <v>0</v>
      </c>
      <c r="I69" s="864">
        <f t="shared" si="71"/>
        <v>323</v>
      </c>
      <c r="J69" s="864"/>
      <c r="K69" s="864"/>
      <c r="L69" s="871">
        <f t="shared" si="72"/>
        <v>0</v>
      </c>
      <c r="M69" s="864"/>
      <c r="N69" s="864"/>
      <c r="O69" s="864">
        <f t="shared" si="73"/>
        <v>0</v>
      </c>
      <c r="P69" s="864"/>
      <c r="Q69" s="864"/>
      <c r="R69" s="864">
        <f t="shared" si="74"/>
        <v>0</v>
      </c>
    </row>
    <row r="70" spans="1:18" ht="28.5" customHeight="1" x14ac:dyDescent="0.25">
      <c r="A70" s="573" t="s">
        <v>116</v>
      </c>
      <c r="B70" s="1414" t="s">
        <v>115</v>
      </c>
      <c r="C70" s="1414"/>
      <c r="D70" s="864">
        <f t="shared" si="75"/>
        <v>464</v>
      </c>
      <c r="E70" s="864">
        <f t="shared" si="70"/>
        <v>0</v>
      </c>
      <c r="F70" s="864">
        <f t="shared" si="70"/>
        <v>464</v>
      </c>
      <c r="G70" s="864">
        <v>464</v>
      </c>
      <c r="H70" s="864"/>
      <c r="I70" s="864">
        <f t="shared" si="71"/>
        <v>464</v>
      </c>
      <c r="J70" s="864"/>
      <c r="K70" s="864"/>
      <c r="L70" s="871">
        <f t="shared" si="72"/>
        <v>0</v>
      </c>
      <c r="M70" s="864"/>
      <c r="N70" s="864"/>
      <c r="O70" s="864">
        <f t="shared" si="73"/>
        <v>0</v>
      </c>
      <c r="P70" s="864"/>
      <c r="Q70" s="864"/>
      <c r="R70" s="864">
        <f t="shared" si="74"/>
        <v>0</v>
      </c>
    </row>
    <row r="71" spans="1:18" ht="15" customHeight="1" x14ac:dyDescent="0.25">
      <c r="A71" s="573" t="s">
        <v>118</v>
      </c>
      <c r="B71" s="1414" t="s">
        <v>117</v>
      </c>
      <c r="C71" s="1414"/>
      <c r="D71" s="864">
        <f t="shared" si="75"/>
        <v>0</v>
      </c>
      <c r="E71" s="864">
        <f t="shared" si="70"/>
        <v>0</v>
      </c>
      <c r="F71" s="864">
        <f t="shared" si="70"/>
        <v>0</v>
      </c>
      <c r="G71" s="864"/>
      <c r="H71" s="864"/>
      <c r="I71" s="864">
        <f t="shared" si="71"/>
        <v>0</v>
      </c>
      <c r="J71" s="864"/>
      <c r="K71" s="864"/>
      <c r="L71" s="871">
        <f t="shared" si="72"/>
        <v>0</v>
      </c>
      <c r="M71" s="864"/>
      <c r="N71" s="864"/>
      <c r="O71" s="864">
        <f t="shared" si="73"/>
        <v>0</v>
      </c>
      <c r="P71" s="864"/>
      <c r="Q71" s="864"/>
      <c r="R71" s="864">
        <f t="shared" si="74"/>
        <v>0</v>
      </c>
    </row>
    <row r="72" spans="1:18" ht="27" customHeight="1" x14ac:dyDescent="0.25">
      <c r="A72" s="573" t="s">
        <v>120</v>
      </c>
      <c r="B72" s="1414" t="s">
        <v>119</v>
      </c>
      <c r="C72" s="1414"/>
      <c r="D72" s="864">
        <f t="shared" si="75"/>
        <v>0</v>
      </c>
      <c r="E72" s="864">
        <f t="shared" si="70"/>
        <v>0</v>
      </c>
      <c r="F72" s="864">
        <f t="shared" si="70"/>
        <v>0</v>
      </c>
      <c r="G72" s="864"/>
      <c r="H72" s="864"/>
      <c r="I72" s="864">
        <f t="shared" si="71"/>
        <v>0</v>
      </c>
      <c r="J72" s="864"/>
      <c r="K72" s="864"/>
      <c r="L72" s="871">
        <f t="shared" si="72"/>
        <v>0</v>
      </c>
      <c r="M72" s="864"/>
      <c r="N72" s="864"/>
      <c r="O72" s="864">
        <f t="shared" si="73"/>
        <v>0</v>
      </c>
      <c r="P72" s="864"/>
      <c r="Q72" s="864"/>
      <c r="R72" s="864">
        <f t="shared" si="74"/>
        <v>0</v>
      </c>
    </row>
    <row r="73" spans="1:18" ht="25.5" customHeight="1" x14ac:dyDescent="0.25">
      <c r="A73" s="573" t="s">
        <v>122</v>
      </c>
      <c r="B73" s="1414" t="s">
        <v>121</v>
      </c>
      <c r="C73" s="1414"/>
      <c r="D73" s="864">
        <f t="shared" si="75"/>
        <v>213</v>
      </c>
      <c r="E73" s="864">
        <f t="shared" si="70"/>
        <v>0</v>
      </c>
      <c r="F73" s="864">
        <f t="shared" si="70"/>
        <v>213</v>
      </c>
      <c r="G73" s="864">
        <v>213</v>
      </c>
      <c r="H73" s="864">
        <v>0</v>
      </c>
      <c r="I73" s="864">
        <f t="shared" si="71"/>
        <v>213</v>
      </c>
      <c r="J73" s="864"/>
      <c r="K73" s="864"/>
      <c r="L73" s="871">
        <f t="shared" si="72"/>
        <v>0</v>
      </c>
      <c r="M73" s="864"/>
      <c r="N73" s="864"/>
      <c r="O73" s="864">
        <f t="shared" si="73"/>
        <v>0</v>
      </c>
      <c r="P73" s="864"/>
      <c r="Q73" s="864"/>
      <c r="R73" s="864">
        <f t="shared" si="74"/>
        <v>0</v>
      </c>
    </row>
    <row r="74" spans="1:18" ht="15" customHeight="1" x14ac:dyDescent="0.25">
      <c r="A74" s="574" t="s">
        <v>123</v>
      </c>
      <c r="B74" s="1413" t="s">
        <v>161</v>
      </c>
      <c r="C74" s="1413"/>
      <c r="D74" s="866">
        <f t="shared" ref="D74:F74" si="76">SUM(D66:D73)</f>
        <v>1000</v>
      </c>
      <c r="E74" s="866">
        <f t="shared" si="76"/>
        <v>0</v>
      </c>
      <c r="F74" s="866">
        <f t="shared" si="76"/>
        <v>1000</v>
      </c>
      <c r="G74" s="866">
        <f t="shared" ref="G74:R74" si="77">(((((+G73+G72)+G71)+G70)+G69)+G67)+G66</f>
        <v>1000</v>
      </c>
      <c r="H74" s="866">
        <f t="shared" si="77"/>
        <v>0</v>
      </c>
      <c r="I74" s="866">
        <f t="shared" si="77"/>
        <v>1000</v>
      </c>
      <c r="J74" s="866">
        <f t="shared" si="77"/>
        <v>0</v>
      </c>
      <c r="K74" s="866">
        <f t="shared" si="77"/>
        <v>0</v>
      </c>
      <c r="L74" s="870">
        <f t="shared" si="77"/>
        <v>0</v>
      </c>
      <c r="M74" s="866">
        <f t="shared" si="77"/>
        <v>0</v>
      </c>
      <c r="N74" s="866">
        <f t="shared" si="77"/>
        <v>0</v>
      </c>
      <c r="O74" s="866">
        <f t="shared" si="77"/>
        <v>0</v>
      </c>
      <c r="P74" s="866">
        <f t="shared" si="77"/>
        <v>0</v>
      </c>
      <c r="Q74" s="866">
        <f t="shared" si="77"/>
        <v>0</v>
      </c>
      <c r="R74" s="866">
        <f t="shared" si="77"/>
        <v>0</v>
      </c>
    </row>
    <row r="75" spans="1:18" x14ac:dyDescent="0.25">
      <c r="A75" s="577"/>
      <c r="B75" s="853"/>
      <c r="C75" s="853"/>
      <c r="D75" s="867"/>
      <c r="E75" s="867"/>
      <c r="F75" s="868"/>
      <c r="G75" s="869"/>
      <c r="H75" s="867"/>
      <c r="I75" s="868"/>
      <c r="J75" s="869"/>
      <c r="K75" s="867"/>
      <c r="L75" s="934"/>
      <c r="M75" s="869"/>
      <c r="N75" s="867"/>
      <c r="O75" s="868"/>
      <c r="P75" s="869"/>
      <c r="Q75" s="867"/>
      <c r="R75" s="867"/>
    </row>
    <row r="76" spans="1:18" ht="15" hidden="1" customHeight="1" x14ac:dyDescent="0.25">
      <c r="A76" s="573" t="s">
        <v>125</v>
      </c>
      <c r="B76" s="1414" t="s">
        <v>124</v>
      </c>
      <c r="C76" s="1414"/>
      <c r="D76" s="864">
        <f>+G76+J76+M76+P76</f>
        <v>0</v>
      </c>
      <c r="E76" s="864"/>
      <c r="F76" s="864"/>
      <c r="G76" s="864"/>
      <c r="H76" s="864"/>
      <c r="I76" s="864"/>
      <c r="J76" s="864"/>
      <c r="K76" s="864"/>
      <c r="L76" s="871"/>
      <c r="M76" s="864"/>
      <c r="N76" s="864"/>
      <c r="O76" s="864"/>
      <c r="P76" s="864"/>
      <c r="Q76" s="864"/>
      <c r="R76" s="869"/>
    </row>
    <row r="77" spans="1:18" ht="15" hidden="1" customHeight="1" x14ac:dyDescent="0.25">
      <c r="A77" s="573" t="s">
        <v>127</v>
      </c>
      <c r="B77" s="1414" t="s">
        <v>126</v>
      </c>
      <c r="C77" s="1414"/>
      <c r="D77" s="864">
        <f t="shared" ref="D77:D79" si="78">+G77+J77+M77+P77</f>
        <v>0</v>
      </c>
      <c r="E77" s="864"/>
      <c r="F77" s="864"/>
      <c r="G77" s="864"/>
      <c r="H77" s="864"/>
      <c r="I77" s="864"/>
      <c r="J77" s="864"/>
      <c r="K77" s="864"/>
      <c r="L77" s="871"/>
      <c r="M77" s="864"/>
      <c r="N77" s="864"/>
      <c r="O77" s="864"/>
      <c r="P77" s="864"/>
      <c r="Q77" s="864"/>
      <c r="R77" s="869"/>
    </row>
    <row r="78" spans="1:18" ht="15" hidden="1" customHeight="1" x14ac:dyDescent="0.25">
      <c r="A78" s="573" t="s">
        <v>129</v>
      </c>
      <c r="B78" s="1414" t="s">
        <v>431</v>
      </c>
      <c r="C78" s="1414"/>
      <c r="D78" s="864">
        <f t="shared" si="78"/>
        <v>0</v>
      </c>
      <c r="E78" s="864"/>
      <c r="F78" s="864"/>
      <c r="G78" s="864"/>
      <c r="H78" s="864"/>
      <c r="I78" s="864"/>
      <c r="J78" s="864"/>
      <c r="K78" s="864"/>
      <c r="L78" s="871"/>
      <c r="M78" s="864"/>
      <c r="N78" s="864"/>
      <c r="O78" s="864"/>
      <c r="P78" s="864"/>
      <c r="Q78" s="864"/>
      <c r="R78" s="869"/>
    </row>
    <row r="79" spans="1:18" ht="15" hidden="1" customHeight="1" x14ac:dyDescent="0.25">
      <c r="A79" s="573" t="s">
        <v>131</v>
      </c>
      <c r="B79" s="1414" t="s">
        <v>130</v>
      </c>
      <c r="C79" s="1414"/>
      <c r="D79" s="864">
        <f t="shared" si="78"/>
        <v>0</v>
      </c>
      <c r="E79" s="864"/>
      <c r="F79" s="864"/>
      <c r="G79" s="864"/>
      <c r="H79" s="864"/>
      <c r="I79" s="864"/>
      <c r="J79" s="864"/>
      <c r="K79" s="864"/>
      <c r="L79" s="871"/>
      <c r="M79" s="864"/>
      <c r="N79" s="864"/>
      <c r="O79" s="864"/>
      <c r="P79" s="864"/>
      <c r="Q79" s="864"/>
      <c r="R79" s="869"/>
    </row>
    <row r="80" spans="1:18" ht="15" customHeight="1" x14ac:dyDescent="0.25">
      <c r="A80" s="574" t="s">
        <v>132</v>
      </c>
      <c r="B80" s="1413" t="s">
        <v>311</v>
      </c>
      <c r="C80" s="1413"/>
      <c r="D80" s="866">
        <f t="shared" ref="D80:R80" si="79">SUM(D76:D79)</f>
        <v>0</v>
      </c>
      <c r="E80" s="866">
        <f t="shared" si="79"/>
        <v>0</v>
      </c>
      <c r="F80" s="866">
        <f t="shared" si="79"/>
        <v>0</v>
      </c>
      <c r="G80" s="866">
        <f t="shared" si="79"/>
        <v>0</v>
      </c>
      <c r="H80" s="866">
        <f t="shared" si="79"/>
        <v>0</v>
      </c>
      <c r="I80" s="866">
        <f t="shared" si="79"/>
        <v>0</v>
      </c>
      <c r="J80" s="866">
        <f t="shared" si="79"/>
        <v>0</v>
      </c>
      <c r="K80" s="866">
        <f t="shared" si="79"/>
        <v>0</v>
      </c>
      <c r="L80" s="870">
        <f t="shared" si="79"/>
        <v>0</v>
      </c>
      <c r="M80" s="866">
        <f t="shared" si="79"/>
        <v>0</v>
      </c>
      <c r="N80" s="866">
        <f t="shared" si="79"/>
        <v>0</v>
      </c>
      <c r="O80" s="866">
        <f t="shared" si="79"/>
        <v>0</v>
      </c>
      <c r="P80" s="866">
        <f t="shared" si="79"/>
        <v>0</v>
      </c>
      <c r="Q80" s="866">
        <f t="shared" si="79"/>
        <v>0</v>
      </c>
      <c r="R80" s="866">
        <f t="shared" si="79"/>
        <v>0</v>
      </c>
    </row>
    <row r="81" spans="1:18" x14ac:dyDescent="0.25">
      <c r="A81" s="577"/>
      <c r="B81" s="952"/>
      <c r="C81" s="952"/>
      <c r="D81" s="867"/>
      <c r="E81" s="867"/>
      <c r="F81" s="868"/>
      <c r="G81" s="869"/>
      <c r="H81" s="867"/>
      <c r="I81" s="868"/>
      <c r="J81" s="869"/>
      <c r="K81" s="867"/>
      <c r="L81" s="934"/>
      <c r="M81" s="869"/>
      <c r="N81" s="867"/>
      <c r="O81" s="868"/>
      <c r="P81" s="869"/>
      <c r="Q81" s="867"/>
      <c r="R81" s="867"/>
    </row>
    <row r="82" spans="1:18" ht="15" customHeight="1" x14ac:dyDescent="0.25">
      <c r="A82" s="574" t="s">
        <v>134</v>
      </c>
      <c r="B82" s="1413" t="s">
        <v>158</v>
      </c>
      <c r="C82" s="1413"/>
      <c r="D82" s="864"/>
      <c r="E82" s="864"/>
      <c r="F82" s="864"/>
      <c r="G82" s="864"/>
      <c r="H82" s="864"/>
      <c r="I82" s="864"/>
      <c r="J82" s="864"/>
      <c r="K82" s="864"/>
      <c r="L82" s="871"/>
      <c r="M82" s="864"/>
      <c r="N82" s="864"/>
      <c r="O82" s="864"/>
      <c r="P82" s="864"/>
      <c r="Q82" s="864"/>
      <c r="R82" s="864"/>
    </row>
    <row r="83" spans="1:18" ht="15.75" customHeight="1" thickBot="1" x14ac:dyDescent="0.3">
      <c r="A83" s="589"/>
      <c r="B83" s="586"/>
      <c r="C83" s="586"/>
      <c r="D83" s="872"/>
      <c r="E83" s="872"/>
      <c r="F83" s="881"/>
      <c r="G83" s="882"/>
      <c r="H83" s="872"/>
      <c r="I83" s="881"/>
      <c r="J83" s="882"/>
      <c r="K83" s="872"/>
      <c r="L83" s="940"/>
      <c r="M83" s="882"/>
      <c r="N83" s="872"/>
      <c r="O83" s="881"/>
      <c r="P83" s="882"/>
      <c r="Q83" s="872"/>
      <c r="R83" s="872"/>
    </row>
    <row r="84" spans="1:18" s="593" customFormat="1" ht="40.5" customHeight="1" thickBot="1" x14ac:dyDescent="0.3">
      <c r="A84" s="590" t="s">
        <v>135</v>
      </c>
      <c r="B84" s="1416" t="s">
        <v>157</v>
      </c>
      <c r="C84" s="1416"/>
      <c r="D84" s="591">
        <f>+D82+D80+D74+D63+D59+D26+D24</f>
        <v>226914</v>
      </c>
      <c r="E84" s="591">
        <f t="shared" ref="E84:R84" si="80">+E82+E80+E74+E63+E59+E26+E24</f>
        <v>426</v>
      </c>
      <c r="F84" s="591">
        <f t="shared" si="80"/>
        <v>227340</v>
      </c>
      <c r="G84" s="591">
        <f t="shared" si="80"/>
        <v>169445</v>
      </c>
      <c r="H84" s="591">
        <f t="shared" si="80"/>
        <v>426</v>
      </c>
      <c r="I84" s="591">
        <f t="shared" si="80"/>
        <v>169804</v>
      </c>
      <c r="J84" s="591">
        <f t="shared" si="80"/>
        <v>16781</v>
      </c>
      <c r="K84" s="591">
        <f t="shared" si="80"/>
        <v>67</v>
      </c>
      <c r="L84" s="941">
        <f t="shared" si="80"/>
        <v>16848</v>
      </c>
      <c r="M84" s="591">
        <f t="shared" si="80"/>
        <v>1732</v>
      </c>
      <c r="N84" s="591">
        <f t="shared" si="80"/>
        <v>0</v>
      </c>
      <c r="O84" s="591">
        <f t="shared" si="80"/>
        <v>1732</v>
      </c>
      <c r="P84" s="591">
        <f t="shared" si="80"/>
        <v>38956</v>
      </c>
      <c r="Q84" s="591">
        <f t="shared" si="80"/>
        <v>0</v>
      </c>
      <c r="R84" s="592">
        <f t="shared" si="80"/>
        <v>38956</v>
      </c>
    </row>
    <row r="85" spans="1:18" x14ac:dyDescent="0.25">
      <c r="D85" s="883"/>
    </row>
    <row r="86" spans="1:18" x14ac:dyDescent="0.25">
      <c r="D86" s="884"/>
    </row>
    <row r="87" spans="1:18" x14ac:dyDescent="0.25">
      <c r="P87" s="883"/>
    </row>
  </sheetData>
  <mergeCells count="76">
    <mergeCell ref="B84:C84"/>
    <mergeCell ref="B60:C60"/>
    <mergeCell ref="B63:C63"/>
    <mergeCell ref="B66:C66"/>
    <mergeCell ref="B69:C69"/>
    <mergeCell ref="B76:C76"/>
    <mergeCell ref="B72:C72"/>
    <mergeCell ref="B73:C73"/>
    <mergeCell ref="B77:C77"/>
    <mergeCell ref="B78:C78"/>
    <mergeCell ref="B80:C80"/>
    <mergeCell ref="B79:C79"/>
    <mergeCell ref="B82:C82"/>
    <mergeCell ref="B14:C14"/>
    <mergeCell ref="B44:C44"/>
    <mergeCell ref="B67:C67"/>
    <mergeCell ref="B74:C74"/>
    <mergeCell ref="B57:C57"/>
    <mergeCell ref="B47:C47"/>
    <mergeCell ref="B48:C48"/>
    <mergeCell ref="B49:C49"/>
    <mergeCell ref="B50:C50"/>
    <mergeCell ref="B51:C51"/>
    <mergeCell ref="B52:C52"/>
    <mergeCell ref="B53:C53"/>
    <mergeCell ref="B54:C54"/>
    <mergeCell ref="B33:C33"/>
    <mergeCell ref="B34:C34"/>
    <mergeCell ref="B35:C35"/>
    <mergeCell ref="B13:C13"/>
    <mergeCell ref="A2:A4"/>
    <mergeCell ref="B2:C4"/>
    <mergeCell ref="B5:C5"/>
    <mergeCell ref="B6:C6"/>
    <mergeCell ref="B7:C7"/>
    <mergeCell ref="B8:C8"/>
    <mergeCell ref="B9:C9"/>
    <mergeCell ref="B10:C10"/>
    <mergeCell ref="B11:C11"/>
    <mergeCell ref="B12:C12"/>
    <mergeCell ref="B26:C26"/>
    <mergeCell ref="B15:C15"/>
    <mergeCell ref="B16:C16"/>
    <mergeCell ref="B17:C17"/>
    <mergeCell ref="B18:C18"/>
    <mergeCell ref="B19:C19"/>
    <mergeCell ref="B20:C20"/>
    <mergeCell ref="B21:C21"/>
    <mergeCell ref="B22:C22"/>
    <mergeCell ref="B23:C23"/>
    <mergeCell ref="B24:C24"/>
    <mergeCell ref="B36:C36"/>
    <mergeCell ref="B37:C37"/>
    <mergeCell ref="B71:C71"/>
    <mergeCell ref="B61:C61"/>
    <mergeCell ref="B59:C59"/>
    <mergeCell ref="B58:C58"/>
    <mergeCell ref="B70:C70"/>
    <mergeCell ref="B39:C39"/>
    <mergeCell ref="B40:C40"/>
    <mergeCell ref="B41:C41"/>
    <mergeCell ref="B42:C42"/>
    <mergeCell ref="B56:C56"/>
    <mergeCell ref="B43:C43"/>
    <mergeCell ref="B55:C55"/>
    <mergeCell ref="B38:C38"/>
    <mergeCell ref="P1:R1"/>
    <mergeCell ref="D2:F3"/>
    <mergeCell ref="G2:I2"/>
    <mergeCell ref="J2:L2"/>
    <mergeCell ref="M2:O2"/>
    <mergeCell ref="P2:R2"/>
    <mergeCell ref="G3:I3"/>
    <mergeCell ref="J3:L3"/>
    <mergeCell ref="M3:O3"/>
    <mergeCell ref="P3:R3"/>
  </mergeCells>
  <pageMargins left="0.31496062992125984" right="0.11811023622047245" top="0.74803149606299213" bottom="0.74803149606299213" header="0.31496062992125984" footer="0.31496062992125984"/>
  <pageSetup paperSize="9" scale="62" fitToHeight="2" orientation="portrait" cellComments="asDisplayed" r:id="rId1"/>
  <headerFooter>
    <oddHeader>&amp;C&amp;"Times New Roman,Félkövér"&amp;12Martonvásár Város Önkormányzatának kiadásai 2021.
Brunszvik Teréz Óvoda&amp;R&amp;"Times New Roman,Félkövér"&amp;12 6/b. melléklet</oddHeader>
  </headerFooter>
  <rowBreaks count="2" manualBreakCount="2">
    <brk id="31" max="16383" man="1"/>
    <brk id="65" max="16383" man="1"/>
  </rowBreaks>
  <legacyDrawing r:id="rId2"/>
</worksheet>
</file>

<file path=xl/worksheets/sheet2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X86"/>
  <sheetViews>
    <sheetView zoomScale="89" zoomScaleNormal="89" zoomScalePageLayoutView="70" workbookViewId="0">
      <selection activeCell="N30" sqref="N30"/>
    </sheetView>
  </sheetViews>
  <sheetFormatPr defaultColWidth="8.7109375" defaultRowHeight="15" x14ac:dyDescent="0.25"/>
  <cols>
    <col min="1" max="1" width="7.140625" style="916" customWidth="1"/>
    <col min="2" max="2" width="7.140625" style="69" customWidth="1"/>
    <col min="3" max="3" width="25.7109375" style="69" customWidth="1"/>
    <col min="4" max="4" width="12" style="66" customWidth="1"/>
    <col min="5" max="5" width="9.7109375" style="66" customWidth="1"/>
    <col min="6" max="7" width="7.7109375" style="66" customWidth="1"/>
    <col min="8" max="8" width="8" style="66" customWidth="1"/>
    <col min="9" max="9" width="8.28515625" style="66" customWidth="1"/>
    <col min="10" max="10" width="6.85546875" style="66" customWidth="1"/>
    <col min="11" max="11" width="7.28515625" style="66" customWidth="1"/>
    <col min="12" max="12" width="8.7109375" style="66" customWidth="1"/>
    <col min="13" max="13" width="7" style="66" customWidth="1"/>
    <col min="14" max="14" width="7.7109375" style="66" customWidth="1"/>
    <col min="15" max="15" width="9.85546875" style="66" customWidth="1"/>
    <col min="16" max="16" width="7" style="66" customWidth="1"/>
    <col min="17" max="17" width="7.7109375" style="66" customWidth="1"/>
    <col min="18" max="18" width="9.28515625" style="66" customWidth="1"/>
    <col min="19" max="19" width="7.42578125" style="66" customWidth="1"/>
    <col min="20" max="20" width="6.7109375" style="66" customWidth="1"/>
    <col min="21" max="21" width="8.5703125" style="66" customWidth="1"/>
    <col min="22" max="22" width="7.42578125" style="66" customWidth="1"/>
    <col min="23" max="23" width="7.28515625" style="66" customWidth="1"/>
    <col min="24" max="24" width="8.140625" style="66" customWidth="1"/>
    <col min="25" max="16384" width="8.7109375" style="888"/>
  </cols>
  <sheetData>
    <row r="1" spans="1:24" x14ac:dyDescent="0.25">
      <c r="A1" s="885"/>
      <c r="B1" s="886"/>
      <c r="C1" s="886"/>
      <c r="D1" s="887"/>
      <c r="E1" s="887"/>
      <c r="F1" s="887"/>
      <c r="G1" s="887"/>
      <c r="H1" s="887"/>
      <c r="I1" s="887"/>
      <c r="J1" s="887"/>
      <c r="K1" s="887"/>
      <c r="L1" s="887"/>
      <c r="M1" s="887"/>
      <c r="N1" s="887"/>
      <c r="O1" s="887"/>
      <c r="P1" s="887"/>
      <c r="Q1" s="887"/>
      <c r="R1" s="887"/>
      <c r="S1" s="887"/>
      <c r="T1" s="887"/>
      <c r="U1" s="887"/>
      <c r="V1" s="887"/>
      <c r="W1" s="887"/>
      <c r="X1" s="887"/>
    </row>
    <row r="2" spans="1:24" ht="42" customHeight="1" x14ac:dyDescent="0.25">
      <c r="A2" s="1418" t="s">
        <v>0</v>
      </c>
      <c r="B2" s="1427" t="s">
        <v>182</v>
      </c>
      <c r="C2" s="1428"/>
      <c r="D2" s="1421" t="s">
        <v>180</v>
      </c>
      <c r="E2" s="1422"/>
      <c r="F2" s="1423"/>
      <c r="G2" s="1435" t="s">
        <v>293</v>
      </c>
      <c r="H2" s="1436"/>
      <c r="I2" s="1437"/>
      <c r="J2" s="1435" t="s">
        <v>294</v>
      </c>
      <c r="K2" s="1436"/>
      <c r="L2" s="1437"/>
      <c r="M2" s="1435" t="s">
        <v>295</v>
      </c>
      <c r="N2" s="1436"/>
      <c r="O2" s="1437"/>
      <c r="P2" s="1435" t="s">
        <v>734</v>
      </c>
      <c r="Q2" s="1436"/>
      <c r="R2" s="1437"/>
      <c r="S2" s="1435" t="s">
        <v>296</v>
      </c>
      <c r="T2" s="1436"/>
      <c r="U2" s="1437"/>
      <c r="V2" s="1386" t="s">
        <v>748</v>
      </c>
      <c r="W2" s="1438"/>
      <c r="X2" s="1387"/>
    </row>
    <row r="3" spans="1:24" ht="15" customHeight="1" x14ac:dyDescent="0.25">
      <c r="A3" s="1419"/>
      <c r="B3" s="1429"/>
      <c r="C3" s="1430"/>
      <c r="D3" s="1424"/>
      <c r="E3" s="1425"/>
      <c r="F3" s="1426"/>
      <c r="G3" s="1386" t="s">
        <v>189</v>
      </c>
      <c r="H3" s="1438"/>
      <c r="I3" s="1387"/>
      <c r="J3" s="1386" t="s">
        <v>189</v>
      </c>
      <c r="K3" s="1438"/>
      <c r="L3" s="1387"/>
      <c r="M3" s="1386" t="s">
        <v>189</v>
      </c>
      <c r="N3" s="1438"/>
      <c r="O3" s="1387"/>
      <c r="P3" s="1386" t="s">
        <v>189</v>
      </c>
      <c r="Q3" s="1438"/>
      <c r="R3" s="1387"/>
      <c r="S3" s="1386" t="s">
        <v>189</v>
      </c>
      <c r="T3" s="1438"/>
      <c r="U3" s="1387"/>
      <c r="V3" s="1386" t="s">
        <v>291</v>
      </c>
      <c r="W3" s="1438"/>
      <c r="X3" s="1387"/>
    </row>
    <row r="4" spans="1:24" s="889" customFormat="1" ht="25.5" customHeight="1" x14ac:dyDescent="0.25">
      <c r="A4" s="1420"/>
      <c r="B4" s="1431"/>
      <c r="C4" s="1432"/>
      <c r="D4" s="863" t="s">
        <v>177</v>
      </c>
      <c r="E4" s="863" t="s">
        <v>684</v>
      </c>
      <c r="F4" s="863" t="s">
        <v>821</v>
      </c>
      <c r="G4" s="863" t="s">
        <v>177</v>
      </c>
      <c r="H4" s="863" t="s">
        <v>684</v>
      </c>
      <c r="I4" s="863" t="s">
        <v>821</v>
      </c>
      <c r="J4" s="863" t="s">
        <v>177</v>
      </c>
      <c r="K4" s="863" t="s">
        <v>684</v>
      </c>
      <c r="L4" s="863" t="s">
        <v>821</v>
      </c>
      <c r="M4" s="863" t="s">
        <v>177</v>
      </c>
      <c r="N4" s="863" t="s">
        <v>684</v>
      </c>
      <c r="O4" s="863" t="s">
        <v>821</v>
      </c>
      <c r="P4" s="863" t="s">
        <v>177</v>
      </c>
      <c r="Q4" s="863" t="s">
        <v>684</v>
      </c>
      <c r="R4" s="863" t="s">
        <v>821</v>
      </c>
      <c r="S4" s="863" t="s">
        <v>177</v>
      </c>
      <c r="T4" s="863" t="s">
        <v>684</v>
      </c>
      <c r="U4" s="863" t="s">
        <v>821</v>
      </c>
      <c r="V4" s="863" t="s">
        <v>177</v>
      </c>
      <c r="W4" s="863" t="s">
        <v>684</v>
      </c>
      <c r="X4" s="863" t="s">
        <v>821</v>
      </c>
    </row>
    <row r="5" spans="1:24" ht="26.25" customHeight="1" x14ac:dyDescent="0.25">
      <c r="A5" s="56" t="s">
        <v>2</v>
      </c>
      <c r="B5" s="1390" t="s">
        <v>1</v>
      </c>
      <c r="C5" s="1391"/>
      <c r="D5" s="890"/>
      <c r="E5" s="890"/>
      <c r="F5" s="890"/>
      <c r="G5" s="890"/>
      <c r="H5" s="890"/>
      <c r="I5" s="890"/>
      <c r="J5" s="890"/>
      <c r="K5" s="890"/>
      <c r="L5" s="890"/>
      <c r="M5" s="890"/>
      <c r="N5" s="890"/>
      <c r="O5" s="890"/>
      <c r="P5" s="890"/>
      <c r="Q5" s="890"/>
      <c r="R5" s="890"/>
      <c r="S5" s="890"/>
      <c r="T5" s="890"/>
      <c r="U5" s="890"/>
      <c r="V5" s="890"/>
      <c r="W5" s="890"/>
      <c r="X5" s="890"/>
    </row>
    <row r="6" spans="1:24" ht="15" customHeight="1" x14ac:dyDescent="0.25">
      <c r="A6" s="56" t="s">
        <v>4</v>
      </c>
      <c r="B6" s="1390" t="s">
        <v>3</v>
      </c>
      <c r="C6" s="1391"/>
      <c r="D6" s="890"/>
      <c r="E6" s="890"/>
      <c r="F6" s="890"/>
      <c r="G6" s="890"/>
      <c r="H6" s="890"/>
      <c r="I6" s="890"/>
      <c r="J6" s="890"/>
      <c r="K6" s="890"/>
      <c r="L6" s="890"/>
      <c r="M6" s="890"/>
      <c r="N6" s="890"/>
      <c r="O6" s="890"/>
      <c r="P6" s="890"/>
      <c r="Q6" s="890"/>
      <c r="R6" s="890"/>
      <c r="S6" s="890"/>
      <c r="T6" s="890"/>
      <c r="U6" s="890"/>
      <c r="V6" s="890"/>
      <c r="W6" s="890"/>
      <c r="X6" s="890"/>
    </row>
    <row r="7" spans="1:24" ht="15" customHeight="1" x14ac:dyDescent="0.25">
      <c r="A7" s="56" t="s">
        <v>6</v>
      </c>
      <c r="B7" s="1390" t="s">
        <v>5</v>
      </c>
      <c r="C7" s="1391"/>
      <c r="D7" s="890"/>
      <c r="E7" s="890"/>
      <c r="F7" s="890"/>
      <c r="G7" s="890"/>
      <c r="H7" s="890"/>
      <c r="I7" s="890"/>
      <c r="J7" s="890"/>
      <c r="K7" s="890"/>
      <c r="L7" s="890"/>
      <c r="M7" s="890"/>
      <c r="N7" s="890"/>
      <c r="O7" s="890"/>
      <c r="P7" s="890"/>
      <c r="Q7" s="890"/>
      <c r="R7" s="890"/>
      <c r="S7" s="890"/>
      <c r="T7" s="890"/>
      <c r="U7" s="890"/>
      <c r="V7" s="890"/>
      <c r="W7" s="890"/>
      <c r="X7" s="890"/>
    </row>
    <row r="8" spans="1:24" ht="27" customHeight="1" x14ac:dyDescent="0.25">
      <c r="A8" s="56" t="s">
        <v>8</v>
      </c>
      <c r="B8" s="1390" t="s">
        <v>7</v>
      </c>
      <c r="C8" s="1391"/>
      <c r="D8" s="890"/>
      <c r="E8" s="890"/>
      <c r="F8" s="890"/>
      <c r="G8" s="890"/>
      <c r="H8" s="890"/>
      <c r="I8" s="890"/>
      <c r="J8" s="890"/>
      <c r="K8" s="890"/>
      <c r="L8" s="890"/>
      <c r="M8" s="890"/>
      <c r="N8" s="890"/>
      <c r="O8" s="890"/>
      <c r="P8" s="890"/>
      <c r="Q8" s="890"/>
      <c r="R8" s="890"/>
      <c r="S8" s="890"/>
      <c r="T8" s="890"/>
      <c r="U8" s="890"/>
      <c r="V8" s="890"/>
      <c r="W8" s="890"/>
      <c r="X8" s="890"/>
    </row>
    <row r="9" spans="1:24" ht="15" customHeight="1" x14ac:dyDescent="0.25">
      <c r="A9" s="56" t="s">
        <v>10</v>
      </c>
      <c r="B9" s="1390" t="s">
        <v>9</v>
      </c>
      <c r="C9" s="1391"/>
      <c r="D9" s="890"/>
      <c r="E9" s="890"/>
      <c r="F9" s="890"/>
      <c r="G9" s="890"/>
      <c r="H9" s="890"/>
      <c r="I9" s="890"/>
      <c r="J9" s="890"/>
      <c r="K9" s="890"/>
      <c r="L9" s="890"/>
      <c r="M9" s="890"/>
      <c r="N9" s="890"/>
      <c r="O9" s="890"/>
      <c r="P9" s="890"/>
      <c r="Q9" s="890"/>
      <c r="R9" s="890"/>
      <c r="S9" s="890"/>
      <c r="T9" s="890"/>
      <c r="U9" s="890"/>
      <c r="V9" s="890"/>
      <c r="W9" s="890"/>
      <c r="X9" s="890"/>
    </row>
    <row r="10" spans="1:24" ht="15" customHeight="1" x14ac:dyDescent="0.25">
      <c r="A10" s="56" t="s">
        <v>12</v>
      </c>
      <c r="B10" s="1390" t="s">
        <v>11</v>
      </c>
      <c r="C10" s="1391"/>
      <c r="D10" s="890"/>
      <c r="E10" s="890"/>
      <c r="F10" s="890"/>
      <c r="G10" s="890"/>
      <c r="H10" s="890"/>
      <c r="I10" s="890"/>
      <c r="J10" s="890"/>
      <c r="K10" s="890"/>
      <c r="L10" s="890"/>
      <c r="M10" s="890"/>
      <c r="N10" s="890"/>
      <c r="O10" s="890"/>
      <c r="P10" s="890"/>
      <c r="Q10" s="890"/>
      <c r="R10" s="890"/>
      <c r="S10" s="890"/>
      <c r="T10" s="890"/>
      <c r="U10" s="890"/>
      <c r="V10" s="890"/>
      <c r="W10" s="890"/>
      <c r="X10" s="890"/>
    </row>
    <row r="11" spans="1:24" ht="15" customHeight="1" x14ac:dyDescent="0.25">
      <c r="A11" s="56" t="s">
        <v>14</v>
      </c>
      <c r="B11" s="1390" t="s">
        <v>13</v>
      </c>
      <c r="C11" s="1391"/>
      <c r="D11" s="890"/>
      <c r="E11" s="890"/>
      <c r="F11" s="890"/>
      <c r="G11" s="890"/>
      <c r="H11" s="890"/>
      <c r="I11" s="890"/>
      <c r="J11" s="890"/>
      <c r="K11" s="890"/>
      <c r="L11" s="890"/>
      <c r="M11" s="890"/>
      <c r="N11" s="890"/>
      <c r="O11" s="890"/>
      <c r="P11" s="890"/>
      <c r="Q11" s="890"/>
      <c r="R11" s="890"/>
      <c r="S11" s="890"/>
      <c r="T11" s="890"/>
      <c r="U11" s="890"/>
      <c r="V11" s="890"/>
      <c r="W11" s="890"/>
      <c r="X11" s="890"/>
    </row>
    <row r="12" spans="1:24" ht="15" customHeight="1" x14ac:dyDescent="0.25">
      <c r="A12" s="56" t="s">
        <v>16</v>
      </c>
      <c r="B12" s="1390" t="s">
        <v>15</v>
      </c>
      <c r="C12" s="1391"/>
      <c r="D12" s="890"/>
      <c r="E12" s="890"/>
      <c r="F12" s="890"/>
      <c r="G12" s="890"/>
      <c r="H12" s="890"/>
      <c r="I12" s="890"/>
      <c r="J12" s="890"/>
      <c r="K12" s="890"/>
      <c r="L12" s="890"/>
      <c r="M12" s="890"/>
      <c r="N12" s="890"/>
      <c r="O12" s="890"/>
      <c r="P12" s="890"/>
      <c r="Q12" s="890"/>
      <c r="R12" s="890"/>
      <c r="S12" s="890"/>
      <c r="T12" s="890"/>
      <c r="U12" s="890"/>
      <c r="V12" s="890"/>
      <c r="W12" s="890"/>
      <c r="X12" s="890"/>
    </row>
    <row r="13" spans="1:24" ht="15" customHeight="1" x14ac:dyDescent="0.25">
      <c r="A13" s="56" t="s">
        <v>18</v>
      </c>
      <c r="B13" s="1390" t="s">
        <v>17</v>
      </c>
      <c r="C13" s="1391"/>
      <c r="D13" s="890"/>
      <c r="E13" s="890"/>
      <c r="F13" s="890"/>
      <c r="G13" s="890"/>
      <c r="H13" s="890"/>
      <c r="I13" s="890"/>
      <c r="J13" s="890"/>
      <c r="K13" s="890"/>
      <c r="L13" s="890"/>
      <c r="M13" s="890"/>
      <c r="N13" s="890"/>
      <c r="O13" s="890"/>
      <c r="P13" s="890"/>
      <c r="Q13" s="890"/>
      <c r="R13" s="890"/>
      <c r="S13" s="890"/>
      <c r="T13" s="890"/>
      <c r="U13" s="890"/>
      <c r="V13" s="890"/>
      <c r="W13" s="890"/>
      <c r="X13" s="890"/>
    </row>
    <row r="14" spans="1:24" ht="15" customHeight="1" x14ac:dyDescent="0.25">
      <c r="A14" s="56" t="s">
        <v>20</v>
      </c>
      <c r="B14" s="1390" t="s">
        <v>19</v>
      </c>
      <c r="C14" s="1391"/>
      <c r="D14" s="890"/>
      <c r="E14" s="890"/>
      <c r="F14" s="890"/>
      <c r="G14" s="890"/>
      <c r="H14" s="890"/>
      <c r="I14" s="890"/>
      <c r="J14" s="890"/>
      <c r="K14" s="890"/>
      <c r="L14" s="890"/>
      <c r="M14" s="890"/>
      <c r="N14" s="890"/>
      <c r="O14" s="890"/>
      <c r="P14" s="890"/>
      <c r="Q14" s="890"/>
      <c r="R14" s="890"/>
      <c r="S14" s="890"/>
      <c r="T14" s="890"/>
      <c r="U14" s="890"/>
      <c r="V14" s="890"/>
      <c r="W14" s="890"/>
      <c r="X14" s="890"/>
    </row>
    <row r="15" spans="1:24" ht="15" customHeight="1" x14ac:dyDescent="0.25">
      <c r="A15" s="56" t="s">
        <v>22</v>
      </c>
      <c r="B15" s="1390" t="s">
        <v>21</v>
      </c>
      <c r="C15" s="1391"/>
      <c r="D15" s="890"/>
      <c r="E15" s="890"/>
      <c r="F15" s="890"/>
      <c r="G15" s="890"/>
      <c r="H15" s="890"/>
      <c r="I15" s="890"/>
      <c r="J15" s="890"/>
      <c r="K15" s="890"/>
      <c r="L15" s="890"/>
      <c r="M15" s="890"/>
      <c r="N15" s="890"/>
      <c r="O15" s="890"/>
      <c r="P15" s="890"/>
      <c r="Q15" s="890"/>
      <c r="R15" s="890"/>
      <c r="S15" s="890"/>
      <c r="T15" s="890"/>
      <c r="U15" s="890"/>
      <c r="V15" s="890"/>
      <c r="W15" s="890"/>
      <c r="X15" s="890"/>
    </row>
    <row r="16" spans="1:24" ht="15" customHeight="1" x14ac:dyDescent="0.25">
      <c r="A16" s="56" t="s">
        <v>24</v>
      </c>
      <c r="B16" s="1390" t="s">
        <v>23</v>
      </c>
      <c r="C16" s="1391"/>
      <c r="D16" s="890"/>
      <c r="E16" s="890"/>
      <c r="F16" s="890"/>
      <c r="G16" s="890"/>
      <c r="H16" s="890"/>
      <c r="I16" s="890"/>
      <c r="J16" s="890"/>
      <c r="K16" s="890"/>
      <c r="L16" s="890"/>
      <c r="M16" s="890"/>
      <c r="N16" s="890"/>
      <c r="O16" s="890"/>
      <c r="P16" s="890"/>
      <c r="Q16" s="890"/>
      <c r="R16" s="890"/>
      <c r="S16" s="890"/>
      <c r="T16" s="890"/>
      <c r="U16" s="890"/>
      <c r="V16" s="890"/>
      <c r="W16" s="890"/>
      <c r="X16" s="890"/>
    </row>
    <row r="17" spans="1:24" ht="23.25" customHeight="1" x14ac:dyDescent="0.25">
      <c r="A17" s="56" t="s">
        <v>25</v>
      </c>
      <c r="B17" s="1390" t="s">
        <v>175</v>
      </c>
      <c r="C17" s="1391"/>
      <c r="D17" s="890"/>
      <c r="E17" s="890"/>
      <c r="F17" s="890"/>
      <c r="G17" s="890"/>
      <c r="H17" s="890"/>
      <c r="I17" s="890"/>
      <c r="J17" s="890"/>
      <c r="K17" s="890"/>
      <c r="L17" s="890"/>
      <c r="M17" s="890"/>
      <c r="N17" s="890"/>
      <c r="O17" s="890"/>
      <c r="P17" s="890"/>
      <c r="Q17" s="890"/>
      <c r="R17" s="890"/>
      <c r="S17" s="890"/>
      <c r="T17" s="890"/>
      <c r="U17" s="890"/>
      <c r="V17" s="890"/>
      <c r="W17" s="890"/>
      <c r="X17" s="890"/>
    </row>
    <row r="18" spans="1:24" ht="15" customHeight="1" x14ac:dyDescent="0.25">
      <c r="A18" s="56" t="s">
        <v>25</v>
      </c>
      <c r="B18" s="1390" t="s">
        <v>26</v>
      </c>
      <c r="C18" s="1391"/>
      <c r="D18" s="890"/>
      <c r="E18" s="890"/>
      <c r="F18" s="890"/>
      <c r="G18" s="890"/>
      <c r="H18" s="890"/>
      <c r="I18" s="890"/>
      <c r="J18" s="890"/>
      <c r="K18" s="890"/>
      <c r="L18" s="890"/>
      <c r="M18" s="890"/>
      <c r="N18" s="890"/>
      <c r="O18" s="890"/>
      <c r="P18" s="890"/>
      <c r="Q18" s="890"/>
      <c r="R18" s="890"/>
      <c r="S18" s="890"/>
      <c r="T18" s="890"/>
      <c r="U18" s="890"/>
      <c r="V18" s="890"/>
      <c r="W18" s="890"/>
      <c r="X18" s="890"/>
    </row>
    <row r="19" spans="1:24" s="892" customFormat="1" ht="15" customHeight="1" x14ac:dyDescent="0.25">
      <c r="A19" s="57" t="s">
        <v>27</v>
      </c>
      <c r="B19" s="1373" t="s">
        <v>416</v>
      </c>
      <c r="C19" s="1375"/>
      <c r="D19" s="891"/>
      <c r="E19" s="891"/>
      <c r="F19" s="891"/>
      <c r="G19" s="891"/>
      <c r="H19" s="891"/>
      <c r="I19" s="891"/>
      <c r="J19" s="891"/>
      <c r="K19" s="891"/>
      <c r="L19" s="891"/>
      <c r="M19" s="891"/>
      <c r="N19" s="891"/>
      <c r="O19" s="891"/>
      <c r="P19" s="891"/>
      <c r="Q19" s="891"/>
      <c r="R19" s="891"/>
      <c r="S19" s="891"/>
      <c r="T19" s="891"/>
      <c r="U19" s="891"/>
      <c r="V19" s="891"/>
      <c r="W19" s="891"/>
      <c r="X19" s="891"/>
    </row>
    <row r="20" spans="1:24" ht="15" customHeight="1" x14ac:dyDescent="0.25">
      <c r="A20" s="56" t="s">
        <v>29</v>
      </c>
      <c r="B20" s="1390" t="s">
        <v>28</v>
      </c>
      <c r="C20" s="1391"/>
      <c r="D20" s="890"/>
      <c r="E20" s="890"/>
      <c r="F20" s="890"/>
      <c r="G20" s="890"/>
      <c r="H20" s="890"/>
      <c r="I20" s="890"/>
      <c r="J20" s="890"/>
      <c r="K20" s="890"/>
      <c r="L20" s="890"/>
      <c r="M20" s="890"/>
      <c r="N20" s="890"/>
      <c r="O20" s="890"/>
      <c r="P20" s="890"/>
      <c r="Q20" s="890"/>
      <c r="R20" s="890"/>
      <c r="S20" s="890"/>
      <c r="T20" s="890"/>
      <c r="U20" s="890"/>
      <c r="V20" s="890"/>
      <c r="W20" s="890"/>
      <c r="X20" s="890"/>
    </row>
    <row r="21" spans="1:24" ht="40.5" customHeight="1" x14ac:dyDescent="0.25">
      <c r="A21" s="56" t="s">
        <v>629</v>
      </c>
      <c r="B21" s="1390" t="s">
        <v>30</v>
      </c>
      <c r="C21" s="1391"/>
      <c r="D21" s="890"/>
      <c r="E21" s="890"/>
      <c r="F21" s="890"/>
      <c r="G21" s="890"/>
      <c r="H21" s="890"/>
      <c r="I21" s="890"/>
      <c r="J21" s="890"/>
      <c r="K21" s="890"/>
      <c r="L21" s="890"/>
      <c r="M21" s="890"/>
      <c r="N21" s="890"/>
      <c r="O21" s="890"/>
      <c r="P21" s="890"/>
      <c r="Q21" s="890"/>
      <c r="R21" s="890"/>
      <c r="S21" s="890"/>
      <c r="T21" s="890"/>
      <c r="U21" s="890"/>
      <c r="V21" s="890"/>
      <c r="W21" s="890"/>
      <c r="X21" s="890"/>
    </row>
    <row r="22" spans="1:24" ht="15" customHeight="1" x14ac:dyDescent="0.25">
      <c r="A22" s="56" t="s">
        <v>32</v>
      </c>
      <c r="B22" s="1390" t="s">
        <v>31</v>
      </c>
      <c r="C22" s="1391"/>
      <c r="D22" s="890"/>
      <c r="E22" s="890"/>
      <c r="F22" s="890"/>
      <c r="G22" s="890"/>
      <c r="H22" s="890"/>
      <c r="I22" s="890"/>
      <c r="J22" s="890"/>
      <c r="K22" s="890"/>
      <c r="L22" s="890"/>
      <c r="M22" s="890"/>
      <c r="N22" s="890"/>
      <c r="O22" s="890"/>
      <c r="P22" s="890"/>
      <c r="Q22" s="890"/>
      <c r="R22" s="890"/>
      <c r="S22" s="890"/>
      <c r="T22" s="890"/>
      <c r="U22" s="890"/>
      <c r="V22" s="890"/>
      <c r="W22" s="890"/>
      <c r="X22" s="890"/>
    </row>
    <row r="23" spans="1:24" s="892" customFormat="1" ht="15" customHeight="1" x14ac:dyDescent="0.25">
      <c r="A23" s="57" t="s">
        <v>33</v>
      </c>
      <c r="B23" s="1373" t="s">
        <v>417</v>
      </c>
      <c r="C23" s="1375"/>
      <c r="D23" s="891"/>
      <c r="E23" s="891"/>
      <c r="F23" s="891"/>
      <c r="G23" s="891"/>
      <c r="H23" s="891"/>
      <c r="I23" s="891"/>
      <c r="J23" s="891"/>
      <c r="K23" s="891"/>
      <c r="L23" s="891"/>
      <c r="M23" s="891"/>
      <c r="N23" s="891"/>
      <c r="O23" s="891"/>
      <c r="P23" s="891"/>
      <c r="Q23" s="891"/>
      <c r="R23" s="891"/>
      <c r="S23" s="891"/>
      <c r="T23" s="891"/>
      <c r="U23" s="891"/>
      <c r="V23" s="891"/>
      <c r="W23" s="891"/>
      <c r="X23" s="890"/>
    </row>
    <row r="24" spans="1:24" s="892" customFormat="1" ht="15" customHeight="1" x14ac:dyDescent="0.25">
      <c r="A24" s="57" t="s">
        <v>34</v>
      </c>
      <c r="B24" s="1373" t="s">
        <v>418</v>
      </c>
      <c r="C24" s="1375"/>
      <c r="D24" s="891"/>
      <c r="E24" s="891"/>
      <c r="F24" s="891"/>
      <c r="G24" s="891"/>
      <c r="H24" s="891"/>
      <c r="I24" s="891"/>
      <c r="J24" s="891"/>
      <c r="K24" s="891"/>
      <c r="L24" s="891"/>
      <c r="M24" s="891"/>
      <c r="N24" s="891"/>
      <c r="O24" s="891"/>
      <c r="P24" s="891"/>
      <c r="Q24" s="891"/>
      <c r="R24" s="891"/>
      <c r="S24" s="891"/>
      <c r="T24" s="891"/>
      <c r="U24" s="891"/>
      <c r="V24" s="891"/>
      <c r="W24" s="891"/>
      <c r="X24" s="891"/>
    </row>
    <row r="25" spans="1:24" x14ac:dyDescent="0.25">
      <c r="A25" s="893"/>
      <c r="B25" s="894"/>
      <c r="C25" s="894"/>
      <c r="D25" s="895"/>
      <c r="E25" s="895"/>
      <c r="F25" s="896"/>
      <c r="G25" s="897"/>
      <c r="H25" s="895"/>
      <c r="I25" s="896"/>
      <c r="J25" s="897"/>
      <c r="K25" s="895"/>
      <c r="L25" s="896"/>
      <c r="M25" s="897"/>
      <c r="N25" s="895"/>
      <c r="O25" s="896"/>
      <c r="P25" s="895"/>
      <c r="Q25" s="895"/>
      <c r="R25" s="895"/>
      <c r="S25" s="897"/>
      <c r="T25" s="895"/>
      <c r="U25" s="896"/>
      <c r="V25" s="897"/>
      <c r="W25" s="895"/>
      <c r="X25" s="896"/>
    </row>
    <row r="26" spans="1:24" s="892" customFormat="1" ht="26.25" customHeight="1" x14ac:dyDescent="0.25">
      <c r="A26" s="57" t="s">
        <v>35</v>
      </c>
      <c r="B26" s="1373" t="s">
        <v>419</v>
      </c>
      <c r="C26" s="1375"/>
      <c r="D26" s="108"/>
      <c r="E26" s="890"/>
      <c r="F26" s="890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</row>
    <row r="27" spans="1:24" ht="25.5" customHeight="1" x14ac:dyDescent="0.25">
      <c r="A27" s="82" t="s">
        <v>35</v>
      </c>
      <c r="B27" s="898"/>
      <c r="C27" s="899" t="s">
        <v>36</v>
      </c>
      <c r="D27" s="873"/>
      <c r="E27" s="890"/>
      <c r="F27" s="890"/>
      <c r="G27" s="873"/>
      <c r="H27" s="873"/>
      <c r="I27" s="890"/>
      <c r="J27" s="873"/>
      <c r="K27" s="873"/>
      <c r="L27" s="890"/>
      <c r="M27" s="873"/>
      <c r="N27" s="873"/>
      <c r="O27" s="890"/>
      <c r="P27" s="873"/>
      <c r="Q27" s="873"/>
      <c r="R27" s="890"/>
      <c r="S27" s="873"/>
      <c r="T27" s="873"/>
      <c r="U27" s="890"/>
      <c r="V27" s="873"/>
      <c r="W27" s="873"/>
      <c r="X27" s="890"/>
    </row>
    <row r="28" spans="1:24" ht="25.5" customHeight="1" x14ac:dyDescent="0.25">
      <c r="A28" s="82" t="s">
        <v>35</v>
      </c>
      <c r="B28" s="898"/>
      <c r="C28" s="899" t="s">
        <v>37</v>
      </c>
      <c r="D28" s="873"/>
      <c r="E28" s="890"/>
      <c r="F28" s="890"/>
      <c r="G28" s="873"/>
      <c r="H28" s="873"/>
      <c r="I28" s="890"/>
      <c r="J28" s="873"/>
      <c r="K28" s="873"/>
      <c r="L28" s="890"/>
      <c r="M28" s="873"/>
      <c r="N28" s="873"/>
      <c r="O28" s="890"/>
      <c r="P28" s="873"/>
      <c r="Q28" s="873"/>
      <c r="R28" s="890"/>
      <c r="S28" s="873"/>
      <c r="T28" s="873"/>
      <c r="U28" s="890"/>
      <c r="V28" s="873"/>
      <c r="W28" s="873"/>
      <c r="X28" s="890"/>
    </row>
    <row r="29" spans="1:24" ht="25.5" customHeight="1" x14ac:dyDescent="0.25">
      <c r="A29" s="82" t="s">
        <v>35</v>
      </c>
      <c r="B29" s="898"/>
      <c r="C29" s="899" t="s">
        <v>38</v>
      </c>
      <c r="D29" s="873"/>
      <c r="E29" s="890"/>
      <c r="F29" s="890"/>
      <c r="G29" s="873"/>
      <c r="H29" s="873"/>
      <c r="I29" s="890"/>
      <c r="J29" s="873"/>
      <c r="K29" s="873"/>
      <c r="L29" s="890"/>
      <c r="M29" s="873"/>
      <c r="N29" s="873"/>
      <c r="O29" s="890"/>
      <c r="P29" s="873"/>
      <c r="Q29" s="873"/>
      <c r="R29" s="890"/>
      <c r="S29" s="873"/>
      <c r="T29" s="873"/>
      <c r="U29" s="890"/>
      <c r="V29" s="873"/>
      <c r="W29" s="873"/>
      <c r="X29" s="890"/>
    </row>
    <row r="30" spans="1:24" ht="25.5" customHeight="1" x14ac:dyDescent="0.25">
      <c r="A30" s="82" t="s">
        <v>35</v>
      </c>
      <c r="B30" s="898"/>
      <c r="C30" s="899" t="s">
        <v>420</v>
      </c>
      <c r="D30" s="873"/>
      <c r="E30" s="890"/>
      <c r="F30" s="890"/>
      <c r="G30" s="873"/>
      <c r="H30" s="873"/>
      <c r="I30" s="890"/>
      <c r="J30" s="873"/>
      <c r="K30" s="873"/>
      <c r="L30" s="890"/>
      <c r="M30" s="873"/>
      <c r="N30" s="873"/>
      <c r="O30" s="890"/>
      <c r="P30" s="873"/>
      <c r="Q30" s="873"/>
      <c r="R30" s="890"/>
      <c r="S30" s="873"/>
      <c r="T30" s="873"/>
      <c r="U30" s="890"/>
      <c r="V30" s="873"/>
      <c r="W30" s="873"/>
      <c r="X30" s="890"/>
    </row>
    <row r="31" spans="1:24" ht="25.5" x14ac:dyDescent="0.25">
      <c r="A31" s="82" t="s">
        <v>35</v>
      </c>
      <c r="B31" s="898"/>
      <c r="C31" s="899" t="s">
        <v>40</v>
      </c>
      <c r="D31" s="873"/>
      <c r="E31" s="890"/>
      <c r="F31" s="890"/>
      <c r="G31" s="873"/>
      <c r="H31" s="873"/>
      <c r="I31" s="890"/>
      <c r="J31" s="873"/>
      <c r="K31" s="873"/>
      <c r="L31" s="890"/>
      <c r="M31" s="873"/>
      <c r="N31" s="873"/>
      <c r="O31" s="890"/>
      <c r="P31" s="873"/>
      <c r="Q31" s="873"/>
      <c r="R31" s="890"/>
      <c r="S31" s="873"/>
      <c r="T31" s="873"/>
      <c r="U31" s="890"/>
      <c r="V31" s="873"/>
      <c r="W31" s="873"/>
      <c r="X31" s="890"/>
    </row>
    <row r="32" spans="1:24" ht="9" customHeight="1" x14ac:dyDescent="0.25">
      <c r="A32" s="900"/>
      <c r="B32" s="901"/>
      <c r="C32" s="902"/>
      <c r="D32" s="903"/>
      <c r="E32" s="903"/>
      <c r="F32" s="903"/>
      <c r="G32" s="903"/>
      <c r="H32" s="903"/>
      <c r="I32" s="903"/>
      <c r="J32" s="903"/>
      <c r="K32" s="903"/>
      <c r="L32" s="903"/>
      <c r="M32" s="903"/>
      <c r="N32" s="903"/>
      <c r="O32" s="903"/>
      <c r="P32" s="903"/>
      <c r="Q32" s="903"/>
      <c r="R32" s="903"/>
      <c r="S32" s="903"/>
      <c r="T32" s="903"/>
      <c r="U32" s="903"/>
      <c r="V32" s="903"/>
      <c r="W32" s="903"/>
      <c r="X32" s="890"/>
    </row>
    <row r="33" spans="1:24" ht="15" customHeight="1" x14ac:dyDescent="0.25">
      <c r="A33" s="56" t="s">
        <v>42</v>
      </c>
      <c r="B33" s="1390" t="s">
        <v>41</v>
      </c>
      <c r="C33" s="1391"/>
      <c r="D33" s="873"/>
      <c r="E33" s="890"/>
      <c r="F33" s="890"/>
      <c r="G33" s="873"/>
      <c r="H33" s="873"/>
      <c r="I33" s="890"/>
      <c r="J33" s="873"/>
      <c r="K33" s="873"/>
      <c r="L33" s="890"/>
      <c r="M33" s="873"/>
      <c r="N33" s="873"/>
      <c r="O33" s="890"/>
      <c r="P33" s="873"/>
      <c r="Q33" s="873"/>
      <c r="R33" s="890"/>
      <c r="S33" s="873"/>
      <c r="T33" s="873"/>
      <c r="U33" s="890"/>
      <c r="V33" s="873"/>
      <c r="W33" s="873"/>
      <c r="X33" s="890"/>
    </row>
    <row r="34" spans="1:24" ht="15" customHeight="1" x14ac:dyDescent="0.25">
      <c r="A34" s="56" t="s">
        <v>44</v>
      </c>
      <c r="B34" s="1390" t="s">
        <v>43</v>
      </c>
      <c r="C34" s="1391"/>
      <c r="D34" s="873"/>
      <c r="E34" s="890"/>
      <c r="F34" s="890"/>
      <c r="G34" s="873"/>
      <c r="H34" s="873"/>
      <c r="I34" s="890"/>
      <c r="J34" s="873"/>
      <c r="K34" s="873"/>
      <c r="L34" s="890"/>
      <c r="M34" s="873"/>
      <c r="N34" s="873"/>
      <c r="O34" s="890"/>
      <c r="P34" s="873"/>
      <c r="Q34" s="873"/>
      <c r="R34" s="890"/>
      <c r="S34" s="873"/>
      <c r="T34" s="873"/>
      <c r="U34" s="890"/>
      <c r="V34" s="873"/>
      <c r="W34" s="873"/>
      <c r="X34" s="890"/>
    </row>
    <row r="35" spans="1:24" ht="15" customHeight="1" x14ac:dyDescent="0.25">
      <c r="A35" s="56" t="s">
        <v>46</v>
      </c>
      <c r="B35" s="1390" t="s">
        <v>45</v>
      </c>
      <c r="C35" s="1391"/>
      <c r="D35" s="873"/>
      <c r="E35" s="890"/>
      <c r="F35" s="890"/>
      <c r="G35" s="873"/>
      <c r="H35" s="873"/>
      <c r="I35" s="890"/>
      <c r="J35" s="873"/>
      <c r="K35" s="873"/>
      <c r="L35" s="890"/>
      <c r="M35" s="873"/>
      <c r="N35" s="873"/>
      <c r="O35" s="890"/>
      <c r="P35" s="873"/>
      <c r="Q35" s="873"/>
      <c r="R35" s="890"/>
      <c r="S35" s="873"/>
      <c r="T35" s="873"/>
      <c r="U35" s="890"/>
      <c r="V35" s="873"/>
      <c r="W35" s="873"/>
      <c r="X35" s="890"/>
    </row>
    <row r="36" spans="1:24" s="892" customFormat="1" ht="15" customHeight="1" x14ac:dyDescent="0.25">
      <c r="A36" s="57" t="s">
        <v>47</v>
      </c>
      <c r="B36" s="1373" t="s">
        <v>421</v>
      </c>
      <c r="C36" s="1375"/>
      <c r="D36" s="108"/>
      <c r="E36" s="108"/>
      <c r="F36" s="108"/>
      <c r="G36" s="108"/>
      <c r="H36" s="108"/>
      <c r="I36" s="108"/>
      <c r="J36" s="108"/>
      <c r="K36" s="108"/>
      <c r="L36" s="108"/>
      <c r="M36" s="108"/>
      <c r="N36" s="108"/>
      <c r="O36" s="108"/>
      <c r="P36" s="108"/>
      <c r="Q36" s="108"/>
      <c r="R36" s="108"/>
      <c r="S36" s="108"/>
      <c r="T36" s="108"/>
      <c r="U36" s="108"/>
      <c r="V36" s="108"/>
      <c r="W36" s="108"/>
      <c r="X36" s="108"/>
    </row>
    <row r="37" spans="1:24" ht="15" customHeight="1" x14ac:dyDescent="0.25">
      <c r="A37" s="56" t="s">
        <v>49</v>
      </c>
      <c r="B37" s="1390" t="s">
        <v>48</v>
      </c>
      <c r="C37" s="1391"/>
      <c r="D37" s="873"/>
      <c r="E37" s="890"/>
      <c r="F37" s="890"/>
      <c r="G37" s="873"/>
      <c r="H37" s="873"/>
      <c r="I37" s="890"/>
      <c r="J37" s="873"/>
      <c r="K37" s="873"/>
      <c r="L37" s="890"/>
      <c r="M37" s="873"/>
      <c r="N37" s="873"/>
      <c r="O37" s="890"/>
      <c r="P37" s="873"/>
      <c r="Q37" s="873"/>
      <c r="R37" s="890"/>
      <c r="S37" s="873"/>
      <c r="T37" s="873"/>
      <c r="U37" s="890"/>
      <c r="V37" s="873"/>
      <c r="W37" s="873"/>
      <c r="X37" s="890"/>
    </row>
    <row r="38" spans="1:24" ht="15" customHeight="1" x14ac:dyDescent="0.25">
      <c r="A38" s="56" t="s">
        <v>51</v>
      </c>
      <c r="B38" s="1390" t="s">
        <v>50</v>
      </c>
      <c r="C38" s="1391"/>
      <c r="D38" s="873"/>
      <c r="E38" s="890"/>
      <c r="F38" s="890"/>
      <c r="G38" s="873"/>
      <c r="H38" s="873"/>
      <c r="I38" s="890"/>
      <c r="J38" s="873"/>
      <c r="K38" s="873"/>
      <c r="L38" s="890"/>
      <c r="M38" s="873"/>
      <c r="N38" s="873"/>
      <c r="O38" s="890"/>
      <c r="P38" s="873"/>
      <c r="Q38" s="873"/>
      <c r="R38" s="890"/>
      <c r="S38" s="873"/>
      <c r="T38" s="873"/>
      <c r="U38" s="890"/>
      <c r="V38" s="873"/>
      <c r="W38" s="873"/>
      <c r="X38" s="890"/>
    </row>
    <row r="39" spans="1:24" s="892" customFormat="1" ht="15" customHeight="1" x14ac:dyDescent="0.25">
      <c r="A39" s="57" t="s">
        <v>52</v>
      </c>
      <c r="B39" s="1373" t="s">
        <v>422</v>
      </c>
      <c r="C39" s="1375"/>
      <c r="D39" s="873"/>
      <c r="E39" s="108"/>
      <c r="F39" s="108"/>
      <c r="G39" s="108"/>
      <c r="H39" s="108"/>
      <c r="I39" s="108"/>
      <c r="J39" s="108"/>
      <c r="K39" s="108"/>
      <c r="L39" s="108"/>
      <c r="M39" s="108"/>
      <c r="N39" s="108"/>
      <c r="O39" s="108"/>
      <c r="P39" s="108"/>
      <c r="Q39" s="108"/>
      <c r="R39" s="108"/>
      <c r="S39" s="108"/>
      <c r="T39" s="108"/>
      <c r="U39" s="108"/>
      <c r="V39" s="108"/>
      <c r="W39" s="108"/>
      <c r="X39" s="108"/>
    </row>
    <row r="40" spans="1:24" ht="15" customHeight="1" x14ac:dyDescent="0.25">
      <c r="A40" s="56" t="s">
        <v>54</v>
      </c>
      <c r="B40" s="1390" t="s">
        <v>53</v>
      </c>
      <c r="C40" s="1391"/>
      <c r="D40" s="873"/>
      <c r="E40" s="890"/>
      <c r="F40" s="890"/>
      <c r="G40" s="873"/>
      <c r="H40" s="873"/>
      <c r="I40" s="890"/>
      <c r="J40" s="873"/>
      <c r="K40" s="873"/>
      <c r="L40" s="890"/>
      <c r="M40" s="873"/>
      <c r="N40" s="873"/>
      <c r="O40" s="890"/>
      <c r="P40" s="873"/>
      <c r="Q40" s="873"/>
      <c r="R40" s="890"/>
      <c r="S40" s="873"/>
      <c r="T40" s="873"/>
      <c r="U40" s="890"/>
      <c r="V40" s="873"/>
      <c r="W40" s="873"/>
      <c r="X40" s="890"/>
    </row>
    <row r="41" spans="1:24" ht="15" customHeight="1" x14ac:dyDescent="0.25">
      <c r="A41" s="56" t="s">
        <v>56</v>
      </c>
      <c r="B41" s="1390" t="s">
        <v>55</v>
      </c>
      <c r="C41" s="1391"/>
      <c r="D41" s="873"/>
      <c r="E41" s="890"/>
      <c r="F41" s="890"/>
      <c r="G41" s="873"/>
      <c r="H41" s="873"/>
      <c r="I41" s="890"/>
      <c r="J41" s="873"/>
      <c r="K41" s="873"/>
      <c r="L41" s="890"/>
      <c r="M41" s="873"/>
      <c r="N41" s="873"/>
      <c r="O41" s="890"/>
      <c r="P41" s="873"/>
      <c r="Q41" s="873"/>
      <c r="R41" s="890"/>
      <c r="S41" s="873"/>
      <c r="T41" s="873"/>
      <c r="U41" s="890"/>
      <c r="V41" s="873"/>
      <c r="W41" s="873"/>
      <c r="X41" s="890"/>
    </row>
    <row r="42" spans="1:24" ht="15" customHeight="1" x14ac:dyDescent="0.25">
      <c r="A42" s="56" t="s">
        <v>57</v>
      </c>
      <c r="B42" s="1390" t="s">
        <v>423</v>
      </c>
      <c r="C42" s="1391"/>
      <c r="D42" s="873"/>
      <c r="E42" s="890"/>
      <c r="F42" s="890"/>
      <c r="G42" s="873"/>
      <c r="H42" s="873"/>
      <c r="I42" s="890"/>
      <c r="J42" s="873"/>
      <c r="K42" s="873"/>
      <c r="L42" s="890"/>
      <c r="M42" s="873"/>
      <c r="N42" s="873"/>
      <c r="O42" s="890"/>
      <c r="P42" s="873"/>
      <c r="Q42" s="873"/>
      <c r="R42" s="890"/>
      <c r="S42" s="873"/>
      <c r="T42" s="873"/>
      <c r="U42" s="890"/>
      <c r="V42" s="873"/>
      <c r="W42" s="873"/>
      <c r="X42" s="890"/>
    </row>
    <row r="43" spans="1:24" ht="15" customHeight="1" x14ac:dyDescent="0.25">
      <c r="A43" s="56" t="s">
        <v>59</v>
      </c>
      <c r="B43" s="1390" t="s">
        <v>58</v>
      </c>
      <c r="C43" s="1391"/>
      <c r="D43" s="873"/>
      <c r="E43" s="890"/>
      <c r="F43" s="890"/>
      <c r="G43" s="873"/>
      <c r="H43" s="873"/>
      <c r="I43" s="890"/>
      <c r="J43" s="873"/>
      <c r="K43" s="873"/>
      <c r="L43" s="890"/>
      <c r="M43" s="873"/>
      <c r="N43" s="873"/>
      <c r="O43" s="890"/>
      <c r="P43" s="873"/>
      <c r="Q43" s="873"/>
      <c r="R43" s="890"/>
      <c r="S43" s="873"/>
      <c r="T43" s="873"/>
      <c r="U43" s="890"/>
      <c r="V43" s="873"/>
      <c r="W43" s="873"/>
      <c r="X43" s="890"/>
    </row>
    <row r="44" spans="1:24" ht="15" customHeight="1" x14ac:dyDescent="0.25">
      <c r="A44" s="56" t="s">
        <v>60</v>
      </c>
      <c r="B44" s="1390" t="s">
        <v>166</v>
      </c>
      <c r="C44" s="1391"/>
      <c r="D44" s="873"/>
      <c r="E44" s="890"/>
      <c r="F44" s="890"/>
      <c r="G44" s="873"/>
      <c r="H44" s="873"/>
      <c r="I44" s="890"/>
      <c r="J44" s="873"/>
      <c r="K44" s="873"/>
      <c r="L44" s="890"/>
      <c r="M44" s="873"/>
      <c r="N44" s="873"/>
      <c r="O44" s="890"/>
      <c r="P44" s="873"/>
      <c r="Q44" s="873"/>
      <c r="R44" s="890"/>
      <c r="S44" s="873"/>
      <c r="T44" s="873"/>
      <c r="U44" s="890"/>
      <c r="V44" s="873"/>
      <c r="W44" s="873"/>
      <c r="X44" s="890"/>
    </row>
    <row r="45" spans="1:24" ht="25.5" customHeight="1" x14ac:dyDescent="0.25">
      <c r="A45" s="82" t="s">
        <v>60</v>
      </c>
      <c r="B45" s="898"/>
      <c r="C45" s="899" t="s">
        <v>61</v>
      </c>
      <c r="D45" s="873"/>
      <c r="E45" s="890"/>
      <c r="F45" s="890"/>
      <c r="G45" s="873"/>
      <c r="H45" s="873"/>
      <c r="I45" s="890"/>
      <c r="J45" s="873"/>
      <c r="K45" s="873"/>
      <c r="L45" s="890"/>
      <c r="M45" s="873"/>
      <c r="N45" s="873"/>
      <c r="O45" s="890"/>
      <c r="P45" s="873"/>
      <c r="Q45" s="873"/>
      <c r="R45" s="890"/>
      <c r="S45" s="873"/>
      <c r="T45" s="873"/>
      <c r="U45" s="890"/>
      <c r="V45" s="873"/>
      <c r="W45" s="873"/>
      <c r="X45" s="890"/>
    </row>
    <row r="46" spans="1:24" ht="25.5" customHeight="1" x14ac:dyDescent="0.25">
      <c r="A46" s="82" t="s">
        <v>60</v>
      </c>
      <c r="B46" s="898"/>
      <c r="C46" s="899" t="s">
        <v>168</v>
      </c>
      <c r="D46" s="873"/>
      <c r="E46" s="890"/>
      <c r="F46" s="890"/>
      <c r="G46" s="873"/>
      <c r="H46" s="873"/>
      <c r="I46" s="890"/>
      <c r="J46" s="873"/>
      <c r="K46" s="873"/>
      <c r="L46" s="890"/>
      <c r="M46" s="873"/>
      <c r="N46" s="873"/>
      <c r="O46" s="890"/>
      <c r="P46" s="873"/>
      <c r="Q46" s="873"/>
      <c r="R46" s="890"/>
      <c r="S46" s="873"/>
      <c r="T46" s="873"/>
      <c r="U46" s="890"/>
      <c r="V46" s="873"/>
      <c r="W46" s="873"/>
      <c r="X46" s="890"/>
    </row>
    <row r="47" spans="1:24" ht="22.5" customHeight="1" x14ac:dyDescent="0.25">
      <c r="A47" s="56" t="s">
        <v>63</v>
      </c>
      <c r="B47" s="1390" t="s">
        <v>424</v>
      </c>
      <c r="C47" s="1391"/>
      <c r="D47" s="873"/>
      <c r="E47" s="890"/>
      <c r="F47" s="890"/>
      <c r="G47" s="873"/>
      <c r="H47" s="873"/>
      <c r="I47" s="890"/>
      <c r="J47" s="873"/>
      <c r="K47" s="873"/>
      <c r="L47" s="890"/>
      <c r="M47" s="873"/>
      <c r="N47" s="873"/>
      <c r="O47" s="890"/>
      <c r="P47" s="873"/>
      <c r="Q47" s="873"/>
      <c r="R47" s="890"/>
      <c r="S47" s="873"/>
      <c r="T47" s="873"/>
      <c r="U47" s="890"/>
      <c r="V47" s="873"/>
      <c r="W47" s="873"/>
      <c r="X47" s="890"/>
    </row>
    <row r="48" spans="1:24" ht="15" customHeight="1" x14ac:dyDescent="0.25">
      <c r="A48" s="56" t="s">
        <v>65</v>
      </c>
      <c r="B48" s="1390" t="s">
        <v>425</v>
      </c>
      <c r="C48" s="1391"/>
      <c r="D48" s="873"/>
      <c r="E48" s="890"/>
      <c r="F48" s="890"/>
      <c r="G48" s="873"/>
      <c r="H48" s="873"/>
      <c r="I48" s="890"/>
      <c r="J48" s="873"/>
      <c r="K48" s="873"/>
      <c r="L48" s="890"/>
      <c r="M48" s="873"/>
      <c r="N48" s="873"/>
      <c r="O48" s="890"/>
      <c r="P48" s="873"/>
      <c r="Q48" s="873"/>
      <c r="R48" s="890"/>
      <c r="S48" s="873"/>
      <c r="T48" s="873"/>
      <c r="U48" s="890"/>
      <c r="V48" s="873"/>
      <c r="W48" s="873"/>
      <c r="X48" s="890"/>
    </row>
    <row r="49" spans="1:24" s="892" customFormat="1" ht="15" customHeight="1" x14ac:dyDescent="0.25">
      <c r="A49" s="57" t="s">
        <v>66</v>
      </c>
      <c r="B49" s="1373" t="s">
        <v>426</v>
      </c>
      <c r="C49" s="1375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</row>
    <row r="50" spans="1:24" ht="15" customHeight="1" x14ac:dyDescent="0.25">
      <c r="A50" s="56" t="s">
        <v>68</v>
      </c>
      <c r="B50" s="1390" t="s">
        <v>67</v>
      </c>
      <c r="C50" s="1391"/>
      <c r="D50" s="873"/>
      <c r="E50" s="890"/>
      <c r="F50" s="890"/>
      <c r="G50" s="873"/>
      <c r="H50" s="873"/>
      <c r="I50" s="890"/>
      <c r="J50" s="873"/>
      <c r="K50" s="873"/>
      <c r="L50" s="890"/>
      <c r="M50" s="873"/>
      <c r="N50" s="873"/>
      <c r="O50" s="890"/>
      <c r="P50" s="873"/>
      <c r="Q50" s="873"/>
      <c r="R50" s="890"/>
      <c r="S50" s="873"/>
      <c r="T50" s="873"/>
      <c r="U50" s="890"/>
      <c r="V50" s="873"/>
      <c r="W50" s="873"/>
      <c r="X50" s="890"/>
    </row>
    <row r="51" spans="1:24" ht="15" customHeight="1" x14ac:dyDescent="0.25">
      <c r="A51" s="56" t="s">
        <v>70</v>
      </c>
      <c r="B51" s="1390" t="s">
        <v>69</v>
      </c>
      <c r="C51" s="1391"/>
      <c r="D51" s="873"/>
      <c r="E51" s="890"/>
      <c r="F51" s="890"/>
      <c r="G51" s="873"/>
      <c r="H51" s="873"/>
      <c r="I51" s="890"/>
      <c r="J51" s="873"/>
      <c r="K51" s="873"/>
      <c r="L51" s="890"/>
      <c r="M51" s="873"/>
      <c r="N51" s="873"/>
      <c r="O51" s="890"/>
      <c r="P51" s="873"/>
      <c r="Q51" s="873"/>
      <c r="R51" s="890"/>
      <c r="S51" s="873"/>
      <c r="T51" s="873"/>
      <c r="U51" s="890"/>
      <c r="V51" s="873"/>
      <c r="W51" s="873"/>
      <c r="X51" s="890"/>
    </row>
    <row r="52" spans="1:24" s="892" customFormat="1" ht="30.75" customHeight="1" x14ac:dyDescent="0.25">
      <c r="A52" s="57" t="s">
        <v>71</v>
      </c>
      <c r="B52" s="1373" t="s">
        <v>155</v>
      </c>
      <c r="C52" s="1375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</row>
    <row r="53" spans="1:24" ht="36.75" customHeight="1" x14ac:dyDescent="0.25">
      <c r="A53" s="56" t="s">
        <v>73</v>
      </c>
      <c r="B53" s="1390" t="s">
        <v>72</v>
      </c>
      <c r="C53" s="1391"/>
      <c r="D53" s="876"/>
      <c r="E53" s="890"/>
      <c r="F53" s="890"/>
      <c r="G53" s="876"/>
      <c r="H53" s="873"/>
      <c r="I53" s="890"/>
      <c r="J53" s="876"/>
      <c r="K53" s="873"/>
      <c r="L53" s="890"/>
      <c r="M53" s="876"/>
      <c r="N53" s="873"/>
      <c r="O53" s="890"/>
      <c r="P53" s="876"/>
      <c r="Q53" s="873"/>
      <c r="R53" s="890"/>
      <c r="S53" s="876"/>
      <c r="T53" s="873"/>
      <c r="U53" s="890"/>
      <c r="V53" s="876"/>
      <c r="W53" s="873"/>
      <c r="X53" s="890"/>
    </row>
    <row r="54" spans="1:24" ht="15" customHeight="1" x14ac:dyDescent="0.25">
      <c r="A54" s="56" t="s">
        <v>75</v>
      </c>
      <c r="B54" s="1390" t="s">
        <v>427</v>
      </c>
      <c r="C54" s="1391"/>
      <c r="D54" s="876"/>
      <c r="E54" s="890"/>
      <c r="F54" s="890"/>
      <c r="G54" s="873"/>
      <c r="H54" s="873"/>
      <c r="I54" s="890"/>
      <c r="J54" s="873"/>
      <c r="K54" s="873"/>
      <c r="L54" s="890"/>
      <c r="M54" s="873"/>
      <c r="N54" s="873"/>
      <c r="O54" s="890"/>
      <c r="P54" s="873"/>
      <c r="Q54" s="873"/>
      <c r="R54" s="890"/>
      <c r="S54" s="873"/>
      <c r="T54" s="873"/>
      <c r="U54" s="890"/>
      <c r="V54" s="873"/>
      <c r="W54" s="873"/>
      <c r="X54" s="890"/>
    </row>
    <row r="55" spans="1:24" ht="15" customHeight="1" x14ac:dyDescent="0.25">
      <c r="A55" s="56" t="s">
        <v>76</v>
      </c>
      <c r="B55" s="1390" t="s">
        <v>428</v>
      </c>
      <c r="C55" s="1391"/>
      <c r="D55" s="876"/>
      <c r="E55" s="890"/>
      <c r="F55" s="890"/>
      <c r="G55" s="873"/>
      <c r="H55" s="873"/>
      <c r="I55" s="890"/>
      <c r="J55" s="873"/>
      <c r="K55" s="873"/>
      <c r="L55" s="890"/>
      <c r="M55" s="873"/>
      <c r="N55" s="873"/>
      <c r="O55" s="890"/>
      <c r="P55" s="873"/>
      <c r="Q55" s="873"/>
      <c r="R55" s="890"/>
      <c r="S55" s="873"/>
      <c r="T55" s="873"/>
      <c r="U55" s="890"/>
      <c r="V55" s="873"/>
      <c r="W55" s="873"/>
      <c r="X55" s="890"/>
    </row>
    <row r="56" spans="1:24" ht="15" customHeight="1" x14ac:dyDescent="0.25">
      <c r="A56" s="56" t="s">
        <v>77</v>
      </c>
      <c r="B56" s="1390" t="s">
        <v>429</v>
      </c>
      <c r="C56" s="1391"/>
      <c r="D56" s="876"/>
      <c r="E56" s="890"/>
      <c r="F56" s="890"/>
      <c r="G56" s="873"/>
      <c r="H56" s="873"/>
      <c r="I56" s="890"/>
      <c r="J56" s="873"/>
      <c r="K56" s="873"/>
      <c r="L56" s="890"/>
      <c r="M56" s="873"/>
      <c r="N56" s="873"/>
      <c r="O56" s="890"/>
      <c r="P56" s="873"/>
      <c r="Q56" s="873"/>
      <c r="R56" s="890"/>
      <c r="S56" s="873"/>
      <c r="T56" s="873"/>
      <c r="U56" s="890"/>
      <c r="V56" s="873"/>
      <c r="W56" s="873"/>
      <c r="X56" s="890"/>
    </row>
    <row r="57" spans="1:24" ht="15" customHeight="1" x14ac:dyDescent="0.25">
      <c r="A57" s="56" t="s">
        <v>79</v>
      </c>
      <c r="B57" s="1390" t="s">
        <v>78</v>
      </c>
      <c r="C57" s="1391"/>
      <c r="D57" s="876"/>
      <c r="E57" s="890"/>
      <c r="F57" s="890"/>
      <c r="G57" s="873"/>
      <c r="H57" s="873"/>
      <c r="I57" s="890"/>
      <c r="J57" s="873"/>
      <c r="K57" s="873"/>
      <c r="L57" s="890"/>
      <c r="M57" s="873"/>
      <c r="N57" s="873"/>
      <c r="O57" s="890"/>
      <c r="P57" s="873"/>
      <c r="Q57" s="873"/>
      <c r="R57" s="890"/>
      <c r="S57" s="873"/>
      <c r="T57" s="873"/>
      <c r="U57" s="890"/>
      <c r="V57" s="873"/>
      <c r="W57" s="873"/>
      <c r="X57" s="890"/>
    </row>
    <row r="58" spans="1:24" ht="28.5" customHeight="1" x14ac:dyDescent="0.25">
      <c r="A58" s="57" t="s">
        <v>80</v>
      </c>
      <c r="B58" s="1373" t="s">
        <v>152</v>
      </c>
      <c r="C58" s="1375"/>
      <c r="D58" s="904"/>
      <c r="E58" s="108"/>
      <c r="F58" s="108"/>
      <c r="G58" s="904"/>
      <c r="H58" s="108"/>
      <c r="I58" s="108"/>
      <c r="J58" s="904"/>
      <c r="K58" s="108"/>
      <c r="L58" s="108"/>
      <c r="M58" s="904"/>
      <c r="N58" s="108"/>
      <c r="O58" s="108"/>
      <c r="P58" s="904"/>
      <c r="Q58" s="108"/>
      <c r="R58" s="108"/>
      <c r="S58" s="904"/>
      <c r="T58" s="108"/>
      <c r="U58" s="108"/>
      <c r="V58" s="108"/>
      <c r="W58" s="108"/>
      <c r="X58" s="108"/>
    </row>
    <row r="59" spans="1:24" ht="15" customHeight="1" x14ac:dyDescent="0.25">
      <c r="A59" s="57" t="s">
        <v>81</v>
      </c>
      <c r="B59" s="1373" t="s">
        <v>340</v>
      </c>
      <c r="C59" s="1375"/>
      <c r="D59" s="904"/>
      <c r="E59" s="108"/>
      <c r="F59" s="108"/>
      <c r="G59" s="904"/>
      <c r="H59" s="108"/>
      <c r="I59" s="108"/>
      <c r="J59" s="904"/>
      <c r="K59" s="108"/>
      <c r="L59" s="108"/>
      <c r="M59" s="904"/>
      <c r="N59" s="108"/>
      <c r="O59" s="108"/>
      <c r="P59" s="904"/>
      <c r="Q59" s="108"/>
      <c r="R59" s="108"/>
      <c r="S59" s="904"/>
      <c r="T59" s="108"/>
      <c r="U59" s="108"/>
      <c r="V59" s="108"/>
      <c r="W59" s="108"/>
      <c r="X59" s="108"/>
    </row>
    <row r="60" spans="1:24" x14ac:dyDescent="0.25">
      <c r="A60" s="893"/>
      <c r="B60" s="1374"/>
      <c r="C60" s="1374"/>
      <c r="D60" s="895"/>
      <c r="E60" s="895"/>
      <c r="F60" s="896"/>
      <c r="G60" s="897"/>
      <c r="H60" s="895"/>
      <c r="I60" s="896"/>
      <c r="J60" s="897"/>
      <c r="K60" s="895"/>
      <c r="L60" s="896"/>
      <c r="M60" s="897"/>
      <c r="N60" s="895"/>
      <c r="O60" s="896"/>
      <c r="P60" s="895"/>
      <c r="Q60" s="895"/>
      <c r="R60" s="895"/>
      <c r="S60" s="897"/>
      <c r="T60" s="895"/>
      <c r="U60" s="896"/>
      <c r="V60" s="897"/>
      <c r="W60" s="895"/>
      <c r="X60" s="896"/>
    </row>
    <row r="61" spans="1:24" ht="24" customHeight="1" x14ac:dyDescent="0.25">
      <c r="A61" s="56" t="s">
        <v>107</v>
      </c>
      <c r="B61" s="1390" t="s">
        <v>164</v>
      </c>
      <c r="C61" s="1391"/>
      <c r="D61" s="873"/>
      <c r="E61" s="890"/>
      <c r="F61" s="890"/>
      <c r="G61" s="905"/>
      <c r="H61" s="905"/>
      <c r="I61" s="890"/>
      <c r="J61" s="905"/>
      <c r="K61" s="905"/>
      <c r="L61" s="890"/>
      <c r="M61" s="905"/>
      <c r="N61" s="905"/>
      <c r="O61" s="890"/>
      <c r="P61" s="905"/>
      <c r="Q61" s="905"/>
      <c r="R61" s="890"/>
      <c r="S61" s="905"/>
      <c r="T61" s="890"/>
      <c r="U61" s="890"/>
      <c r="V61" s="905"/>
      <c r="W61" s="890"/>
      <c r="X61" s="890"/>
    </row>
    <row r="62" spans="1:24" ht="38.25" customHeight="1" x14ac:dyDescent="0.25">
      <c r="A62" s="326" t="s">
        <v>107</v>
      </c>
      <c r="B62" s="898"/>
      <c r="C62" s="906" t="s">
        <v>104</v>
      </c>
      <c r="D62" s="873"/>
      <c r="E62" s="890"/>
      <c r="F62" s="890"/>
      <c r="G62" s="905"/>
      <c r="H62" s="905"/>
      <c r="I62" s="890"/>
      <c r="J62" s="905"/>
      <c r="K62" s="905"/>
      <c r="L62" s="890"/>
      <c r="M62" s="905"/>
      <c r="N62" s="905"/>
      <c r="O62" s="890"/>
      <c r="P62" s="905"/>
      <c r="Q62" s="905"/>
      <c r="R62" s="890"/>
      <c r="S62" s="905"/>
      <c r="T62" s="890"/>
      <c r="U62" s="890"/>
      <c r="V62" s="905"/>
      <c r="W62" s="890"/>
      <c r="X62" s="890"/>
    </row>
    <row r="63" spans="1:24" ht="15" customHeight="1" x14ac:dyDescent="0.25">
      <c r="A63" s="57" t="s">
        <v>108</v>
      </c>
      <c r="B63" s="1373" t="s">
        <v>163</v>
      </c>
      <c r="C63" s="1375"/>
      <c r="D63" s="108"/>
      <c r="E63" s="108"/>
      <c r="F63" s="108"/>
      <c r="G63" s="108"/>
      <c r="H63" s="108"/>
      <c r="I63" s="108"/>
      <c r="J63" s="108"/>
      <c r="K63" s="108"/>
      <c r="L63" s="108"/>
      <c r="M63" s="108"/>
      <c r="N63" s="108"/>
      <c r="O63" s="108"/>
      <c r="P63" s="108"/>
      <c r="Q63" s="108"/>
      <c r="R63" s="108"/>
      <c r="S63" s="108"/>
      <c r="T63" s="108"/>
      <c r="U63" s="108"/>
      <c r="V63" s="108"/>
      <c r="W63" s="108"/>
      <c r="X63" s="108"/>
    </row>
    <row r="64" spans="1:24" ht="27.75" customHeight="1" x14ac:dyDescent="0.25">
      <c r="A64" s="907"/>
      <c r="B64" s="908"/>
      <c r="C64" s="908"/>
      <c r="D64" s="909"/>
      <c r="E64" s="909"/>
      <c r="F64" s="909"/>
      <c r="G64" s="909"/>
      <c r="H64" s="909"/>
      <c r="I64" s="909"/>
      <c r="J64" s="909"/>
      <c r="K64" s="909"/>
      <c r="L64" s="909"/>
      <c r="M64" s="909"/>
      <c r="N64" s="909"/>
      <c r="O64" s="909"/>
      <c r="P64" s="909"/>
      <c r="Q64" s="909"/>
      <c r="R64" s="909"/>
      <c r="S64" s="909"/>
      <c r="T64" s="909"/>
      <c r="U64" s="909"/>
      <c r="V64" s="909"/>
      <c r="W64" s="909"/>
      <c r="X64" s="909"/>
    </row>
    <row r="65" spans="1:24" ht="21.75" customHeight="1" x14ac:dyDescent="0.25">
      <c r="A65" s="910"/>
      <c r="B65" s="911"/>
      <c r="C65" s="911"/>
      <c r="D65" s="903"/>
      <c r="E65" s="903"/>
      <c r="F65" s="903"/>
      <c r="G65" s="903"/>
      <c r="H65" s="903"/>
      <c r="I65" s="903"/>
      <c r="J65" s="903"/>
      <c r="K65" s="903"/>
      <c r="L65" s="903"/>
      <c r="M65" s="903"/>
      <c r="N65" s="903"/>
      <c r="O65" s="903"/>
      <c r="P65" s="903"/>
      <c r="Q65" s="903"/>
      <c r="R65" s="903"/>
      <c r="S65" s="903"/>
      <c r="T65" s="903"/>
      <c r="U65" s="903"/>
      <c r="V65" s="903"/>
      <c r="W65" s="903"/>
      <c r="X65" s="903"/>
    </row>
    <row r="66" spans="1:24" ht="27.75" customHeight="1" x14ac:dyDescent="0.25">
      <c r="A66" s="56" t="s">
        <v>110</v>
      </c>
      <c r="B66" s="1390" t="s">
        <v>109</v>
      </c>
      <c r="C66" s="1391"/>
      <c r="D66" s="873"/>
      <c r="E66" s="873"/>
      <c r="F66" s="873"/>
      <c r="G66" s="873"/>
      <c r="H66" s="873"/>
      <c r="I66" s="873"/>
      <c r="J66" s="873"/>
      <c r="K66" s="873"/>
      <c r="L66" s="873"/>
      <c r="M66" s="873"/>
      <c r="N66" s="873"/>
      <c r="O66" s="873"/>
      <c r="P66" s="873"/>
      <c r="Q66" s="873"/>
      <c r="R66" s="873"/>
      <c r="S66" s="873"/>
      <c r="T66" s="873"/>
      <c r="U66" s="873"/>
      <c r="V66" s="873"/>
      <c r="W66" s="873"/>
      <c r="X66" s="873"/>
    </row>
    <row r="67" spans="1:24" ht="15" customHeight="1" x14ac:dyDescent="0.25">
      <c r="A67" s="56" t="s">
        <v>111</v>
      </c>
      <c r="B67" s="1390" t="s">
        <v>430</v>
      </c>
      <c r="C67" s="1391"/>
      <c r="D67" s="873"/>
      <c r="E67" s="873"/>
      <c r="F67" s="873"/>
      <c r="G67" s="873"/>
      <c r="H67" s="873"/>
      <c r="I67" s="873"/>
      <c r="J67" s="873"/>
      <c r="K67" s="873"/>
      <c r="L67" s="873"/>
      <c r="M67" s="873"/>
      <c r="N67" s="873"/>
      <c r="O67" s="873"/>
      <c r="P67" s="873"/>
      <c r="Q67" s="873"/>
      <c r="R67" s="873"/>
      <c r="S67" s="873"/>
      <c r="T67" s="873"/>
      <c r="U67" s="873"/>
      <c r="V67" s="873"/>
      <c r="W67" s="873"/>
      <c r="X67" s="873"/>
    </row>
    <row r="68" spans="1:24" ht="25.5" customHeight="1" x14ac:dyDescent="0.25">
      <c r="A68" s="82" t="s">
        <v>111</v>
      </c>
      <c r="B68" s="898"/>
      <c r="C68" s="906" t="s">
        <v>112</v>
      </c>
      <c r="D68" s="873"/>
      <c r="E68" s="873"/>
      <c r="F68" s="873"/>
      <c r="G68" s="873"/>
      <c r="H68" s="873"/>
      <c r="I68" s="873"/>
      <c r="J68" s="873"/>
      <c r="K68" s="873"/>
      <c r="L68" s="873"/>
      <c r="M68" s="873"/>
      <c r="N68" s="873"/>
      <c r="O68" s="873"/>
      <c r="P68" s="873"/>
      <c r="Q68" s="873"/>
      <c r="R68" s="873"/>
      <c r="S68" s="873"/>
      <c r="T68" s="873"/>
      <c r="U68" s="873"/>
      <c r="V68" s="873"/>
      <c r="W68" s="873"/>
      <c r="X68" s="873"/>
    </row>
    <row r="69" spans="1:24" ht="30.75" customHeight="1" x14ac:dyDescent="0.25">
      <c r="A69" s="56" t="s">
        <v>114</v>
      </c>
      <c r="B69" s="1390" t="s">
        <v>113</v>
      </c>
      <c r="C69" s="1391"/>
      <c r="D69" s="873"/>
      <c r="E69" s="873"/>
      <c r="F69" s="873"/>
      <c r="G69" s="873"/>
      <c r="H69" s="873"/>
      <c r="I69" s="873"/>
      <c r="J69" s="873"/>
      <c r="K69" s="873"/>
      <c r="L69" s="873"/>
      <c r="M69" s="873"/>
      <c r="N69" s="873"/>
      <c r="O69" s="873"/>
      <c r="P69" s="873"/>
      <c r="Q69" s="873"/>
      <c r="R69" s="873"/>
      <c r="S69" s="873"/>
      <c r="T69" s="873"/>
      <c r="U69" s="873"/>
      <c r="V69" s="873"/>
      <c r="W69" s="873"/>
      <c r="X69" s="873"/>
    </row>
    <row r="70" spans="1:24" ht="28.5" customHeight="1" x14ac:dyDescent="0.25">
      <c r="A70" s="56" t="s">
        <v>116</v>
      </c>
      <c r="B70" s="1390" t="s">
        <v>115</v>
      </c>
      <c r="C70" s="1391"/>
      <c r="D70" s="873"/>
      <c r="E70" s="873"/>
      <c r="F70" s="873"/>
      <c r="G70" s="873"/>
      <c r="H70" s="873"/>
      <c r="I70" s="873"/>
      <c r="J70" s="873"/>
      <c r="K70" s="873"/>
      <c r="L70" s="873"/>
      <c r="M70" s="873"/>
      <c r="N70" s="873"/>
      <c r="O70" s="873"/>
      <c r="P70" s="873"/>
      <c r="Q70" s="873"/>
      <c r="R70" s="873"/>
      <c r="S70" s="873"/>
      <c r="T70" s="873"/>
      <c r="U70" s="873"/>
      <c r="V70" s="873"/>
      <c r="W70" s="873"/>
      <c r="X70" s="873"/>
    </row>
    <row r="71" spans="1:24" ht="15" customHeight="1" x14ac:dyDescent="0.25">
      <c r="A71" s="56" t="s">
        <v>118</v>
      </c>
      <c r="B71" s="1390" t="s">
        <v>117</v>
      </c>
      <c r="C71" s="1391"/>
      <c r="D71" s="873"/>
      <c r="E71" s="873"/>
      <c r="F71" s="873"/>
      <c r="G71" s="873"/>
      <c r="H71" s="873"/>
      <c r="I71" s="873"/>
      <c r="J71" s="873"/>
      <c r="K71" s="873"/>
      <c r="L71" s="873"/>
      <c r="M71" s="873"/>
      <c r="N71" s="873"/>
      <c r="O71" s="873"/>
      <c r="P71" s="873"/>
      <c r="Q71" s="873"/>
      <c r="R71" s="873"/>
      <c r="S71" s="873"/>
      <c r="T71" s="873"/>
      <c r="U71" s="873"/>
      <c r="V71" s="873"/>
      <c r="W71" s="873"/>
      <c r="X71" s="873"/>
    </row>
    <row r="72" spans="1:24" ht="27.75" customHeight="1" x14ac:dyDescent="0.25">
      <c r="A72" s="56" t="s">
        <v>120</v>
      </c>
      <c r="B72" s="1390" t="s">
        <v>119</v>
      </c>
      <c r="C72" s="1391"/>
      <c r="D72" s="873"/>
      <c r="E72" s="873"/>
      <c r="F72" s="873"/>
      <c r="G72" s="873"/>
      <c r="H72" s="873"/>
      <c r="I72" s="873"/>
      <c r="J72" s="873"/>
      <c r="K72" s="873"/>
      <c r="L72" s="873"/>
      <c r="M72" s="873"/>
      <c r="N72" s="873"/>
      <c r="O72" s="873"/>
      <c r="P72" s="873"/>
      <c r="Q72" s="873"/>
      <c r="R72" s="873"/>
      <c r="S72" s="873"/>
      <c r="T72" s="873"/>
      <c r="U72" s="873"/>
      <c r="V72" s="873"/>
      <c r="W72" s="873"/>
      <c r="X72" s="873"/>
    </row>
    <row r="73" spans="1:24" ht="36.75" customHeight="1" x14ac:dyDescent="0.25">
      <c r="A73" s="56" t="s">
        <v>122</v>
      </c>
      <c r="B73" s="1390" t="s">
        <v>121</v>
      </c>
      <c r="C73" s="1391"/>
      <c r="D73" s="873"/>
      <c r="E73" s="873"/>
      <c r="F73" s="873"/>
      <c r="G73" s="873"/>
      <c r="H73" s="873"/>
      <c r="I73" s="873"/>
      <c r="J73" s="873"/>
      <c r="K73" s="873"/>
      <c r="L73" s="873"/>
      <c r="M73" s="873"/>
      <c r="N73" s="873"/>
      <c r="O73" s="873"/>
      <c r="P73" s="873"/>
      <c r="Q73" s="873"/>
      <c r="R73" s="873"/>
      <c r="S73" s="873"/>
      <c r="T73" s="873"/>
      <c r="U73" s="873"/>
      <c r="V73" s="873"/>
      <c r="W73" s="873"/>
      <c r="X73" s="873"/>
    </row>
    <row r="74" spans="1:24" ht="15" customHeight="1" x14ac:dyDescent="0.25">
      <c r="A74" s="57" t="s">
        <v>123</v>
      </c>
      <c r="B74" s="1373" t="s">
        <v>161</v>
      </c>
      <c r="C74" s="1375"/>
      <c r="D74" s="873"/>
      <c r="E74" s="108"/>
      <c r="F74" s="108"/>
      <c r="G74" s="108"/>
      <c r="H74" s="108"/>
      <c r="I74" s="108"/>
      <c r="J74" s="108"/>
      <c r="K74" s="108"/>
      <c r="L74" s="108"/>
      <c r="M74" s="108"/>
      <c r="N74" s="108"/>
      <c r="O74" s="108"/>
      <c r="P74" s="108"/>
      <c r="Q74" s="108"/>
      <c r="R74" s="108"/>
      <c r="S74" s="108"/>
      <c r="T74" s="108"/>
      <c r="U74" s="108"/>
      <c r="V74" s="108"/>
      <c r="W74" s="108"/>
      <c r="X74" s="108"/>
    </row>
    <row r="75" spans="1:24" s="912" customFormat="1" x14ac:dyDescent="0.25">
      <c r="A75" s="893"/>
      <c r="B75" s="894"/>
      <c r="C75" s="894"/>
      <c r="D75" s="873"/>
      <c r="E75" s="895"/>
      <c r="F75" s="895"/>
      <c r="G75" s="895"/>
      <c r="H75" s="895"/>
      <c r="I75" s="895"/>
      <c r="J75" s="895"/>
      <c r="K75" s="895"/>
      <c r="L75" s="895"/>
      <c r="M75" s="895"/>
      <c r="N75" s="895"/>
      <c r="O75" s="895"/>
      <c r="P75" s="895"/>
      <c r="Q75" s="895"/>
      <c r="R75" s="895"/>
      <c r="S75" s="895"/>
      <c r="T75" s="895"/>
      <c r="U75" s="895"/>
      <c r="V75" s="895"/>
      <c r="W75" s="895"/>
      <c r="X75" s="895"/>
    </row>
    <row r="76" spans="1:24" ht="15" hidden="1" customHeight="1" x14ac:dyDescent="0.25">
      <c r="A76" s="56" t="s">
        <v>125</v>
      </c>
      <c r="B76" s="1390" t="s">
        <v>124</v>
      </c>
      <c r="C76" s="1391"/>
      <c r="D76" s="873"/>
      <c r="E76" s="873"/>
      <c r="F76" s="873"/>
      <c r="G76" s="873"/>
      <c r="H76" s="873"/>
      <c r="I76" s="873"/>
      <c r="J76" s="873"/>
      <c r="K76" s="873"/>
      <c r="L76" s="873"/>
      <c r="M76" s="873"/>
      <c r="N76" s="873"/>
      <c r="O76" s="873"/>
      <c r="P76" s="873"/>
      <c r="Q76" s="873"/>
      <c r="R76" s="873"/>
      <c r="S76" s="873"/>
      <c r="T76" s="873"/>
      <c r="U76" s="873"/>
      <c r="V76" s="873"/>
      <c r="W76" s="873"/>
      <c r="X76" s="873"/>
    </row>
    <row r="77" spans="1:24" ht="15" hidden="1" customHeight="1" x14ac:dyDescent="0.25">
      <c r="A77" s="56" t="s">
        <v>127</v>
      </c>
      <c r="B77" s="1390" t="s">
        <v>126</v>
      </c>
      <c r="C77" s="1391"/>
      <c r="D77" s="873"/>
      <c r="E77" s="873"/>
      <c r="F77" s="873"/>
      <c r="G77" s="873"/>
      <c r="H77" s="873"/>
      <c r="I77" s="873"/>
      <c r="J77" s="873"/>
      <c r="K77" s="873"/>
      <c r="L77" s="873"/>
      <c r="M77" s="873"/>
      <c r="N77" s="873"/>
      <c r="O77" s="873"/>
      <c r="P77" s="873"/>
      <c r="Q77" s="873"/>
      <c r="R77" s="873"/>
      <c r="S77" s="873"/>
      <c r="T77" s="873"/>
      <c r="U77" s="873"/>
      <c r="V77" s="873"/>
      <c r="W77" s="873"/>
      <c r="X77" s="873"/>
    </row>
    <row r="78" spans="1:24" ht="15" hidden="1" customHeight="1" x14ac:dyDescent="0.25">
      <c r="A78" s="56" t="s">
        <v>129</v>
      </c>
      <c r="B78" s="1390" t="s">
        <v>431</v>
      </c>
      <c r="C78" s="1391"/>
      <c r="D78" s="873"/>
      <c r="E78" s="873"/>
      <c r="F78" s="873"/>
      <c r="G78" s="873"/>
      <c r="H78" s="873"/>
      <c r="I78" s="873"/>
      <c r="J78" s="873"/>
      <c r="K78" s="873"/>
      <c r="L78" s="873"/>
      <c r="M78" s="873"/>
      <c r="N78" s="873"/>
      <c r="O78" s="873"/>
      <c r="P78" s="873"/>
      <c r="Q78" s="873"/>
      <c r="R78" s="873"/>
      <c r="S78" s="873"/>
      <c r="T78" s="873"/>
      <c r="U78" s="873"/>
      <c r="V78" s="873"/>
      <c r="W78" s="873"/>
      <c r="X78" s="873"/>
    </row>
    <row r="79" spans="1:24" ht="23.25" hidden="1" customHeight="1" x14ac:dyDescent="0.25">
      <c r="A79" s="56" t="s">
        <v>131</v>
      </c>
      <c r="B79" s="1390" t="s">
        <v>130</v>
      </c>
      <c r="C79" s="1391"/>
      <c r="D79" s="873"/>
      <c r="E79" s="873"/>
      <c r="F79" s="873"/>
      <c r="G79" s="873"/>
      <c r="H79" s="873"/>
      <c r="I79" s="873"/>
      <c r="J79" s="873"/>
      <c r="K79" s="873"/>
      <c r="L79" s="873"/>
      <c r="M79" s="873"/>
      <c r="N79" s="873"/>
      <c r="O79" s="873"/>
      <c r="P79" s="873"/>
      <c r="Q79" s="873"/>
      <c r="R79" s="873"/>
      <c r="S79" s="873"/>
      <c r="T79" s="873"/>
      <c r="U79" s="873"/>
      <c r="V79" s="873"/>
      <c r="W79" s="873"/>
      <c r="X79" s="873"/>
    </row>
    <row r="80" spans="1:24" ht="15" customHeight="1" x14ac:dyDescent="0.25">
      <c r="A80" s="57" t="s">
        <v>132</v>
      </c>
      <c r="B80" s="1373" t="s">
        <v>311</v>
      </c>
      <c r="C80" s="1375"/>
      <c r="D80" s="873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</row>
    <row r="81" spans="1:24" s="912" customFormat="1" x14ac:dyDescent="0.25">
      <c r="A81" s="893"/>
      <c r="B81" s="894"/>
      <c r="C81" s="894"/>
      <c r="D81" s="895"/>
      <c r="E81" s="895"/>
      <c r="F81" s="895"/>
      <c r="G81" s="895"/>
      <c r="H81" s="895"/>
      <c r="I81" s="895"/>
      <c r="J81" s="895"/>
      <c r="K81" s="895"/>
      <c r="L81" s="895"/>
      <c r="M81" s="895"/>
      <c r="N81" s="895"/>
      <c r="O81" s="895"/>
      <c r="P81" s="895"/>
      <c r="Q81" s="895"/>
      <c r="R81" s="895"/>
      <c r="S81" s="895"/>
      <c r="T81" s="895"/>
      <c r="U81" s="895"/>
      <c r="V81" s="895"/>
      <c r="W81" s="895"/>
      <c r="X81" s="895"/>
    </row>
    <row r="82" spans="1:24" ht="15" customHeight="1" x14ac:dyDescent="0.25">
      <c r="A82" s="57" t="s">
        <v>134</v>
      </c>
      <c r="B82" s="1373" t="s">
        <v>158</v>
      </c>
      <c r="C82" s="1375"/>
      <c r="D82" s="873"/>
      <c r="E82" s="873"/>
      <c r="F82" s="873"/>
      <c r="G82" s="873"/>
      <c r="H82" s="873"/>
      <c r="I82" s="873"/>
      <c r="J82" s="873"/>
      <c r="K82" s="873"/>
      <c r="L82" s="873"/>
      <c r="M82" s="873"/>
      <c r="N82" s="873"/>
      <c r="O82" s="873"/>
      <c r="P82" s="873"/>
      <c r="Q82" s="873"/>
      <c r="R82" s="873"/>
      <c r="S82" s="873"/>
      <c r="T82" s="873"/>
      <c r="U82" s="873"/>
      <c r="V82" s="873"/>
      <c r="W82" s="873"/>
      <c r="X82" s="873"/>
    </row>
    <row r="83" spans="1:24" s="912" customFormat="1" ht="15.75" thickBot="1" x14ac:dyDescent="0.3">
      <c r="A83" s="893"/>
      <c r="B83" s="894"/>
      <c r="C83" s="894"/>
      <c r="D83" s="895"/>
      <c r="E83" s="895"/>
      <c r="F83" s="895"/>
      <c r="G83" s="895"/>
      <c r="H83" s="895"/>
      <c r="I83" s="895"/>
      <c r="J83" s="895"/>
      <c r="K83" s="895"/>
      <c r="L83" s="895"/>
      <c r="M83" s="895"/>
      <c r="N83" s="895"/>
      <c r="O83" s="895"/>
      <c r="P83" s="895"/>
      <c r="Q83" s="895"/>
      <c r="R83" s="895"/>
      <c r="S83" s="895"/>
      <c r="T83" s="895"/>
      <c r="U83" s="895"/>
      <c r="V83" s="895"/>
      <c r="W83" s="895"/>
      <c r="X83" s="895"/>
    </row>
    <row r="84" spans="1:24" ht="15.75" customHeight="1" thickBot="1" x14ac:dyDescent="0.3">
      <c r="A84" s="913" t="s">
        <v>135</v>
      </c>
      <c r="B84" s="1433" t="s">
        <v>432</v>
      </c>
      <c r="C84" s="1434"/>
      <c r="D84" s="914"/>
      <c r="E84" s="914"/>
      <c r="F84" s="914"/>
      <c r="G84" s="914"/>
      <c r="H84" s="915"/>
      <c r="I84" s="915"/>
      <c r="J84" s="914"/>
      <c r="K84" s="915"/>
      <c r="L84" s="915"/>
      <c r="M84" s="914"/>
      <c r="N84" s="915"/>
      <c r="O84" s="915"/>
      <c r="P84" s="914"/>
      <c r="Q84" s="915"/>
      <c r="R84" s="915"/>
      <c r="S84" s="914"/>
      <c r="T84" s="915"/>
      <c r="U84" s="915"/>
      <c r="V84" s="914"/>
      <c r="W84" s="915"/>
      <c r="X84" s="915"/>
    </row>
    <row r="85" spans="1:24" x14ac:dyDescent="0.25">
      <c r="D85" s="917"/>
    </row>
    <row r="86" spans="1:24" x14ac:dyDescent="0.25">
      <c r="D86" s="917"/>
      <c r="G86" s="917"/>
      <c r="J86" s="917"/>
      <c r="M86" s="917"/>
      <c r="P86" s="917"/>
      <c r="S86" s="917"/>
      <c r="V86" s="917"/>
    </row>
  </sheetData>
  <mergeCells count="79">
    <mergeCell ref="B58:C58"/>
    <mergeCell ref="B59:C59"/>
    <mergeCell ref="B50:C50"/>
    <mergeCell ref="B53:C53"/>
    <mergeCell ref="B54:C54"/>
    <mergeCell ref="B52:C52"/>
    <mergeCell ref="B51:C51"/>
    <mergeCell ref="B57:C57"/>
    <mergeCell ref="S2:U2"/>
    <mergeCell ref="V2:X2"/>
    <mergeCell ref="G3:I3"/>
    <mergeCell ref="J3:L3"/>
    <mergeCell ref="M3:O3"/>
    <mergeCell ref="P3:R3"/>
    <mergeCell ref="S3:U3"/>
    <mergeCell ref="V3:X3"/>
    <mergeCell ref="G2:I2"/>
    <mergeCell ref="J2:L2"/>
    <mergeCell ref="M2:O2"/>
    <mergeCell ref="P2:R2"/>
    <mergeCell ref="B5:C5"/>
    <mergeCell ref="B14:C14"/>
    <mergeCell ref="B15:C15"/>
    <mergeCell ref="B44:C44"/>
    <mergeCell ref="B48:C48"/>
    <mergeCell ref="B16:C16"/>
    <mergeCell ref="B12:C12"/>
    <mergeCell ref="B13:C13"/>
    <mergeCell ref="B10:C10"/>
    <mergeCell ref="B11:C11"/>
    <mergeCell ref="B9:C9"/>
    <mergeCell ref="B49:C49"/>
    <mergeCell ref="B24:C24"/>
    <mergeCell ref="B17:C17"/>
    <mergeCell ref="B18:C18"/>
    <mergeCell ref="B19:C19"/>
    <mergeCell ref="B20:C20"/>
    <mergeCell ref="B33:C33"/>
    <mergeCell ref="B47:C47"/>
    <mergeCell ref="B41:C41"/>
    <mergeCell ref="B42:C42"/>
    <mergeCell ref="B43:C43"/>
    <mergeCell ref="B21:C21"/>
    <mergeCell ref="B23:C23"/>
    <mergeCell ref="B40:C40"/>
    <mergeCell ref="B77:C77"/>
    <mergeCell ref="B76:C76"/>
    <mergeCell ref="B69:C69"/>
    <mergeCell ref="B84:C84"/>
    <mergeCell ref="B79:C79"/>
    <mergeCell ref="B80:C80"/>
    <mergeCell ref="B82:C82"/>
    <mergeCell ref="B73:C73"/>
    <mergeCell ref="B74:C74"/>
    <mergeCell ref="B78:C78"/>
    <mergeCell ref="B60:C60"/>
    <mergeCell ref="B72:C72"/>
    <mergeCell ref="B63:C63"/>
    <mergeCell ref="B61:C61"/>
    <mergeCell ref="B66:C66"/>
    <mergeCell ref="B67:C67"/>
    <mergeCell ref="B71:C71"/>
    <mergeCell ref="B70:C70"/>
    <mergeCell ref="A2:A4"/>
    <mergeCell ref="D2:F3"/>
    <mergeCell ref="B2:C4"/>
    <mergeCell ref="B55:C55"/>
    <mergeCell ref="B56:C56"/>
    <mergeCell ref="B6:C6"/>
    <mergeCell ref="B7:C7"/>
    <mergeCell ref="B8:C8"/>
    <mergeCell ref="B34:C34"/>
    <mergeCell ref="B39:C39"/>
    <mergeCell ref="B35:C35"/>
    <mergeCell ref="B36:C36"/>
    <mergeCell ref="B37:C37"/>
    <mergeCell ref="B38:C38"/>
    <mergeCell ref="B22:C22"/>
    <mergeCell ref="B26:C26"/>
  </mergeCells>
  <printOptions horizontalCentered="1"/>
  <pageMargins left="0.31496062992125984" right="0.11811023622047245" top="0.74803149606299213" bottom="0.74803149606299213" header="0.31496062992125984" footer="0.31496062992125984"/>
  <pageSetup paperSize="9" scale="67" orientation="landscape" cellComments="asDisplayed" r:id="rId1"/>
  <headerFooter>
    <oddHeader>&amp;C&amp;"Times New Roman,Félkövér"&amp;12Martonvásár Város Önkormányzatának kiadásai 2020.
Brunszvik-Beehtoven Kulturális Központ&amp;R&amp;"Times New Roman,Félkövér"&amp;12 6.c melléklet</oddHeader>
  </headerFooter>
  <rowBreaks count="2" manualBreakCount="2">
    <brk id="31" max="16383" man="1"/>
    <brk id="64" max="16383" man="1"/>
  </rowBreaks>
  <legacy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13"/>
  <sheetViews>
    <sheetView zoomScaleNormal="100" workbookViewId="0">
      <selection activeCell="E112" sqref="E112"/>
    </sheetView>
  </sheetViews>
  <sheetFormatPr defaultColWidth="9.140625" defaultRowHeight="12.75" x14ac:dyDescent="0.25"/>
  <cols>
    <col min="1" max="1" width="6.85546875" style="139" customWidth="1"/>
    <col min="2" max="2" width="50.140625" style="139" customWidth="1"/>
    <col min="3" max="3" width="13" style="139" customWidth="1"/>
    <col min="4" max="4" width="9.5703125" style="141" bestFit="1" customWidth="1"/>
    <col min="5" max="5" width="10.42578125" style="141" customWidth="1"/>
    <col min="6" max="16384" width="9.140625" style="139"/>
  </cols>
  <sheetData>
    <row r="1" spans="1:6" ht="14.25" customHeight="1" thickBot="1" x14ac:dyDescent="0.25">
      <c r="B1" s="140"/>
      <c r="D1" s="1439" t="s">
        <v>383</v>
      </c>
      <c r="E1" s="1439"/>
      <c r="F1" s="55"/>
    </row>
    <row r="2" spans="1:6" s="140" customFormat="1" ht="39" thickBot="1" x14ac:dyDescent="0.3">
      <c r="A2" s="522" t="s">
        <v>345</v>
      </c>
      <c r="B2" s="523" t="s">
        <v>346</v>
      </c>
      <c r="C2" s="523" t="s">
        <v>914</v>
      </c>
      <c r="D2" s="523" t="s">
        <v>684</v>
      </c>
      <c r="E2" s="523" t="s">
        <v>938</v>
      </c>
    </row>
    <row r="3" spans="1:6" ht="12.75" customHeight="1" x14ac:dyDescent="0.25">
      <c r="A3" s="510">
        <v>1</v>
      </c>
      <c r="B3" s="520"/>
      <c r="C3" s="521"/>
      <c r="D3" s="521"/>
      <c r="E3" s="521"/>
    </row>
    <row r="4" spans="1:6" s="142" customFormat="1" ht="12.75" customHeight="1" x14ac:dyDescent="0.25">
      <c r="A4" s="510">
        <v>2</v>
      </c>
      <c r="B4" s="137" t="s">
        <v>415</v>
      </c>
      <c r="C4" s="138"/>
      <c r="D4" s="138"/>
      <c r="E4" s="138"/>
    </row>
    <row r="5" spans="1:6" s="142" customFormat="1" ht="12.75" customHeight="1" x14ac:dyDescent="0.25">
      <c r="A5" s="510">
        <v>3</v>
      </c>
      <c r="B5" s="137"/>
      <c r="C5" s="138"/>
      <c r="D5" s="138"/>
      <c r="E5" s="138"/>
    </row>
    <row r="6" spans="1:6" s="142" customFormat="1" ht="12.75" customHeight="1" x14ac:dyDescent="0.25">
      <c r="A6" s="510">
        <v>4</v>
      </c>
      <c r="B6" s="96" t="s">
        <v>677</v>
      </c>
      <c r="C6" s="95">
        <v>34660</v>
      </c>
      <c r="D6" s="95"/>
      <c r="E6" s="95">
        <f>C6+D6</f>
        <v>34660</v>
      </c>
    </row>
    <row r="7" spans="1:6" s="142" customFormat="1" ht="12.75" customHeight="1" x14ac:dyDescent="0.25">
      <c r="A7" s="510">
        <v>5</v>
      </c>
      <c r="B7" s="96" t="s">
        <v>678</v>
      </c>
      <c r="C7" s="95">
        <v>850</v>
      </c>
      <c r="D7" s="95"/>
      <c r="E7" s="95">
        <f t="shared" ref="E7:E15" si="0">C7+D7</f>
        <v>850</v>
      </c>
    </row>
    <row r="8" spans="1:6" s="142" customFormat="1" ht="12.75" customHeight="1" x14ac:dyDescent="0.25">
      <c r="A8" s="510">
        <v>6</v>
      </c>
      <c r="B8" s="96" t="s">
        <v>771</v>
      </c>
      <c r="C8" s="95">
        <v>1647</v>
      </c>
      <c r="D8" s="95"/>
      <c r="E8" s="95">
        <f t="shared" si="0"/>
        <v>1647</v>
      </c>
    </row>
    <row r="9" spans="1:6" s="142" customFormat="1" ht="12.75" customHeight="1" x14ac:dyDescent="0.25">
      <c r="A9" s="510">
        <v>7</v>
      </c>
      <c r="B9" s="96" t="s">
        <v>772</v>
      </c>
      <c r="C9" s="95"/>
      <c r="D9" s="95"/>
      <c r="E9" s="95">
        <f t="shared" si="0"/>
        <v>0</v>
      </c>
    </row>
    <row r="10" spans="1:6" s="142" customFormat="1" ht="12.75" customHeight="1" x14ac:dyDescent="0.25">
      <c r="A10" s="510">
        <v>8</v>
      </c>
      <c r="B10" s="96" t="s">
        <v>773</v>
      </c>
      <c r="C10" s="95"/>
      <c r="D10" s="95"/>
      <c r="E10" s="95">
        <f t="shared" si="0"/>
        <v>0</v>
      </c>
    </row>
    <row r="11" spans="1:6" s="142" customFormat="1" ht="12.75" customHeight="1" x14ac:dyDescent="0.25">
      <c r="A11" s="510">
        <v>9</v>
      </c>
      <c r="B11" s="96" t="s">
        <v>774</v>
      </c>
      <c r="C11" s="95">
        <v>168</v>
      </c>
      <c r="D11" s="95"/>
      <c r="E11" s="95">
        <f t="shared" si="0"/>
        <v>168</v>
      </c>
    </row>
    <row r="12" spans="1:6" ht="12.75" customHeight="1" x14ac:dyDescent="0.25">
      <c r="A12" s="510">
        <v>10</v>
      </c>
      <c r="B12" s="94" t="s">
        <v>741</v>
      </c>
      <c r="C12" s="95">
        <v>13054</v>
      </c>
      <c r="D12" s="99"/>
      <c r="E12" s="95">
        <f t="shared" si="0"/>
        <v>13054</v>
      </c>
    </row>
    <row r="13" spans="1:6" ht="12.75" customHeight="1" x14ac:dyDescent="0.25">
      <c r="A13" s="510">
        <v>11</v>
      </c>
      <c r="B13" s="94" t="s">
        <v>775</v>
      </c>
      <c r="C13" s="95">
        <v>0</v>
      </c>
      <c r="D13" s="99"/>
      <c r="E13" s="95">
        <f t="shared" si="0"/>
        <v>0</v>
      </c>
    </row>
    <row r="14" spans="1:6" ht="12.75" customHeight="1" x14ac:dyDescent="0.25">
      <c r="A14" s="510">
        <v>12</v>
      </c>
      <c r="B14" s="94" t="s">
        <v>790</v>
      </c>
      <c r="C14" s="95"/>
      <c r="D14" s="99"/>
      <c r="E14" s="95"/>
    </row>
    <row r="15" spans="1:6" ht="12.75" customHeight="1" x14ac:dyDescent="0.25">
      <c r="A15" s="510">
        <v>13</v>
      </c>
      <c r="B15" s="94" t="s">
        <v>868</v>
      </c>
      <c r="C15" s="95">
        <v>175347</v>
      </c>
      <c r="D15" s="99"/>
      <c r="E15" s="95">
        <f t="shared" si="0"/>
        <v>175347</v>
      </c>
    </row>
    <row r="16" spans="1:6" ht="12.75" customHeight="1" x14ac:dyDescent="0.25">
      <c r="A16" s="510">
        <v>14</v>
      </c>
      <c r="B16" s="94"/>
      <c r="C16" s="95"/>
      <c r="D16" s="99"/>
      <c r="E16" s="99"/>
    </row>
    <row r="17" spans="1:5" s="142" customFormat="1" ht="12.75" customHeight="1" x14ac:dyDescent="0.25">
      <c r="A17" s="510">
        <v>15</v>
      </c>
      <c r="B17" s="143" t="s">
        <v>347</v>
      </c>
      <c r="C17" s="620">
        <f>SUM(C6:C15)</f>
        <v>225726</v>
      </c>
      <c r="D17" s="620">
        <f t="shared" ref="D17:E17" si="1">SUM(D6:D15)</f>
        <v>0</v>
      </c>
      <c r="E17" s="620">
        <f t="shared" si="1"/>
        <v>225726</v>
      </c>
    </row>
    <row r="18" spans="1:5" s="142" customFormat="1" ht="12.75" customHeight="1" x14ac:dyDescent="0.25">
      <c r="A18" s="510">
        <v>16</v>
      </c>
      <c r="B18" s="514"/>
      <c r="C18" s="138"/>
      <c r="D18" s="138"/>
      <c r="E18" s="138"/>
    </row>
    <row r="19" spans="1:5" ht="12.75" customHeight="1" x14ac:dyDescent="0.25">
      <c r="A19" s="510">
        <v>17</v>
      </c>
      <c r="B19" s="101" t="s">
        <v>414</v>
      </c>
      <c r="C19" s="138">
        <f>+C17+C4</f>
        <v>225726</v>
      </c>
      <c r="D19" s="138">
        <f t="shared" ref="D19:E19" si="2">+D17+D4</f>
        <v>0</v>
      </c>
      <c r="E19" s="138">
        <f t="shared" si="2"/>
        <v>225726</v>
      </c>
    </row>
    <row r="20" spans="1:5" ht="12.75" customHeight="1" x14ac:dyDescent="0.25">
      <c r="A20" s="510">
        <v>18</v>
      </c>
      <c r="B20" s="101"/>
      <c r="C20" s="95"/>
      <c r="D20" s="100"/>
      <c r="E20" s="100"/>
    </row>
    <row r="21" spans="1:5" ht="12.75" customHeight="1" x14ac:dyDescent="0.25">
      <c r="A21" s="510">
        <v>19</v>
      </c>
      <c r="B21" s="137" t="s">
        <v>351</v>
      </c>
      <c r="C21" s="95"/>
      <c r="D21" s="100"/>
      <c r="E21" s="100"/>
    </row>
    <row r="22" spans="1:5" ht="12.75" customHeight="1" x14ac:dyDescent="0.25">
      <c r="A22" s="510">
        <v>20</v>
      </c>
      <c r="B22" s="96" t="s">
        <v>776</v>
      </c>
      <c r="C22" s="95"/>
      <c r="D22" s="100"/>
      <c r="E22" s="759">
        <f>C22+D22</f>
        <v>0</v>
      </c>
    </row>
    <row r="23" spans="1:5" ht="12.75" customHeight="1" x14ac:dyDescent="0.25">
      <c r="A23" s="510">
        <v>21</v>
      </c>
      <c r="B23" s="96" t="s">
        <v>791</v>
      </c>
      <c r="C23" s="95">
        <v>24011</v>
      </c>
      <c r="D23" s="759"/>
      <c r="E23" s="759">
        <f>C23+D23</f>
        <v>24011</v>
      </c>
    </row>
    <row r="24" spans="1:5" ht="12.75" customHeight="1" x14ac:dyDescent="0.25">
      <c r="A24" s="510">
        <v>22</v>
      </c>
      <c r="B24" s="144"/>
      <c r="C24" s="98"/>
      <c r="D24" s="99"/>
      <c r="E24" s="99"/>
    </row>
    <row r="25" spans="1:5" ht="12.75" customHeight="1" thickBot="1" x14ac:dyDescent="0.3">
      <c r="A25" s="510">
        <v>23</v>
      </c>
      <c r="B25" s="517" t="s">
        <v>352</v>
      </c>
      <c r="C25" s="770">
        <f>SUM(C22:C24)</f>
        <v>24011</v>
      </c>
      <c r="D25" s="770">
        <f t="shared" ref="D25:E25" si="3">SUM(D22:D24)</f>
        <v>0</v>
      </c>
      <c r="E25" s="770">
        <f t="shared" si="3"/>
        <v>24011</v>
      </c>
    </row>
    <row r="26" spans="1:5" ht="12.75" customHeight="1" thickBot="1" x14ac:dyDescent="0.3">
      <c r="A26" s="510">
        <v>24</v>
      </c>
      <c r="B26" s="771"/>
      <c r="C26" s="772"/>
      <c r="D26" s="773"/>
      <c r="E26" s="774"/>
    </row>
    <row r="27" spans="1:5" ht="25.5" customHeight="1" x14ac:dyDescent="0.25">
      <c r="A27" s="510">
        <v>25</v>
      </c>
      <c r="B27" s="525" t="s">
        <v>633</v>
      </c>
      <c r="C27" s="526"/>
      <c r="D27" s="527"/>
      <c r="E27" s="527"/>
    </row>
    <row r="28" spans="1:5" ht="12" customHeight="1" x14ac:dyDescent="0.25">
      <c r="A28" s="510">
        <v>26</v>
      </c>
      <c r="B28" s="137"/>
      <c r="C28" s="95"/>
      <c r="D28" s="100"/>
      <c r="E28" s="100"/>
    </row>
    <row r="29" spans="1:5" ht="12" customHeight="1" x14ac:dyDescent="0.25">
      <c r="A29" s="510">
        <v>27</v>
      </c>
      <c r="B29" s="137" t="s">
        <v>634</v>
      </c>
      <c r="C29" s="620">
        <f>SUM(C30:C32)</f>
        <v>0</v>
      </c>
      <c r="D29" s="100"/>
      <c r="E29" s="100"/>
    </row>
    <row r="30" spans="1:5" ht="12" customHeight="1" x14ac:dyDescent="0.25">
      <c r="A30" s="510">
        <v>28</v>
      </c>
      <c r="B30" s="97" t="s">
        <v>635</v>
      </c>
      <c r="C30" s="95"/>
      <c r="D30" s="100"/>
      <c r="E30" s="100"/>
    </row>
    <row r="31" spans="1:5" ht="12" hidden="1" customHeight="1" x14ac:dyDescent="0.25">
      <c r="A31" s="510">
        <v>29</v>
      </c>
      <c r="B31" s="97" t="s">
        <v>636</v>
      </c>
      <c r="C31" s="95"/>
      <c r="D31" s="100"/>
      <c r="E31" s="100"/>
    </row>
    <row r="32" spans="1:5" ht="12" hidden="1" customHeight="1" x14ac:dyDescent="0.25">
      <c r="A32" s="510">
        <v>30</v>
      </c>
      <c r="B32" s="97" t="s">
        <v>637</v>
      </c>
      <c r="C32" s="95"/>
      <c r="D32" s="100"/>
      <c r="E32" s="100"/>
    </row>
    <row r="33" spans="1:5" ht="12" customHeight="1" x14ac:dyDescent="0.25">
      <c r="A33" s="510">
        <v>29</v>
      </c>
      <c r="B33" s="101"/>
      <c r="C33" s="95"/>
      <c r="D33" s="100"/>
      <c r="E33" s="100"/>
    </row>
    <row r="34" spans="1:5" ht="12" customHeight="1" x14ac:dyDescent="0.25">
      <c r="A34" s="510">
        <v>30</v>
      </c>
      <c r="B34" s="137" t="s">
        <v>638</v>
      </c>
      <c r="C34" s="620">
        <f>SUM(C35:C37)</f>
        <v>0</v>
      </c>
      <c r="D34" s="620">
        <f t="shared" ref="D34:E34" si="4">SUM(D35:D37)</f>
        <v>0</v>
      </c>
      <c r="E34" s="620">
        <f t="shared" si="4"/>
        <v>0</v>
      </c>
    </row>
    <row r="35" spans="1:5" ht="12.75" customHeight="1" x14ac:dyDescent="0.25">
      <c r="A35" s="510">
        <v>31</v>
      </c>
      <c r="B35" s="97" t="s">
        <v>635</v>
      </c>
      <c r="C35" s="95"/>
      <c r="D35" s="759"/>
      <c r="E35" s="759">
        <f>C35+D35</f>
        <v>0</v>
      </c>
    </row>
    <row r="36" spans="1:5" ht="12.75" hidden="1" customHeight="1" x14ac:dyDescent="0.25">
      <c r="A36" s="510">
        <v>32</v>
      </c>
      <c r="B36" s="97" t="s">
        <v>636</v>
      </c>
      <c r="C36" s="95"/>
      <c r="D36" s="100"/>
      <c r="E36" s="100"/>
    </row>
    <row r="37" spans="1:5" ht="12.75" hidden="1" customHeight="1" x14ac:dyDescent="0.25">
      <c r="A37" s="510">
        <v>33</v>
      </c>
      <c r="B37" s="97" t="s">
        <v>637</v>
      </c>
      <c r="C37" s="98"/>
      <c r="D37" s="99"/>
      <c r="E37" s="99"/>
    </row>
    <row r="38" spans="1:5" ht="12.75" customHeight="1" x14ac:dyDescent="0.25">
      <c r="A38" s="510">
        <v>32</v>
      </c>
      <c r="B38" s="96"/>
      <c r="C38" s="98"/>
      <c r="D38" s="99"/>
      <c r="E38" s="99"/>
    </row>
    <row r="39" spans="1:5" ht="12.75" customHeight="1" x14ac:dyDescent="0.25">
      <c r="A39" s="510">
        <v>33</v>
      </c>
      <c r="B39" s="137" t="s">
        <v>649</v>
      </c>
      <c r="C39" s="621">
        <f>SUM(C40:C43)</f>
        <v>103356</v>
      </c>
      <c r="D39" s="621">
        <f t="shared" ref="D39:E39" si="5">SUM(D40:D43)</f>
        <v>165</v>
      </c>
      <c r="E39" s="621">
        <f t="shared" si="5"/>
        <v>103521</v>
      </c>
    </row>
    <row r="40" spans="1:5" ht="12.75" hidden="1" customHeight="1" x14ac:dyDescent="0.25">
      <c r="A40" s="510">
        <v>36</v>
      </c>
      <c r="B40" s="97" t="s">
        <v>639</v>
      </c>
      <c r="C40" s="98"/>
      <c r="D40" s="99"/>
      <c r="E40" s="99"/>
    </row>
    <row r="41" spans="1:5" ht="12.75" customHeight="1" x14ac:dyDescent="0.25">
      <c r="A41" s="510">
        <v>34</v>
      </c>
      <c r="B41" s="97" t="s">
        <v>635</v>
      </c>
      <c r="C41" s="98">
        <v>103356</v>
      </c>
      <c r="D41" s="99">
        <v>165</v>
      </c>
      <c r="E41" s="759">
        <f>C41+D41</f>
        <v>103521</v>
      </c>
    </row>
    <row r="42" spans="1:5" ht="12.75" hidden="1" customHeight="1" x14ac:dyDescent="0.25">
      <c r="A42" s="510">
        <v>38</v>
      </c>
      <c r="B42" s="97" t="s">
        <v>636</v>
      </c>
      <c r="C42" s="98"/>
      <c r="D42" s="99"/>
      <c r="E42" s="99"/>
    </row>
    <row r="43" spans="1:5" ht="12.75" hidden="1" customHeight="1" x14ac:dyDescent="0.25">
      <c r="A43" s="510">
        <v>39</v>
      </c>
      <c r="B43" s="97" t="s">
        <v>637</v>
      </c>
      <c r="C43" s="98"/>
      <c r="D43" s="99"/>
      <c r="E43" s="99"/>
    </row>
    <row r="44" spans="1:5" ht="12.75" customHeight="1" x14ac:dyDescent="0.25">
      <c r="A44" s="510">
        <v>35</v>
      </c>
      <c r="B44" s="101"/>
      <c r="C44" s="98"/>
      <c r="D44" s="99"/>
      <c r="E44" s="99"/>
    </row>
    <row r="45" spans="1:5" ht="12.75" customHeight="1" x14ac:dyDescent="0.25">
      <c r="A45" s="510">
        <v>36</v>
      </c>
      <c r="B45" s="137" t="s">
        <v>650</v>
      </c>
      <c r="C45" s="621">
        <f>SUM(C46:C48)</f>
        <v>0</v>
      </c>
      <c r="D45" s="621">
        <f t="shared" ref="D45:E45" si="6">SUM(D46:D48)</f>
        <v>0</v>
      </c>
      <c r="E45" s="621">
        <f t="shared" si="6"/>
        <v>0</v>
      </c>
    </row>
    <row r="46" spans="1:5" ht="12.75" customHeight="1" x14ac:dyDescent="0.25">
      <c r="A46" s="510">
        <v>37</v>
      </c>
      <c r="B46" s="97" t="s">
        <v>635</v>
      </c>
      <c r="C46" s="98"/>
      <c r="D46" s="99"/>
      <c r="E46" s="759">
        <f>C46+D46</f>
        <v>0</v>
      </c>
    </row>
    <row r="47" spans="1:5" ht="12.75" hidden="1" customHeight="1" x14ac:dyDescent="0.25">
      <c r="A47" s="510">
        <v>43</v>
      </c>
      <c r="B47" s="97" t="s">
        <v>636</v>
      </c>
      <c r="C47" s="98"/>
      <c r="D47" s="99"/>
      <c r="E47" s="99"/>
    </row>
    <row r="48" spans="1:5" ht="12.75" hidden="1" customHeight="1" x14ac:dyDescent="0.25">
      <c r="A48" s="510">
        <v>44</v>
      </c>
      <c r="B48" s="97" t="s">
        <v>637</v>
      </c>
      <c r="C48" s="98"/>
      <c r="D48" s="99"/>
      <c r="E48" s="99"/>
    </row>
    <row r="49" spans="1:5" ht="12.75" customHeight="1" x14ac:dyDescent="0.25">
      <c r="A49" s="510">
        <v>38</v>
      </c>
      <c r="B49" s="511"/>
      <c r="C49" s="98"/>
      <c r="D49" s="99"/>
      <c r="E49" s="99"/>
    </row>
    <row r="50" spans="1:5" ht="25.5" customHeight="1" thickBot="1" x14ac:dyDescent="0.3">
      <c r="A50" s="510">
        <v>39</v>
      </c>
      <c r="B50" s="517" t="s">
        <v>645</v>
      </c>
      <c r="C50" s="761">
        <f>+C45+C39+C34+C29</f>
        <v>103356</v>
      </c>
      <c r="D50" s="761">
        <f t="shared" ref="D50:E50" si="7">+D45+D39+D34+D29</f>
        <v>165</v>
      </c>
      <c r="E50" s="761">
        <f t="shared" si="7"/>
        <v>103521</v>
      </c>
    </row>
    <row r="51" spans="1:5" ht="12.75" customHeight="1" thickBot="1" x14ac:dyDescent="0.3">
      <c r="A51" s="510">
        <v>40</v>
      </c>
      <c r="B51" s="775"/>
      <c r="C51" s="776"/>
      <c r="D51" s="777"/>
      <c r="E51" s="778"/>
    </row>
    <row r="52" spans="1:5" ht="32.25" customHeight="1" x14ac:dyDescent="0.25">
      <c r="A52" s="510">
        <v>41</v>
      </c>
      <c r="B52" s="525" t="s">
        <v>818</v>
      </c>
      <c r="C52" s="521"/>
      <c r="D52" s="622"/>
      <c r="E52" s="622"/>
    </row>
    <row r="53" spans="1:5" ht="12.75" customHeight="1" x14ac:dyDescent="0.25">
      <c r="A53" s="510">
        <v>42</v>
      </c>
      <c r="B53" s="96" t="s">
        <v>635</v>
      </c>
      <c r="C53" s="98">
        <v>70624</v>
      </c>
      <c r="D53" s="99"/>
      <c r="E53" s="99">
        <f>C53+D53</f>
        <v>70624</v>
      </c>
    </row>
    <row r="54" spans="1:5" ht="12.75" hidden="1" customHeight="1" x14ac:dyDescent="0.25">
      <c r="A54" s="510">
        <v>50</v>
      </c>
      <c r="B54" s="96" t="s">
        <v>637</v>
      </c>
      <c r="C54" s="98"/>
      <c r="D54" s="99"/>
      <c r="E54" s="99"/>
    </row>
    <row r="55" spans="1:5" ht="12.75" customHeight="1" x14ac:dyDescent="0.25">
      <c r="A55" s="510">
        <v>43</v>
      </c>
      <c r="B55" s="96"/>
      <c r="C55" s="98"/>
      <c r="D55" s="99"/>
      <c r="E55" s="99"/>
    </row>
    <row r="56" spans="1:5" s="142" customFormat="1" ht="27.75" customHeight="1" x14ac:dyDescent="0.25">
      <c r="A56" s="510">
        <v>44</v>
      </c>
      <c r="B56" s="517" t="s">
        <v>819</v>
      </c>
      <c r="C56" s="779">
        <f>+C54+C53</f>
        <v>70624</v>
      </c>
      <c r="D56" s="779">
        <f t="shared" ref="D56:E56" si="8">+D54+D53</f>
        <v>0</v>
      </c>
      <c r="E56" s="779">
        <f t="shared" si="8"/>
        <v>70624</v>
      </c>
    </row>
    <row r="57" spans="1:5" ht="12.75" customHeight="1" thickBot="1" x14ac:dyDescent="0.3">
      <c r="A57" s="510">
        <v>45</v>
      </c>
      <c r="B57" s="780"/>
      <c r="C57" s="781"/>
      <c r="D57" s="782"/>
      <c r="E57" s="782"/>
    </row>
    <row r="58" spans="1:5" ht="12.75" customHeight="1" thickBot="1" x14ac:dyDescent="0.3">
      <c r="A58" s="510">
        <v>46</v>
      </c>
      <c r="B58" s="775"/>
      <c r="C58" s="776"/>
      <c r="D58" s="777"/>
      <c r="E58" s="778"/>
    </row>
    <row r="59" spans="1:5" ht="12.75" customHeight="1" x14ac:dyDescent="0.25">
      <c r="A59" s="510">
        <v>47</v>
      </c>
      <c r="B59" s="783" t="s">
        <v>348</v>
      </c>
      <c r="C59" s="784">
        <f>SUM(C60:C85)</f>
        <v>50185</v>
      </c>
      <c r="D59" s="784">
        <f>SUM(D60:D102)</f>
        <v>30752</v>
      </c>
      <c r="E59" s="784">
        <f>SUM(E60:E102)</f>
        <v>80937</v>
      </c>
    </row>
    <row r="60" spans="1:5" ht="12.75" customHeight="1" x14ac:dyDescent="0.25">
      <c r="A60" s="510">
        <v>48</v>
      </c>
      <c r="B60" s="97" t="s">
        <v>879</v>
      </c>
      <c r="C60" s="98">
        <v>586</v>
      </c>
      <c r="D60" s="98"/>
      <c r="E60" s="98">
        <f>C60+D60</f>
        <v>586</v>
      </c>
    </row>
    <row r="61" spans="1:5" ht="12.75" customHeight="1" x14ac:dyDescent="0.25">
      <c r="A61" s="510">
        <v>49</v>
      </c>
      <c r="B61" s="97" t="s">
        <v>875</v>
      </c>
      <c r="C61" s="98">
        <v>29</v>
      </c>
      <c r="D61" s="98"/>
      <c r="E61" s="98">
        <f>C61+D61</f>
        <v>29</v>
      </c>
    </row>
    <row r="62" spans="1:5" ht="12.75" customHeight="1" x14ac:dyDescent="0.25">
      <c r="A62" s="510">
        <v>50</v>
      </c>
      <c r="B62" s="97" t="s">
        <v>876</v>
      </c>
      <c r="C62" s="98">
        <v>210</v>
      </c>
      <c r="D62" s="98"/>
      <c r="E62" s="98">
        <f t="shared" ref="E62:E102" si="9">C62+D62</f>
        <v>210</v>
      </c>
    </row>
    <row r="63" spans="1:5" ht="12.75" customHeight="1" x14ac:dyDescent="0.25">
      <c r="A63" s="510">
        <v>51</v>
      </c>
      <c r="B63" s="97" t="s">
        <v>877</v>
      </c>
      <c r="C63" s="98">
        <v>381</v>
      </c>
      <c r="D63" s="98"/>
      <c r="E63" s="98">
        <f t="shared" si="9"/>
        <v>381</v>
      </c>
    </row>
    <row r="64" spans="1:5" ht="12.75" customHeight="1" x14ac:dyDescent="0.25">
      <c r="A64" s="510">
        <v>52</v>
      </c>
      <c r="B64" s="97" t="s">
        <v>878</v>
      </c>
      <c r="C64" s="98">
        <v>229</v>
      </c>
      <c r="D64" s="98"/>
      <c r="E64" s="98">
        <f>C64+D64</f>
        <v>229</v>
      </c>
    </row>
    <row r="65" spans="1:5" ht="12.75" customHeight="1" x14ac:dyDescent="0.25">
      <c r="A65" s="510">
        <v>53</v>
      </c>
      <c r="B65" s="97" t="s">
        <v>880</v>
      </c>
      <c r="C65" s="98">
        <v>699</v>
      </c>
      <c r="D65" s="98"/>
      <c r="E65" s="98">
        <f t="shared" si="9"/>
        <v>699</v>
      </c>
    </row>
    <row r="66" spans="1:5" ht="12.75" customHeight="1" x14ac:dyDescent="0.25">
      <c r="A66" s="510">
        <v>54</v>
      </c>
      <c r="B66" s="97" t="s">
        <v>881</v>
      </c>
      <c r="C66" s="98">
        <v>8461</v>
      </c>
      <c r="D66" s="98"/>
      <c r="E66" s="98">
        <f t="shared" si="9"/>
        <v>8461</v>
      </c>
    </row>
    <row r="67" spans="1:5" ht="12.75" customHeight="1" x14ac:dyDescent="0.25">
      <c r="A67" s="510">
        <v>55</v>
      </c>
      <c r="B67" s="97" t="s">
        <v>882</v>
      </c>
      <c r="C67" s="98">
        <v>1002</v>
      </c>
      <c r="D67" s="98"/>
      <c r="E67" s="98">
        <f t="shared" si="9"/>
        <v>1002</v>
      </c>
    </row>
    <row r="68" spans="1:5" ht="12.75" customHeight="1" x14ac:dyDescent="0.25">
      <c r="A68" s="510">
        <v>56</v>
      </c>
      <c r="B68" s="97" t="s">
        <v>887</v>
      </c>
      <c r="C68" s="98">
        <v>206</v>
      </c>
      <c r="D68" s="98"/>
      <c r="E68" s="98">
        <f t="shared" si="9"/>
        <v>206</v>
      </c>
    </row>
    <row r="69" spans="1:5" ht="12.75" customHeight="1" x14ac:dyDescent="0.25">
      <c r="A69" s="510">
        <v>57</v>
      </c>
      <c r="B69" s="97" t="s">
        <v>889</v>
      </c>
      <c r="C69" s="98">
        <v>1270</v>
      </c>
      <c r="D69" s="98"/>
      <c r="E69" s="98">
        <f t="shared" si="9"/>
        <v>1270</v>
      </c>
    </row>
    <row r="70" spans="1:5" ht="12.75" customHeight="1" x14ac:dyDescent="0.25">
      <c r="A70" s="510">
        <v>58</v>
      </c>
      <c r="B70" s="97" t="s">
        <v>890</v>
      </c>
      <c r="C70" s="98">
        <v>381</v>
      </c>
      <c r="D70" s="98"/>
      <c r="E70" s="98">
        <f t="shared" si="9"/>
        <v>381</v>
      </c>
    </row>
    <row r="71" spans="1:5" ht="12.75" customHeight="1" x14ac:dyDescent="0.25">
      <c r="A71" s="510">
        <v>59</v>
      </c>
      <c r="B71" s="97" t="s">
        <v>893</v>
      </c>
      <c r="C71" s="98">
        <v>165</v>
      </c>
      <c r="D71" s="98"/>
      <c r="E71" s="98">
        <f t="shared" si="9"/>
        <v>165</v>
      </c>
    </row>
    <row r="72" spans="1:5" ht="12.75" customHeight="1" x14ac:dyDescent="0.25">
      <c r="A72" s="510">
        <v>60</v>
      </c>
      <c r="B72" s="97" t="s">
        <v>894</v>
      </c>
      <c r="C72" s="98">
        <v>69</v>
      </c>
      <c r="D72" s="98"/>
      <c r="E72" s="98">
        <f t="shared" si="9"/>
        <v>69</v>
      </c>
    </row>
    <row r="73" spans="1:5" ht="12.75" customHeight="1" x14ac:dyDescent="0.25">
      <c r="A73" s="510">
        <v>61</v>
      </c>
      <c r="B73" s="97" t="s">
        <v>895</v>
      </c>
      <c r="C73" s="98">
        <v>577</v>
      </c>
      <c r="D73" s="98"/>
      <c r="E73" s="98">
        <f t="shared" si="9"/>
        <v>577</v>
      </c>
    </row>
    <row r="74" spans="1:5" ht="12.75" customHeight="1" x14ac:dyDescent="0.25">
      <c r="A74" s="510">
        <v>62</v>
      </c>
      <c r="B74" s="97" t="s">
        <v>896</v>
      </c>
      <c r="C74" s="98">
        <v>12339</v>
      </c>
      <c r="D74" s="98"/>
      <c r="E74" s="98">
        <f t="shared" si="9"/>
        <v>12339</v>
      </c>
    </row>
    <row r="75" spans="1:5" ht="12.75" customHeight="1" x14ac:dyDescent="0.25">
      <c r="A75" s="510">
        <v>63</v>
      </c>
      <c r="B75" s="97" t="s">
        <v>912</v>
      </c>
      <c r="C75" s="98">
        <v>133</v>
      </c>
      <c r="D75" s="98"/>
      <c r="E75" s="98">
        <f t="shared" si="9"/>
        <v>133</v>
      </c>
    </row>
    <row r="76" spans="1:5" ht="12.75" customHeight="1" x14ac:dyDescent="0.25">
      <c r="A76" s="510">
        <v>64</v>
      </c>
      <c r="B76" s="97" t="s">
        <v>901</v>
      </c>
      <c r="C76" s="98">
        <v>508</v>
      </c>
      <c r="D76" s="98"/>
      <c r="E76" s="98">
        <f t="shared" si="9"/>
        <v>508</v>
      </c>
    </row>
    <row r="77" spans="1:5" ht="12.75" customHeight="1" x14ac:dyDescent="0.25">
      <c r="A77" s="510">
        <v>65</v>
      </c>
      <c r="B77" s="97" t="s">
        <v>902</v>
      </c>
      <c r="C77" s="98">
        <v>196</v>
      </c>
      <c r="D77" s="98"/>
      <c r="E77" s="98">
        <f t="shared" si="9"/>
        <v>196</v>
      </c>
    </row>
    <row r="78" spans="1:5" ht="12.75" customHeight="1" x14ac:dyDescent="0.25">
      <c r="A78" s="510">
        <v>66</v>
      </c>
      <c r="B78" s="97" t="s">
        <v>916</v>
      </c>
      <c r="C78" s="98">
        <v>152</v>
      </c>
      <c r="D78" s="98"/>
      <c r="E78" s="98">
        <f t="shared" si="9"/>
        <v>152</v>
      </c>
    </row>
    <row r="79" spans="1:5" ht="12.75" customHeight="1" x14ac:dyDescent="0.25">
      <c r="A79" s="510">
        <v>67</v>
      </c>
      <c r="B79" s="97" t="s">
        <v>917</v>
      </c>
      <c r="C79" s="98">
        <v>9500</v>
      </c>
      <c r="D79" s="98"/>
      <c r="E79" s="98">
        <f t="shared" si="9"/>
        <v>9500</v>
      </c>
    </row>
    <row r="80" spans="1:5" ht="12.75" customHeight="1" x14ac:dyDescent="0.25">
      <c r="A80" s="510">
        <v>68</v>
      </c>
      <c r="B80" s="97" t="s">
        <v>920</v>
      </c>
      <c r="C80" s="98">
        <v>660</v>
      </c>
      <c r="D80" s="98"/>
      <c r="E80" s="98">
        <f t="shared" si="9"/>
        <v>660</v>
      </c>
    </row>
    <row r="81" spans="1:5" ht="12.75" customHeight="1" x14ac:dyDescent="0.25">
      <c r="A81" s="510">
        <v>69</v>
      </c>
      <c r="B81" s="97" t="s">
        <v>921</v>
      </c>
      <c r="C81" s="98">
        <v>235</v>
      </c>
      <c r="D81" s="98"/>
      <c r="E81" s="98">
        <f t="shared" si="9"/>
        <v>235</v>
      </c>
    </row>
    <row r="82" spans="1:5" ht="12.75" customHeight="1" x14ac:dyDescent="0.25">
      <c r="A82" s="510">
        <v>70</v>
      </c>
      <c r="B82" s="97" t="s">
        <v>922</v>
      </c>
      <c r="C82" s="98">
        <v>999</v>
      </c>
      <c r="D82" s="98"/>
      <c r="E82" s="98">
        <f t="shared" si="9"/>
        <v>999</v>
      </c>
    </row>
    <row r="83" spans="1:5" ht="12.75" customHeight="1" x14ac:dyDescent="0.25">
      <c r="A83" s="510">
        <v>71</v>
      </c>
      <c r="B83" s="97" t="s">
        <v>923</v>
      </c>
      <c r="C83" s="98">
        <v>203</v>
      </c>
      <c r="D83" s="98"/>
      <c r="E83" s="98">
        <f t="shared" si="9"/>
        <v>203</v>
      </c>
    </row>
    <row r="84" spans="1:5" ht="12.75" customHeight="1" x14ac:dyDescent="0.25">
      <c r="A84" s="510">
        <v>72</v>
      </c>
      <c r="B84" s="97" t="s">
        <v>924</v>
      </c>
      <c r="C84" s="98">
        <v>10851</v>
      </c>
      <c r="D84" s="98"/>
      <c r="E84" s="98">
        <f t="shared" si="9"/>
        <v>10851</v>
      </c>
    </row>
    <row r="85" spans="1:5" ht="12.75" customHeight="1" x14ac:dyDescent="0.25">
      <c r="A85" s="510">
        <v>73</v>
      </c>
      <c r="B85" s="97" t="s">
        <v>935</v>
      </c>
      <c r="C85" s="98">
        <v>144</v>
      </c>
      <c r="D85" s="98">
        <v>525</v>
      </c>
      <c r="E85" s="98">
        <f t="shared" si="9"/>
        <v>669</v>
      </c>
    </row>
    <row r="86" spans="1:5" ht="12.75" customHeight="1" x14ac:dyDescent="0.25">
      <c r="A86" s="510">
        <v>74</v>
      </c>
      <c r="B86" s="97" t="s">
        <v>947</v>
      </c>
      <c r="C86" s="98"/>
      <c r="D86" s="98">
        <v>10000</v>
      </c>
      <c r="E86" s="98">
        <f t="shared" si="9"/>
        <v>10000</v>
      </c>
    </row>
    <row r="87" spans="1:5" ht="12.75" customHeight="1" x14ac:dyDescent="0.25">
      <c r="A87" s="510">
        <v>75</v>
      </c>
      <c r="B87" s="97" t="s">
        <v>952</v>
      </c>
      <c r="C87" s="98"/>
      <c r="D87" s="98">
        <v>2095</v>
      </c>
      <c r="E87" s="98">
        <f t="shared" si="9"/>
        <v>2095</v>
      </c>
    </row>
    <row r="88" spans="1:5" ht="12.75" customHeight="1" x14ac:dyDescent="0.25">
      <c r="A88" s="510">
        <v>76</v>
      </c>
      <c r="B88" s="97" t="s">
        <v>955</v>
      </c>
      <c r="C88" s="98"/>
      <c r="D88" s="98">
        <v>1000</v>
      </c>
      <c r="E88" s="98">
        <f t="shared" si="9"/>
        <v>1000</v>
      </c>
    </row>
    <row r="89" spans="1:5" ht="12.75" customHeight="1" x14ac:dyDescent="0.25">
      <c r="A89" s="510">
        <v>77</v>
      </c>
      <c r="B89" s="97" t="s">
        <v>967</v>
      </c>
      <c r="C89" s="98"/>
      <c r="D89" s="98">
        <v>110</v>
      </c>
      <c r="E89" s="98">
        <f t="shared" si="9"/>
        <v>110</v>
      </c>
    </row>
    <row r="90" spans="1:5" ht="12.75" customHeight="1" x14ac:dyDescent="0.25">
      <c r="A90" s="510">
        <v>78</v>
      </c>
      <c r="B90" s="97" t="s">
        <v>970</v>
      </c>
      <c r="C90" s="98"/>
      <c r="D90" s="98">
        <v>1167</v>
      </c>
      <c r="E90" s="98">
        <f t="shared" si="9"/>
        <v>1167</v>
      </c>
    </row>
    <row r="91" spans="1:5" ht="12.75" customHeight="1" x14ac:dyDescent="0.25">
      <c r="A91" s="510">
        <v>79</v>
      </c>
      <c r="B91" s="97" t="s">
        <v>1085</v>
      </c>
      <c r="C91" s="98"/>
      <c r="D91" s="98">
        <v>2578</v>
      </c>
      <c r="E91" s="98">
        <f t="shared" si="9"/>
        <v>2578</v>
      </c>
    </row>
    <row r="92" spans="1:5" ht="12.75" customHeight="1" x14ac:dyDescent="0.25">
      <c r="A92" s="510">
        <v>80</v>
      </c>
      <c r="B92" s="97" t="s">
        <v>977</v>
      </c>
      <c r="C92" s="98"/>
      <c r="D92" s="98">
        <v>1437</v>
      </c>
      <c r="E92" s="98">
        <f t="shared" si="9"/>
        <v>1437</v>
      </c>
    </row>
    <row r="93" spans="1:5" ht="12.75" customHeight="1" x14ac:dyDescent="0.25">
      <c r="A93" s="510">
        <v>81</v>
      </c>
      <c r="B93" s="97" t="s">
        <v>1084</v>
      </c>
      <c r="C93" s="98"/>
      <c r="D93" s="98">
        <f>871+1283+503</f>
        <v>2657</v>
      </c>
      <c r="E93" s="98">
        <f t="shared" si="9"/>
        <v>2657</v>
      </c>
    </row>
    <row r="94" spans="1:5" ht="12.75" customHeight="1" x14ac:dyDescent="0.25">
      <c r="A94" s="510">
        <v>82</v>
      </c>
      <c r="B94" s="97" t="s">
        <v>996</v>
      </c>
      <c r="C94" s="98"/>
      <c r="D94" s="98">
        <v>1221</v>
      </c>
      <c r="E94" s="98">
        <f t="shared" si="9"/>
        <v>1221</v>
      </c>
    </row>
    <row r="95" spans="1:5" ht="12.75" customHeight="1" x14ac:dyDescent="0.25">
      <c r="A95" s="510">
        <v>83</v>
      </c>
      <c r="B95" s="97" t="s">
        <v>998</v>
      </c>
      <c r="C95" s="98"/>
      <c r="D95" s="98">
        <v>460</v>
      </c>
      <c r="E95" s="98">
        <f t="shared" si="9"/>
        <v>460</v>
      </c>
    </row>
    <row r="96" spans="1:5" ht="12.75" customHeight="1" x14ac:dyDescent="0.25">
      <c r="A96" s="510">
        <v>84</v>
      </c>
      <c r="B96" s="97" t="s">
        <v>1029</v>
      </c>
      <c r="C96" s="98"/>
      <c r="D96" s="98">
        <v>284</v>
      </c>
      <c r="E96" s="98">
        <f t="shared" si="9"/>
        <v>284</v>
      </c>
    </row>
    <row r="97" spans="1:5" ht="12.75" customHeight="1" x14ac:dyDescent="0.25">
      <c r="A97" s="510">
        <v>85</v>
      </c>
      <c r="B97" s="97" t="s">
        <v>1032</v>
      </c>
      <c r="C97" s="98"/>
      <c r="D97" s="98">
        <v>1100</v>
      </c>
      <c r="E97" s="98">
        <f t="shared" si="9"/>
        <v>1100</v>
      </c>
    </row>
    <row r="98" spans="1:5" ht="12.75" customHeight="1" x14ac:dyDescent="0.25">
      <c r="A98" s="510">
        <v>86</v>
      </c>
      <c r="B98" s="97" t="s">
        <v>1037</v>
      </c>
      <c r="C98" s="98"/>
      <c r="D98" s="98">
        <v>768</v>
      </c>
      <c r="E98" s="98">
        <f t="shared" si="9"/>
        <v>768</v>
      </c>
    </row>
    <row r="99" spans="1:5" ht="12.75" customHeight="1" x14ac:dyDescent="0.25">
      <c r="A99" s="510">
        <v>87</v>
      </c>
      <c r="B99" s="97" t="s">
        <v>1040</v>
      </c>
      <c r="C99" s="98"/>
      <c r="D99" s="98">
        <v>36</v>
      </c>
      <c r="E99" s="98">
        <f t="shared" si="9"/>
        <v>36</v>
      </c>
    </row>
    <row r="100" spans="1:5" ht="12.75" customHeight="1" x14ac:dyDescent="0.25">
      <c r="A100" s="510">
        <v>88</v>
      </c>
      <c r="B100" s="97" t="s">
        <v>1042</v>
      </c>
      <c r="C100" s="98"/>
      <c r="D100" s="98">
        <v>2921</v>
      </c>
      <c r="E100" s="98">
        <f t="shared" si="9"/>
        <v>2921</v>
      </c>
    </row>
    <row r="101" spans="1:5" ht="12.75" customHeight="1" x14ac:dyDescent="0.25">
      <c r="A101" s="510">
        <v>89</v>
      </c>
      <c r="B101" s="97" t="s">
        <v>1045</v>
      </c>
      <c r="C101" s="98"/>
      <c r="D101" s="98">
        <v>1068</v>
      </c>
      <c r="E101" s="98">
        <f t="shared" si="9"/>
        <v>1068</v>
      </c>
    </row>
    <row r="102" spans="1:5" ht="14.25" customHeight="1" x14ac:dyDescent="0.25">
      <c r="A102" s="510">
        <v>90</v>
      </c>
      <c r="B102" s="97" t="s">
        <v>1077</v>
      </c>
      <c r="C102" s="98"/>
      <c r="D102" s="98">
        <v>1325</v>
      </c>
      <c r="E102" s="98">
        <f t="shared" si="9"/>
        <v>1325</v>
      </c>
    </row>
    <row r="103" spans="1:5" ht="12.75" customHeight="1" x14ac:dyDescent="0.25">
      <c r="A103" s="510">
        <v>91</v>
      </c>
      <c r="B103" s="143" t="s">
        <v>349</v>
      </c>
      <c r="C103" s="100">
        <f>+SUM(C104:C104)</f>
        <v>1000</v>
      </c>
      <c r="D103" s="100">
        <f>+SUM(D104:D104)</f>
        <v>0</v>
      </c>
      <c r="E103" s="100">
        <f>+SUM(E104:E104)</f>
        <v>1000</v>
      </c>
    </row>
    <row r="104" spans="1:5" ht="12.75" customHeight="1" x14ac:dyDescent="0.25">
      <c r="A104" s="510">
        <v>92</v>
      </c>
      <c r="B104" s="97" t="s">
        <v>792</v>
      </c>
      <c r="C104" s="98">
        <v>1000</v>
      </c>
      <c r="D104" s="99"/>
      <c r="E104" s="99">
        <f>C104+D104</f>
        <v>1000</v>
      </c>
    </row>
    <row r="105" spans="1:5" s="142" customFormat="1" ht="12.75" customHeight="1" thickBot="1" x14ac:dyDescent="0.3">
      <c r="A105" s="510">
        <v>93</v>
      </c>
      <c r="B105" s="529" t="s">
        <v>350</v>
      </c>
      <c r="C105" s="530">
        <f>+C103+C59</f>
        <v>51185</v>
      </c>
      <c r="D105" s="530">
        <f>+D103+D59</f>
        <v>30752</v>
      </c>
      <c r="E105" s="530">
        <f>+E103+E59</f>
        <v>81937</v>
      </c>
    </row>
    <row r="106" spans="1:5" s="142" customFormat="1" ht="12.75" customHeight="1" thickBot="1" x14ac:dyDescent="0.3">
      <c r="A106" s="510">
        <v>94</v>
      </c>
      <c r="B106" s="512"/>
      <c r="C106" s="513"/>
      <c r="D106" s="513"/>
      <c r="E106" s="513"/>
    </row>
    <row r="107" spans="1:5" ht="12.75" customHeight="1" x14ac:dyDescent="0.25">
      <c r="A107" s="510">
        <v>95</v>
      </c>
      <c r="B107" s="534" t="s">
        <v>556</v>
      </c>
      <c r="C107" s="526"/>
      <c r="D107" s="527"/>
      <c r="E107" s="527"/>
    </row>
    <row r="108" spans="1:5" ht="12.75" customHeight="1" x14ac:dyDescent="0.25">
      <c r="A108" s="510">
        <v>96</v>
      </c>
      <c r="B108" s="624" t="s">
        <v>676</v>
      </c>
      <c r="C108" s="98">
        <v>1000</v>
      </c>
      <c r="D108" s="99"/>
      <c r="E108" s="99">
        <f>C108+D108</f>
        <v>1000</v>
      </c>
    </row>
    <row r="109" spans="1:5" ht="12.75" customHeight="1" x14ac:dyDescent="0.25">
      <c r="A109" s="510">
        <v>97</v>
      </c>
      <c r="B109" s="624" t="s">
        <v>683</v>
      </c>
      <c r="C109" s="98">
        <v>1000</v>
      </c>
      <c r="D109" s="99"/>
      <c r="E109" s="99">
        <f t="shared" ref="E109" si="10">C109+D109</f>
        <v>1000</v>
      </c>
    </row>
    <row r="110" spans="1:5" ht="12.75" customHeight="1" x14ac:dyDescent="0.25">
      <c r="A110" s="510">
        <v>98</v>
      </c>
      <c r="B110" s="625"/>
      <c r="C110" s="98"/>
      <c r="D110" s="99"/>
      <c r="E110" s="99"/>
    </row>
    <row r="111" spans="1:5" s="142" customFormat="1" ht="12.75" customHeight="1" thickBot="1" x14ac:dyDescent="0.3">
      <c r="A111" s="510">
        <v>99</v>
      </c>
      <c r="B111" s="529" t="s">
        <v>353</v>
      </c>
      <c r="C111" s="530">
        <f>SUM(C108:C110)</f>
        <v>2000</v>
      </c>
      <c r="D111" s="530">
        <f>SUM(D108:D110)</f>
        <v>0</v>
      </c>
      <c r="E111" s="530">
        <f>SUM(E108:E110)</f>
        <v>2000</v>
      </c>
    </row>
    <row r="112" spans="1:5" s="142" customFormat="1" ht="13.5" customHeight="1" thickBot="1" x14ac:dyDescent="0.3">
      <c r="A112" s="510">
        <v>100</v>
      </c>
      <c r="B112" s="518" t="s">
        <v>354</v>
      </c>
      <c r="C112" s="519">
        <f>+C111++C56+C105+C50+C19+C25</f>
        <v>476902</v>
      </c>
      <c r="D112" s="519">
        <f>+D111++D56+D105+D50+D19+D25</f>
        <v>30917</v>
      </c>
      <c r="E112" s="519">
        <f>+E111++E56+E105+E50+E19+E25</f>
        <v>507819</v>
      </c>
    </row>
    <row r="113" spans="2:5" ht="13.5" customHeight="1" x14ac:dyDescent="0.25">
      <c r="B113" s="102"/>
      <c r="C113" s="145"/>
      <c r="D113" s="146"/>
      <c r="E113" s="146"/>
    </row>
  </sheetData>
  <mergeCells count="1">
    <mergeCell ref="D1:E1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55" orientation="portrait" r:id="rId1"/>
  <headerFooter>
    <oddHeader>&amp;C&amp;"Times New Roman,Félkövér"&amp;12Martonvásár Város Önkormányzat beruházási (felhalmozási) célú 
kiadásai előirányzata feladatonként    &amp;R&amp;"Times New Roman,Félkövér"&amp;10 7. melléklet</oddHead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9"/>
  <sheetViews>
    <sheetView zoomScaleNormal="100" workbookViewId="0">
      <selection activeCell="E39" sqref="E39"/>
    </sheetView>
  </sheetViews>
  <sheetFormatPr defaultColWidth="53.140625" defaultRowHeight="15" x14ac:dyDescent="0.25"/>
  <cols>
    <col min="1" max="1" width="5.5703125" style="83" customWidth="1"/>
    <col min="2" max="2" width="53.140625" style="84" customWidth="1"/>
    <col min="3" max="3" width="13.7109375" style="83" customWidth="1"/>
    <col min="4" max="4" width="13.42578125" style="83" customWidth="1"/>
    <col min="5" max="5" width="13.28515625" style="83" customWidth="1"/>
    <col min="6" max="16384" width="53.140625" style="83"/>
  </cols>
  <sheetData>
    <row r="1" spans="1:5" ht="12.75" customHeight="1" x14ac:dyDescent="0.25"/>
    <row r="2" spans="1:5" ht="12.75" customHeight="1" thickBot="1" x14ac:dyDescent="0.25">
      <c r="D2" s="1440" t="s">
        <v>383</v>
      </c>
      <c r="E2" s="1440"/>
    </row>
    <row r="3" spans="1:5" s="85" customFormat="1" ht="39.75" customHeight="1" thickBot="1" x14ac:dyDescent="0.3">
      <c r="A3" s="537" t="s">
        <v>653</v>
      </c>
      <c r="B3" s="538" t="s">
        <v>640</v>
      </c>
      <c r="C3" s="785" t="s">
        <v>914</v>
      </c>
      <c r="D3" s="538" t="s">
        <v>684</v>
      </c>
      <c r="E3" s="785" t="s">
        <v>938</v>
      </c>
    </row>
    <row r="4" spans="1:5" s="86" customFormat="1" ht="12.75" customHeight="1" x14ac:dyDescent="0.25">
      <c r="A4" s="524" t="s">
        <v>305</v>
      </c>
      <c r="B4" s="539"/>
      <c r="C4" s="533"/>
      <c r="D4" s="533"/>
      <c r="E4" s="791"/>
    </row>
    <row r="5" spans="1:5" s="86" customFormat="1" ht="12.75" customHeight="1" x14ac:dyDescent="0.25">
      <c r="A5" s="500" t="s">
        <v>393</v>
      </c>
      <c r="B5" s="535" t="s">
        <v>641</v>
      </c>
      <c r="C5" s="138"/>
      <c r="D5" s="138"/>
      <c r="E5" s="786"/>
    </row>
    <row r="6" spans="1:5" s="86" customFormat="1" ht="12.75" customHeight="1" x14ac:dyDescent="0.25">
      <c r="A6" s="500" t="s">
        <v>449</v>
      </c>
      <c r="B6" s="96" t="s">
        <v>772</v>
      </c>
      <c r="C6" s="95"/>
      <c r="D6" s="95"/>
      <c r="E6" s="801">
        <f>C6+D6</f>
        <v>0</v>
      </c>
    </row>
    <row r="7" spans="1:5" s="86" customFormat="1" ht="12.75" customHeight="1" x14ac:dyDescent="0.25">
      <c r="A7" s="500" t="s">
        <v>450</v>
      </c>
      <c r="B7" s="96" t="s">
        <v>773</v>
      </c>
      <c r="C7" s="95"/>
      <c r="D7" s="95"/>
      <c r="E7" s="801">
        <f>C7+D7</f>
        <v>0</v>
      </c>
    </row>
    <row r="8" spans="1:5" ht="13.5" customHeight="1" x14ac:dyDescent="0.25">
      <c r="A8" s="500" t="s">
        <v>451</v>
      </c>
      <c r="B8" s="536"/>
      <c r="C8" s="95"/>
      <c r="D8" s="99"/>
      <c r="E8" s="787"/>
    </row>
    <row r="9" spans="1:5" ht="12.75" customHeight="1" x14ac:dyDescent="0.25">
      <c r="A9" s="500" t="s">
        <v>452</v>
      </c>
      <c r="B9" s="536" t="s">
        <v>347</v>
      </c>
      <c r="C9" s="138">
        <f>SUM(C6:C8)</f>
        <v>0</v>
      </c>
      <c r="D9" s="138">
        <f t="shared" ref="D9:E9" si="0">SUM(D6:D8)</f>
        <v>0</v>
      </c>
      <c r="E9" s="138">
        <f t="shared" si="0"/>
        <v>0</v>
      </c>
    </row>
    <row r="10" spans="1:5" ht="12.75" customHeight="1" x14ac:dyDescent="0.25">
      <c r="A10" s="500" t="s">
        <v>453</v>
      </c>
      <c r="B10" s="514"/>
      <c r="C10" s="138"/>
      <c r="D10" s="138"/>
      <c r="E10" s="786"/>
    </row>
    <row r="11" spans="1:5" ht="12.75" customHeight="1" thickBot="1" x14ac:dyDescent="0.3">
      <c r="A11" s="528" t="s">
        <v>454</v>
      </c>
      <c r="B11" s="529" t="s">
        <v>355</v>
      </c>
      <c r="C11" s="540"/>
      <c r="D11" s="531"/>
      <c r="E11" s="792"/>
    </row>
    <row r="12" spans="1:5" ht="12.75" customHeight="1" x14ac:dyDescent="0.25">
      <c r="A12" s="524" t="s">
        <v>455</v>
      </c>
      <c r="B12" s="543"/>
      <c r="C12" s="526"/>
      <c r="D12" s="763"/>
      <c r="E12" s="794">
        <f>+D12+C12</f>
        <v>0</v>
      </c>
    </row>
    <row r="13" spans="1:5" ht="12.75" customHeight="1" x14ac:dyDescent="0.25">
      <c r="A13" s="500" t="s">
        <v>456</v>
      </c>
      <c r="B13" s="535" t="s">
        <v>351</v>
      </c>
      <c r="C13" s="100">
        <f>C14</f>
        <v>30493</v>
      </c>
      <c r="D13" s="100">
        <f t="shared" ref="D13:E13" si="1">D14</f>
        <v>0</v>
      </c>
      <c r="E13" s="100">
        <f t="shared" si="1"/>
        <v>30493</v>
      </c>
    </row>
    <row r="14" spans="1:5" ht="12.75" customHeight="1" x14ac:dyDescent="0.25">
      <c r="A14" s="500" t="s">
        <v>749</v>
      </c>
      <c r="B14" s="144" t="s">
        <v>886</v>
      </c>
      <c r="C14" s="98">
        <v>30493</v>
      </c>
      <c r="D14" s="99"/>
      <c r="E14" s="801">
        <f>C14+D14</f>
        <v>30493</v>
      </c>
    </row>
    <row r="15" spans="1:5" ht="12.75" customHeight="1" x14ac:dyDescent="0.25">
      <c r="A15" s="509" t="s">
        <v>750</v>
      </c>
      <c r="B15" s="802"/>
      <c r="C15" s="781"/>
      <c r="D15" s="782"/>
      <c r="E15" s="803"/>
    </row>
    <row r="16" spans="1:5" ht="12.75" customHeight="1" thickBot="1" x14ac:dyDescent="0.3">
      <c r="A16" s="528" t="s">
        <v>751</v>
      </c>
      <c r="B16" s="529" t="s">
        <v>352</v>
      </c>
      <c r="C16" s="530">
        <f>+C13</f>
        <v>30493</v>
      </c>
      <c r="D16" s="530">
        <f>+D13</f>
        <v>0</v>
      </c>
      <c r="E16" s="795">
        <f>+E13</f>
        <v>30493</v>
      </c>
    </row>
    <row r="17" spans="1:5" ht="12.75" customHeight="1" thickBot="1" x14ac:dyDescent="0.3">
      <c r="A17" s="532" t="s">
        <v>752</v>
      </c>
      <c r="B17" s="512"/>
      <c r="C17" s="508"/>
      <c r="D17" s="513"/>
      <c r="E17" s="796"/>
    </row>
    <row r="18" spans="1:5" s="139" customFormat="1" ht="25.5" customHeight="1" x14ac:dyDescent="0.25">
      <c r="A18" s="524" t="s">
        <v>753</v>
      </c>
      <c r="B18" s="534" t="s">
        <v>644</v>
      </c>
      <c r="C18" s="526"/>
      <c r="D18" s="527"/>
      <c r="E18" s="760"/>
    </row>
    <row r="19" spans="1:5" ht="12.75" customHeight="1" thickBot="1" x14ac:dyDescent="0.3">
      <c r="A19" s="528" t="s">
        <v>754</v>
      </c>
      <c r="B19" s="529"/>
      <c r="C19" s="540"/>
      <c r="D19" s="531"/>
      <c r="E19" s="792"/>
    </row>
    <row r="20" spans="1:5" ht="12.75" customHeight="1" x14ac:dyDescent="0.25">
      <c r="A20" s="510" t="s">
        <v>755</v>
      </c>
      <c r="B20" s="793" t="s">
        <v>638</v>
      </c>
      <c r="C20" s="790"/>
      <c r="D20" s="797"/>
      <c r="E20" s="798"/>
    </row>
    <row r="21" spans="1:5" ht="12.75" customHeight="1" x14ac:dyDescent="0.25">
      <c r="A21" s="500" t="s">
        <v>756</v>
      </c>
      <c r="B21" s="96" t="s">
        <v>642</v>
      </c>
      <c r="C21" s="95"/>
      <c r="D21" s="100"/>
      <c r="E21" s="789">
        <f>+D21+C21</f>
        <v>0</v>
      </c>
    </row>
    <row r="22" spans="1:5" ht="12.75" customHeight="1" x14ac:dyDescent="0.25">
      <c r="A22" s="500" t="s">
        <v>757</v>
      </c>
      <c r="B22" s="96" t="s">
        <v>651</v>
      </c>
      <c r="C22" s="95"/>
      <c r="D22" s="100"/>
      <c r="E22" s="789">
        <f t="shared" ref="E22:E38" si="2">+D22+C22</f>
        <v>0</v>
      </c>
    </row>
    <row r="23" spans="1:5" s="139" customFormat="1" ht="25.5" customHeight="1" thickBot="1" x14ac:dyDescent="0.3">
      <c r="A23" s="528" t="s">
        <v>758</v>
      </c>
      <c r="B23" s="529" t="s">
        <v>648</v>
      </c>
      <c r="C23" s="530">
        <f>SUM(C21:C22)</f>
        <v>0</v>
      </c>
      <c r="D23" s="530">
        <f>SUM(D21:D22)</f>
        <v>0</v>
      </c>
      <c r="E23" s="792">
        <f t="shared" si="2"/>
        <v>0</v>
      </c>
    </row>
    <row r="24" spans="1:5" s="139" customFormat="1" ht="25.15" customHeight="1" x14ac:dyDescent="0.25">
      <c r="A24" s="510">
        <v>40</v>
      </c>
      <c r="B24" s="525"/>
      <c r="C24" s="521"/>
      <c r="D24" s="622"/>
      <c r="E24" s="860"/>
    </row>
    <row r="25" spans="1:5" s="139" customFormat="1" ht="12.75" customHeight="1" x14ac:dyDescent="0.25">
      <c r="A25" s="500">
        <v>41</v>
      </c>
      <c r="B25" s="96" t="s">
        <v>642</v>
      </c>
      <c r="C25" s="98"/>
      <c r="D25" s="99"/>
      <c r="E25" s="789">
        <f>+D25+C25</f>
        <v>0</v>
      </c>
    </row>
    <row r="26" spans="1:5" s="139" customFormat="1" ht="25.15" customHeight="1" thickBot="1" x14ac:dyDescent="0.3">
      <c r="A26" s="861">
        <v>43</v>
      </c>
      <c r="B26" s="517" t="s">
        <v>820</v>
      </c>
      <c r="C26" s="779">
        <f>+C25</f>
        <v>0</v>
      </c>
      <c r="D26" s="779">
        <f>+D25</f>
        <v>0</v>
      </c>
      <c r="E26" s="862">
        <f>+E25</f>
        <v>0</v>
      </c>
    </row>
    <row r="27" spans="1:5" s="87" customFormat="1" ht="12.75" customHeight="1" x14ac:dyDescent="0.25">
      <c r="A27" s="524" t="s">
        <v>759</v>
      </c>
      <c r="B27" s="543"/>
      <c r="C27" s="533"/>
      <c r="D27" s="544"/>
      <c r="E27" s="800">
        <f t="shared" si="2"/>
        <v>0</v>
      </c>
    </row>
    <row r="28" spans="1:5" s="87" customFormat="1" ht="12.75" customHeight="1" x14ac:dyDescent="0.25">
      <c r="A28" s="500" t="s">
        <v>760</v>
      </c>
      <c r="B28" s="96" t="s">
        <v>679</v>
      </c>
      <c r="C28" s="98"/>
      <c r="D28" s="99"/>
      <c r="E28" s="787">
        <f t="shared" si="2"/>
        <v>0</v>
      </c>
    </row>
    <row r="29" spans="1:5" s="87" customFormat="1" ht="12.75" customHeight="1" x14ac:dyDescent="0.25">
      <c r="A29" s="500"/>
      <c r="B29" s="96" t="s">
        <v>883</v>
      </c>
      <c r="C29" s="98">
        <v>544</v>
      </c>
      <c r="D29" s="99"/>
      <c r="E29" s="787">
        <f t="shared" si="2"/>
        <v>544</v>
      </c>
    </row>
    <row r="30" spans="1:5" s="87" customFormat="1" ht="12.75" customHeight="1" x14ac:dyDescent="0.25">
      <c r="A30" s="500" t="s">
        <v>761</v>
      </c>
      <c r="B30" s="143" t="s">
        <v>356</v>
      </c>
      <c r="C30" s="621">
        <f>SUM(C28:C29)</f>
        <v>544</v>
      </c>
      <c r="D30" s="621">
        <f>SUM(D28:D29)</f>
        <v>0</v>
      </c>
      <c r="E30" s="762">
        <f t="shared" si="2"/>
        <v>544</v>
      </c>
    </row>
    <row r="31" spans="1:5" x14ac:dyDescent="0.25">
      <c r="A31" s="500" t="s">
        <v>762</v>
      </c>
      <c r="B31" s="97"/>
      <c r="C31" s="98"/>
      <c r="D31" s="99"/>
      <c r="E31" s="787">
        <f t="shared" si="2"/>
        <v>0</v>
      </c>
    </row>
    <row r="32" spans="1:5" x14ac:dyDescent="0.25">
      <c r="A32" s="500" t="s">
        <v>763</v>
      </c>
      <c r="B32" s="536" t="s">
        <v>643</v>
      </c>
      <c r="C32" s="95"/>
      <c r="D32" s="100"/>
      <c r="E32" s="788">
        <f t="shared" si="2"/>
        <v>0</v>
      </c>
    </row>
    <row r="33" spans="1:5" x14ac:dyDescent="0.25">
      <c r="A33" s="500" t="s">
        <v>764</v>
      </c>
      <c r="B33" s="97"/>
      <c r="C33" s="98"/>
      <c r="D33" s="99"/>
      <c r="E33" s="787">
        <f t="shared" si="2"/>
        <v>0</v>
      </c>
    </row>
    <row r="34" spans="1:5" ht="12.75" customHeight="1" thickBot="1" x14ac:dyDescent="0.3">
      <c r="A34" s="528" t="s">
        <v>765</v>
      </c>
      <c r="B34" s="529" t="s">
        <v>357</v>
      </c>
      <c r="C34" s="530">
        <f>+C30+C32</f>
        <v>544</v>
      </c>
      <c r="D34" s="530">
        <f>+D30+D32</f>
        <v>0</v>
      </c>
      <c r="E34" s="795">
        <f t="shared" si="2"/>
        <v>544</v>
      </c>
    </row>
    <row r="35" spans="1:5" x14ac:dyDescent="0.25">
      <c r="A35" s="510" t="s">
        <v>766</v>
      </c>
      <c r="B35" s="541"/>
      <c r="C35" s="541"/>
      <c r="D35" s="542"/>
      <c r="E35" s="799">
        <f t="shared" si="2"/>
        <v>0</v>
      </c>
    </row>
    <row r="36" spans="1:5" x14ac:dyDescent="0.25">
      <c r="A36" s="500" t="s">
        <v>767</v>
      </c>
      <c r="B36" s="101" t="s">
        <v>646</v>
      </c>
      <c r="C36" s="95"/>
      <c r="D36" s="100"/>
      <c r="E36" s="788">
        <f t="shared" si="2"/>
        <v>0</v>
      </c>
    </row>
    <row r="37" spans="1:5" x14ac:dyDescent="0.25">
      <c r="A37" s="500" t="s">
        <v>768</v>
      </c>
      <c r="B37" s="97"/>
      <c r="C37" s="98"/>
      <c r="D37" s="99"/>
      <c r="E37" s="787">
        <f t="shared" si="2"/>
        <v>0</v>
      </c>
    </row>
    <row r="38" spans="1:5" x14ac:dyDescent="0.25">
      <c r="A38" s="500" t="s">
        <v>769</v>
      </c>
      <c r="B38" s="101" t="s">
        <v>358</v>
      </c>
      <c r="C38" s="138">
        <f t="shared" ref="C38" si="3">SUM(C37:C37)</f>
        <v>0</v>
      </c>
      <c r="D38" s="138"/>
      <c r="E38" s="786">
        <f t="shared" si="2"/>
        <v>0</v>
      </c>
    </row>
    <row r="39" spans="1:5" ht="15.75" thickBot="1" x14ac:dyDescent="0.3">
      <c r="A39" s="528" t="s">
        <v>770</v>
      </c>
      <c r="B39" s="368" t="s">
        <v>647</v>
      </c>
      <c r="C39" s="369">
        <f>+C23+C34+C16+C9+C26</f>
        <v>31037</v>
      </c>
      <c r="D39" s="369">
        <f>+D23+D34+D16+D9+D26</f>
        <v>0</v>
      </c>
      <c r="E39" s="369">
        <f>+E23+E34+E16+E9+E26</f>
        <v>31037</v>
      </c>
    </row>
  </sheetData>
  <mergeCells count="1">
    <mergeCell ref="D2:E2"/>
  </mergeCells>
  <pageMargins left="0.70866141732283472" right="0.70866141732283472" top="0.74803149606299213" bottom="0.74803149606299213" header="0.31496062992125984" footer="0.31496062992125984"/>
  <pageSetup paperSize="9" scale="87" orientation="portrait" r:id="rId1"/>
  <headerFooter>
    <oddHeader>&amp;C&amp;"Times New Roman,Félkövér"&amp;12Martonvásár Város Önkormányzat felújítási (felhalmozási) célú 
kiadásai előirányzata feladatonként      &amp;R&amp;"Times New Roman,Félkövér"&amp;10 8. melléklet</oddHead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4"/>
  <sheetViews>
    <sheetView zoomScaleNormal="100" workbookViewId="0">
      <selection activeCell="E26" sqref="E26"/>
    </sheetView>
  </sheetViews>
  <sheetFormatPr defaultColWidth="9.140625" defaultRowHeight="15" x14ac:dyDescent="0.25"/>
  <cols>
    <col min="1" max="1" width="7.85546875" style="616" bestFit="1" customWidth="1"/>
    <col min="2" max="2" width="29.5703125" style="616" customWidth="1"/>
    <col min="3" max="3" width="13" style="616" customWidth="1"/>
    <col min="4" max="4" width="13.5703125" style="616" customWidth="1"/>
    <col min="5" max="5" width="13.7109375" style="616" customWidth="1"/>
    <col min="6" max="16384" width="9.140625" style="616"/>
  </cols>
  <sheetData>
    <row r="1" spans="1:5" ht="15.75" thickBot="1" x14ac:dyDescent="0.3"/>
    <row r="2" spans="1:5" ht="15" customHeight="1" x14ac:dyDescent="0.25">
      <c r="A2" s="1441" t="s">
        <v>359</v>
      </c>
      <c r="B2" s="1443" t="s">
        <v>279</v>
      </c>
      <c r="C2" s="1445" t="s">
        <v>869</v>
      </c>
      <c r="D2" s="1445" t="s">
        <v>870</v>
      </c>
      <c r="E2" s="1445" t="s">
        <v>871</v>
      </c>
    </row>
    <row r="3" spans="1:5" x14ac:dyDescent="0.25">
      <c r="A3" s="1442"/>
      <c r="B3" s="1444"/>
      <c r="C3" s="1446"/>
      <c r="D3" s="1446"/>
      <c r="E3" s="1446"/>
    </row>
    <row r="4" spans="1:5" x14ac:dyDescent="0.25">
      <c r="A4" s="1442"/>
      <c r="B4" s="1444"/>
      <c r="C4" s="1446"/>
      <c r="D4" s="1446"/>
      <c r="E4" s="1446"/>
    </row>
    <row r="5" spans="1:5" x14ac:dyDescent="0.25">
      <c r="A5" s="1442"/>
      <c r="B5" s="1444"/>
      <c r="C5" s="1446"/>
      <c r="D5" s="1446"/>
      <c r="E5" s="1446"/>
    </row>
    <row r="6" spans="1:5" x14ac:dyDescent="0.25">
      <c r="A6" s="925" t="s">
        <v>301</v>
      </c>
      <c r="B6" s="926" t="s">
        <v>308</v>
      </c>
      <c r="C6" s="927" t="s">
        <v>302</v>
      </c>
      <c r="D6" s="927" t="s">
        <v>303</v>
      </c>
      <c r="E6" s="927" t="s">
        <v>304</v>
      </c>
    </row>
    <row r="7" spans="1:5" x14ac:dyDescent="0.25">
      <c r="A7" s="617">
        <v>1</v>
      </c>
      <c r="B7" s="108" t="s">
        <v>263</v>
      </c>
      <c r="C7" s="626">
        <v>3</v>
      </c>
      <c r="D7" s="626">
        <v>3</v>
      </c>
      <c r="E7" s="626">
        <v>3</v>
      </c>
    </row>
    <row r="8" spans="1:5" x14ac:dyDescent="0.25">
      <c r="A8" s="617">
        <v>2</v>
      </c>
      <c r="B8" s="108" t="s">
        <v>360</v>
      </c>
      <c r="C8" s="626"/>
      <c r="D8" s="626"/>
      <c r="E8" s="626"/>
    </row>
    <row r="9" spans="1:5" x14ac:dyDescent="0.25">
      <c r="A9" s="617">
        <v>3</v>
      </c>
      <c r="B9" s="942" t="s">
        <v>289</v>
      </c>
      <c r="C9" s="943">
        <v>35.5</v>
      </c>
      <c r="D9" s="943">
        <v>35.5</v>
      </c>
      <c r="E9" s="944">
        <v>35.5</v>
      </c>
    </row>
    <row r="10" spans="1:5" x14ac:dyDescent="0.25">
      <c r="A10" s="617">
        <v>4</v>
      </c>
      <c r="B10" s="108" t="s">
        <v>379</v>
      </c>
      <c r="C10" s="627" t="s">
        <v>628</v>
      </c>
      <c r="D10" s="627" t="s">
        <v>628</v>
      </c>
      <c r="E10" s="627" t="s">
        <v>628</v>
      </c>
    </row>
    <row r="11" spans="1:5" x14ac:dyDescent="0.25">
      <c r="A11" s="617">
        <v>5</v>
      </c>
      <c r="B11" s="108" t="s">
        <v>584</v>
      </c>
      <c r="C11" s="626"/>
      <c r="D11" s="626"/>
      <c r="E11" s="626"/>
    </row>
    <row r="12" spans="1:5" x14ac:dyDescent="0.25">
      <c r="A12" s="617">
        <v>6</v>
      </c>
      <c r="B12" s="108" t="s">
        <v>362</v>
      </c>
      <c r="C12" s="626">
        <v>3</v>
      </c>
      <c r="D12" s="626">
        <v>3</v>
      </c>
      <c r="E12" s="626">
        <v>3</v>
      </c>
    </row>
    <row r="13" spans="1:5" x14ac:dyDescent="0.25">
      <c r="A13" s="617">
        <v>7</v>
      </c>
      <c r="B13" s="108" t="s">
        <v>363</v>
      </c>
      <c r="C13" s="626">
        <v>1</v>
      </c>
      <c r="D13" s="626">
        <v>1</v>
      </c>
      <c r="E13" s="626">
        <v>1</v>
      </c>
    </row>
    <row r="14" spans="1:5" ht="15.75" thickBot="1" x14ac:dyDescent="0.3">
      <c r="A14" s="618">
        <v>8</v>
      </c>
      <c r="B14" s="619" t="s">
        <v>364</v>
      </c>
      <c r="C14" s="628">
        <f>SUM(C9:C13)+C7</f>
        <v>42.5</v>
      </c>
      <c r="D14" s="628">
        <f t="shared" ref="D14:E14" si="0">SUM(D9:D13)+D7</f>
        <v>42.5</v>
      </c>
      <c r="E14" s="628">
        <f t="shared" si="0"/>
        <v>42.5</v>
      </c>
    </row>
  </sheetData>
  <mergeCells count="5">
    <mergeCell ref="A2:A5"/>
    <mergeCell ref="B2:B5"/>
    <mergeCell ref="C2:C5"/>
    <mergeCell ref="D2:D5"/>
    <mergeCell ref="E2:E5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&amp;C&amp;"Times New Roman,Félkövér"&amp;12Martonvásár Város Önkormányzata és Intézményei
  2021. évi létszámkerete     &amp;R&amp;"Times New Roman,Félkövér"&amp;10 9. melléklet</oddHead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N4" sqref="N4:T7"/>
    </sheetView>
  </sheetViews>
  <sheetFormatPr defaultRowHeight="15" x14ac:dyDescent="0.25"/>
  <cols>
    <col min="2" max="2" width="53.7109375" customWidth="1"/>
    <col min="4" max="4" width="6.7109375" customWidth="1"/>
  </cols>
  <sheetData>
    <row r="1" spans="1:22" ht="15" customHeight="1" x14ac:dyDescent="0.25">
      <c r="A1" s="1447" t="s">
        <v>345</v>
      </c>
      <c r="B1" s="1449" t="s">
        <v>686</v>
      </c>
      <c r="C1" s="1452" t="s">
        <v>306</v>
      </c>
      <c r="D1" s="1452"/>
      <c r="E1" s="1452"/>
      <c r="F1" s="1452"/>
      <c r="G1" s="1452"/>
      <c r="H1" s="1452"/>
      <c r="I1" s="1452"/>
      <c r="J1" s="1452"/>
      <c r="K1" s="1453" t="s">
        <v>285</v>
      </c>
      <c r="L1" s="1452" t="s">
        <v>299</v>
      </c>
      <c r="M1" s="1452"/>
      <c r="N1" s="1452"/>
      <c r="O1" s="1452"/>
      <c r="P1" s="1452"/>
      <c r="Q1" s="1452"/>
      <c r="R1" s="1452"/>
      <c r="S1" s="1452"/>
      <c r="T1" s="1455"/>
      <c r="U1" s="1463" t="s">
        <v>687</v>
      </c>
      <c r="V1" s="1456" t="s">
        <v>710</v>
      </c>
    </row>
    <row r="2" spans="1:22" ht="31.5" customHeight="1" x14ac:dyDescent="0.25">
      <c r="A2" s="1448"/>
      <c r="B2" s="1450"/>
      <c r="C2" s="1458" t="s">
        <v>711</v>
      </c>
      <c r="D2" s="1458" t="s">
        <v>712</v>
      </c>
      <c r="E2" s="1458" t="s">
        <v>151</v>
      </c>
      <c r="F2" s="1458" t="s">
        <v>163</v>
      </c>
      <c r="G2" s="1459"/>
      <c r="H2" s="1458" t="s">
        <v>691</v>
      </c>
      <c r="I2" s="1458" t="s">
        <v>642</v>
      </c>
      <c r="J2" s="1458" t="s">
        <v>713</v>
      </c>
      <c r="K2" s="1454"/>
      <c r="L2" s="1458" t="s">
        <v>699</v>
      </c>
      <c r="M2" s="1458" t="s">
        <v>700</v>
      </c>
      <c r="N2" s="1458" t="s">
        <v>695</v>
      </c>
      <c r="O2" s="1458" t="s">
        <v>714</v>
      </c>
      <c r="P2" s="1459"/>
      <c r="Q2" s="1460" t="s">
        <v>715</v>
      </c>
      <c r="R2" s="1458" t="s">
        <v>716</v>
      </c>
      <c r="S2" s="1459"/>
      <c r="T2" s="1460" t="s">
        <v>724</v>
      </c>
      <c r="U2" s="1464"/>
      <c r="V2" s="1457"/>
    </row>
    <row r="3" spans="1:22" ht="25.5" customHeight="1" x14ac:dyDescent="0.25">
      <c r="A3" s="1448"/>
      <c r="B3" s="1451"/>
      <c r="C3" s="1458"/>
      <c r="D3" s="1458"/>
      <c r="E3" s="1458"/>
      <c r="F3" s="854" t="s">
        <v>708</v>
      </c>
      <c r="G3" s="854" t="s">
        <v>709</v>
      </c>
      <c r="H3" s="1458"/>
      <c r="I3" s="1458"/>
      <c r="J3" s="1458"/>
      <c r="K3" s="1454"/>
      <c r="L3" s="1458"/>
      <c r="M3" s="1458"/>
      <c r="N3" s="1458"/>
      <c r="O3" s="854" t="s">
        <v>717</v>
      </c>
      <c r="P3" s="854" t="s">
        <v>718</v>
      </c>
      <c r="Q3" s="1461"/>
      <c r="R3" s="854" t="s">
        <v>717</v>
      </c>
      <c r="S3" s="854" t="s">
        <v>718</v>
      </c>
      <c r="T3" s="1462"/>
      <c r="U3" s="1464"/>
      <c r="V3" s="1457"/>
    </row>
    <row r="4" spans="1:22" ht="23.25" customHeight="1" x14ac:dyDescent="0.25">
      <c r="A4" s="855" t="s">
        <v>305</v>
      </c>
      <c r="B4" s="678"/>
      <c r="C4" s="680"/>
      <c r="D4" s="680"/>
      <c r="E4" s="686"/>
      <c r="F4" s="680"/>
      <c r="G4" s="680"/>
      <c r="H4" s="680"/>
      <c r="I4" s="680"/>
      <c r="J4" s="680"/>
      <c r="K4" s="681">
        <f t="shared" ref="K4:K9" si="0">SUM(C4:J4)</f>
        <v>0</v>
      </c>
      <c r="L4" s="680"/>
      <c r="M4" s="680"/>
      <c r="N4" s="680"/>
      <c r="O4" s="680"/>
      <c r="P4" s="680"/>
      <c r="Q4" s="680"/>
      <c r="R4" s="680"/>
      <c r="S4" s="680"/>
      <c r="T4" s="682"/>
      <c r="U4" s="918"/>
      <c r="V4" s="683">
        <f>SUM(L4:U4)</f>
        <v>0</v>
      </c>
    </row>
    <row r="5" spans="1:22" x14ac:dyDescent="0.25">
      <c r="A5" s="855" t="s">
        <v>393</v>
      </c>
      <c r="B5" s="685"/>
      <c r="C5" s="680"/>
      <c r="D5" s="680"/>
      <c r="E5" s="686"/>
      <c r="F5" s="680"/>
      <c r="G5" s="680"/>
      <c r="H5" s="680"/>
      <c r="I5" s="680"/>
      <c r="J5" s="680"/>
      <c r="K5" s="681">
        <f t="shared" si="0"/>
        <v>0</v>
      </c>
      <c r="L5" s="680"/>
      <c r="M5" s="680"/>
      <c r="N5" s="680"/>
      <c r="O5" s="680"/>
      <c r="P5" s="680"/>
      <c r="Q5" s="680"/>
      <c r="R5" s="680"/>
      <c r="S5" s="680"/>
      <c r="T5" s="682"/>
      <c r="U5" s="918"/>
      <c r="V5" s="683">
        <f t="shared" ref="V5:V9" si="1">SUM(L5:U5)</f>
        <v>0</v>
      </c>
    </row>
    <row r="6" spans="1:22" x14ac:dyDescent="0.25">
      <c r="A6" s="855" t="s">
        <v>449</v>
      </c>
      <c r="B6" s="685"/>
      <c r="C6" s="680"/>
      <c r="D6" s="680"/>
      <c r="E6" s="686"/>
      <c r="F6" s="680"/>
      <c r="G6" s="680"/>
      <c r="H6" s="680"/>
      <c r="I6" s="680"/>
      <c r="J6" s="680"/>
      <c r="K6" s="681">
        <f t="shared" si="0"/>
        <v>0</v>
      </c>
      <c r="L6" s="680"/>
      <c r="M6" s="680"/>
      <c r="N6" s="680"/>
      <c r="O6" s="680"/>
      <c r="P6" s="680"/>
      <c r="Q6" s="680"/>
      <c r="R6" s="680"/>
      <c r="S6" s="680"/>
      <c r="T6" s="682"/>
      <c r="U6" s="918"/>
      <c r="V6" s="683">
        <f t="shared" si="1"/>
        <v>0</v>
      </c>
    </row>
    <row r="7" spans="1:22" x14ac:dyDescent="0.25">
      <c r="A7" s="855" t="s">
        <v>450</v>
      </c>
      <c r="B7" s="685"/>
      <c r="C7" s="680"/>
      <c r="D7" s="680"/>
      <c r="E7" s="686"/>
      <c r="F7" s="680"/>
      <c r="G7" s="680"/>
      <c r="H7" s="680"/>
      <c r="I7" s="680"/>
      <c r="J7" s="680"/>
      <c r="K7" s="681">
        <f t="shared" si="0"/>
        <v>0</v>
      </c>
      <c r="L7" s="680"/>
      <c r="M7" s="680"/>
      <c r="N7" s="680"/>
      <c r="O7" s="680"/>
      <c r="P7" s="680"/>
      <c r="Q7" s="680"/>
      <c r="R7" s="680"/>
      <c r="S7" s="680"/>
      <c r="T7" s="682"/>
      <c r="U7" s="918"/>
      <c r="V7" s="683">
        <f t="shared" si="1"/>
        <v>0</v>
      </c>
    </row>
    <row r="8" spans="1:22" x14ac:dyDescent="0.25">
      <c r="A8" s="855" t="s">
        <v>451</v>
      </c>
      <c r="B8" s="678"/>
      <c r="C8" s="686"/>
      <c r="D8" s="686"/>
      <c r="E8" s="686"/>
      <c r="F8" s="686"/>
      <c r="G8" s="686"/>
      <c r="H8" s="686"/>
      <c r="I8" s="686"/>
      <c r="J8" s="686"/>
      <c r="K8" s="681">
        <f t="shared" si="0"/>
        <v>0</v>
      </c>
      <c r="L8" s="686"/>
      <c r="M8" s="686"/>
      <c r="N8" s="686"/>
      <c r="O8" s="686"/>
      <c r="P8" s="686"/>
      <c r="Q8" s="686"/>
      <c r="R8" s="686"/>
      <c r="S8" s="686"/>
      <c r="T8" s="687"/>
      <c r="U8" s="679"/>
      <c r="V8" s="683">
        <f t="shared" si="1"/>
        <v>0</v>
      </c>
    </row>
    <row r="9" spans="1:22" x14ac:dyDescent="0.25">
      <c r="A9" s="855" t="s">
        <v>452</v>
      </c>
      <c r="B9" s="685"/>
      <c r="C9" s="686"/>
      <c r="D9" s="686"/>
      <c r="E9" s="686"/>
      <c r="F9" s="686"/>
      <c r="G9" s="686"/>
      <c r="H9" s="686"/>
      <c r="I9" s="686"/>
      <c r="J9" s="686"/>
      <c r="K9" s="681">
        <f t="shared" si="0"/>
        <v>0</v>
      </c>
      <c r="L9" s="686"/>
      <c r="M9" s="686"/>
      <c r="N9" s="686"/>
      <c r="O9" s="686"/>
      <c r="P9" s="686"/>
      <c r="Q9" s="686"/>
      <c r="R9" s="686"/>
      <c r="S9" s="686"/>
      <c r="T9" s="687"/>
      <c r="U9" s="679"/>
      <c r="V9" s="683">
        <f t="shared" si="1"/>
        <v>0</v>
      </c>
    </row>
    <row r="10" spans="1:22" x14ac:dyDescent="0.25">
      <c r="A10" s="855" t="s">
        <v>454</v>
      </c>
      <c r="B10" s="685"/>
      <c r="C10" s="686"/>
      <c r="D10" s="686"/>
      <c r="E10" s="686"/>
      <c r="F10" s="686"/>
      <c r="G10" s="686"/>
      <c r="H10" s="686"/>
      <c r="I10" s="686"/>
      <c r="J10" s="686"/>
      <c r="K10" s="681">
        <f>C10+D10+E10++F10+G10+H10+I10+J10</f>
        <v>0</v>
      </c>
      <c r="L10" s="686"/>
      <c r="M10" s="686"/>
      <c r="N10" s="686"/>
      <c r="O10" s="686"/>
      <c r="P10" s="686"/>
      <c r="Q10" s="686"/>
      <c r="R10" s="686"/>
      <c r="S10" s="686"/>
      <c r="T10" s="687"/>
      <c r="U10" s="679"/>
      <c r="V10" s="683">
        <f t="shared" ref="V10:V13" si="2">SUM(L10:U10)</f>
        <v>0</v>
      </c>
    </row>
    <row r="11" spans="1:22" x14ac:dyDescent="0.25">
      <c r="A11" s="855" t="s">
        <v>455</v>
      </c>
      <c r="B11" s="685"/>
      <c r="C11" s="686"/>
      <c r="D11" s="686"/>
      <c r="E11" s="686"/>
      <c r="F11" s="686"/>
      <c r="G11" s="686"/>
      <c r="H11" s="686"/>
      <c r="I11" s="686"/>
      <c r="J11" s="686"/>
      <c r="K11" s="681">
        <f>C11+D11+E11++F11+G11+H11+I11+J11</f>
        <v>0</v>
      </c>
      <c r="L11" s="686"/>
      <c r="M11" s="686"/>
      <c r="N11" s="686"/>
      <c r="O11" s="686"/>
      <c r="P11" s="686"/>
      <c r="Q11" s="686"/>
      <c r="R11" s="686"/>
      <c r="S11" s="686"/>
      <c r="T11" s="687"/>
      <c r="U11" s="679"/>
      <c r="V11" s="683">
        <f t="shared" si="2"/>
        <v>0</v>
      </c>
    </row>
    <row r="12" spans="1:22" x14ac:dyDescent="0.25">
      <c r="A12" s="855"/>
      <c r="B12" s="685"/>
      <c r="C12" s="686"/>
      <c r="D12" s="686"/>
      <c r="E12" s="686"/>
      <c r="F12" s="686"/>
      <c r="G12" s="686"/>
      <c r="H12" s="686"/>
      <c r="I12" s="686"/>
      <c r="J12" s="686"/>
      <c r="K12" s="681">
        <f>C12+D12+E12++F12+G12+H12+I12+J12</f>
        <v>0</v>
      </c>
      <c r="L12" s="686"/>
      <c r="M12" s="686"/>
      <c r="N12" s="686"/>
      <c r="O12" s="686"/>
      <c r="P12" s="686"/>
      <c r="Q12" s="686"/>
      <c r="R12" s="686"/>
      <c r="S12" s="686"/>
      <c r="T12" s="687"/>
      <c r="U12" s="679"/>
      <c r="V12" s="683">
        <f t="shared" si="2"/>
        <v>0</v>
      </c>
    </row>
    <row r="13" spans="1:22" x14ac:dyDescent="0.25">
      <c r="A13" s="855"/>
      <c r="B13" s="685"/>
      <c r="C13" s="686"/>
      <c r="D13" s="686"/>
      <c r="E13" s="686"/>
      <c r="F13" s="686"/>
      <c r="G13" s="686"/>
      <c r="H13" s="686"/>
      <c r="I13" s="686"/>
      <c r="J13" s="686"/>
      <c r="K13" s="681">
        <f>C13+D13+E13++F13+G13+H13+I13+J13</f>
        <v>0</v>
      </c>
      <c r="L13" s="686"/>
      <c r="M13" s="686"/>
      <c r="N13" s="686"/>
      <c r="O13" s="686"/>
      <c r="P13" s="686"/>
      <c r="Q13" s="686"/>
      <c r="R13" s="686"/>
      <c r="S13" s="686"/>
      <c r="T13" s="687"/>
      <c r="U13" s="679"/>
      <c r="V13" s="681">
        <f t="shared" si="2"/>
        <v>0</v>
      </c>
    </row>
    <row r="14" spans="1:22" ht="15.75" thickBot="1" x14ac:dyDescent="0.3">
      <c r="A14" s="666"/>
      <c r="B14" s="824" t="s">
        <v>180</v>
      </c>
      <c r="C14" s="825">
        <f t="shared" ref="C14:J14" si="3">SUM(C4:C13)</f>
        <v>0</v>
      </c>
      <c r="D14" s="825">
        <f t="shared" si="3"/>
        <v>0</v>
      </c>
      <c r="E14" s="825">
        <f t="shared" si="3"/>
        <v>0</v>
      </c>
      <c r="F14" s="825">
        <f t="shared" si="3"/>
        <v>0</v>
      </c>
      <c r="G14" s="825">
        <f t="shared" si="3"/>
        <v>0</v>
      </c>
      <c r="H14" s="825">
        <f t="shared" si="3"/>
        <v>0</v>
      </c>
      <c r="I14" s="825">
        <f t="shared" si="3"/>
        <v>0</v>
      </c>
      <c r="J14" s="825">
        <f t="shared" si="3"/>
        <v>0</v>
      </c>
      <c r="K14" s="681">
        <f>C14+D14+E14++F14+G14+H14+I14+J14</f>
        <v>0</v>
      </c>
      <c r="L14" s="825">
        <f>SUM(L4:L13)</f>
        <v>0</v>
      </c>
      <c r="M14" s="825">
        <f t="shared" ref="M14:V14" si="4">SUM(M4:M13)</f>
        <v>0</v>
      </c>
      <c r="N14" s="825">
        <f t="shared" si="4"/>
        <v>0</v>
      </c>
      <c r="O14" s="825">
        <f t="shared" si="4"/>
        <v>0</v>
      </c>
      <c r="P14" s="825">
        <f t="shared" si="4"/>
        <v>0</v>
      </c>
      <c r="Q14" s="825">
        <f t="shared" si="4"/>
        <v>0</v>
      </c>
      <c r="R14" s="825">
        <f t="shared" si="4"/>
        <v>0</v>
      </c>
      <c r="S14" s="825">
        <f t="shared" si="4"/>
        <v>0</v>
      </c>
      <c r="T14" s="825">
        <f t="shared" si="4"/>
        <v>0</v>
      </c>
      <c r="U14" s="825">
        <f t="shared" si="4"/>
        <v>0</v>
      </c>
      <c r="V14" s="681">
        <f t="shared" si="4"/>
        <v>0</v>
      </c>
    </row>
    <row r="15" spans="1:22" x14ac:dyDescent="0.25">
      <c r="A15" s="644"/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</row>
  </sheetData>
  <mergeCells count="21"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U1:U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53" orientation="landscape" r:id="rId1"/>
  <headerFooter>
    <oddHeader>&amp;C&amp;"Times New Roman,Félkövér"&amp;12Martonvásár Város Önkormányzatának 2020. évi költségvetés módosításainak részletezése
Brunszvik Beethoven Kultúrális Központ&amp;R&amp;"Times New Roman,Félkövér"&amp;12 12.d melléklet</oddHead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7"/>
  <sheetViews>
    <sheetView workbookViewId="0">
      <selection activeCell="B40" sqref="B40"/>
    </sheetView>
  </sheetViews>
  <sheetFormatPr defaultColWidth="9.140625" defaultRowHeight="15" x14ac:dyDescent="0.25"/>
  <cols>
    <col min="1" max="1" width="5.85546875" style="198" customWidth="1"/>
    <col min="2" max="2" width="42.5703125" style="199" customWidth="1"/>
    <col min="3" max="8" width="11" style="199" customWidth="1"/>
    <col min="9" max="9" width="12.140625" style="199" customWidth="1"/>
    <col min="10" max="10" width="13.28515625" style="199" customWidth="1"/>
    <col min="11" max="16384" width="9.140625" style="199"/>
  </cols>
  <sheetData>
    <row r="1" spans="1:11" s="234" customFormat="1" ht="26.25" customHeight="1" thickBot="1" x14ac:dyDescent="0.3">
      <c r="A1" s="198"/>
      <c r="B1" s="199"/>
      <c r="C1" s="199"/>
      <c r="D1" s="199"/>
      <c r="E1" s="199"/>
      <c r="F1" s="199"/>
      <c r="G1" s="199"/>
      <c r="H1" s="199"/>
      <c r="I1" s="199"/>
      <c r="J1" s="233" t="s">
        <v>448</v>
      </c>
    </row>
    <row r="2" spans="1:11" s="235" customFormat="1" ht="32.25" customHeight="1" thickBot="1" x14ac:dyDescent="0.3">
      <c r="A2" s="1472" t="s">
        <v>463</v>
      </c>
      <c r="B2" s="1474" t="s">
        <v>464</v>
      </c>
      <c r="C2" s="1472" t="s">
        <v>465</v>
      </c>
      <c r="D2" s="1472" t="s">
        <v>466</v>
      </c>
      <c r="E2" s="1465" t="s">
        <v>467</v>
      </c>
      <c r="F2" s="1466"/>
      <c r="G2" s="1466"/>
      <c r="H2" s="1466"/>
      <c r="I2" s="1467"/>
      <c r="J2" s="1468" t="s">
        <v>180</v>
      </c>
    </row>
    <row r="3" spans="1:11" s="239" customFormat="1" ht="37.5" customHeight="1" thickBot="1" x14ac:dyDescent="0.3">
      <c r="A3" s="1473"/>
      <c r="B3" s="1475"/>
      <c r="C3" s="1469"/>
      <c r="D3" s="1473"/>
      <c r="E3" s="236" t="s">
        <v>468</v>
      </c>
      <c r="F3" s="237" t="s">
        <v>469</v>
      </c>
      <c r="G3" s="237" t="s">
        <v>470</v>
      </c>
      <c r="H3" s="237" t="s">
        <v>471</v>
      </c>
      <c r="I3" s="238" t="s">
        <v>558</v>
      </c>
      <c r="J3" s="1469"/>
    </row>
    <row r="4" spans="1:11" ht="20.100000000000001" customHeight="1" x14ac:dyDescent="0.25">
      <c r="A4" s="240">
        <v>1</v>
      </c>
      <c r="B4" s="241">
        <v>2</v>
      </c>
      <c r="C4" s="240">
        <v>3</v>
      </c>
      <c r="D4" s="240">
        <v>4</v>
      </c>
      <c r="E4" s="242">
        <v>5</v>
      </c>
      <c r="F4" s="243">
        <v>6</v>
      </c>
      <c r="G4" s="243">
        <v>7</v>
      </c>
      <c r="H4" s="243">
        <v>8</v>
      </c>
      <c r="I4" s="244">
        <v>9</v>
      </c>
      <c r="J4" s="240" t="s">
        <v>472</v>
      </c>
    </row>
    <row r="5" spans="1:11" s="253" customFormat="1" ht="20.100000000000001" customHeight="1" x14ac:dyDescent="0.25">
      <c r="A5" s="245" t="s">
        <v>305</v>
      </c>
      <c r="B5" s="246" t="s">
        <v>473</v>
      </c>
      <c r="C5" s="247"/>
      <c r="D5" s="248"/>
      <c r="E5" s="249">
        <f>SUM(E6:E6)</f>
        <v>0</v>
      </c>
      <c r="F5" s="250"/>
      <c r="G5" s="250"/>
      <c r="H5" s="250"/>
      <c r="I5" s="251"/>
      <c r="J5" s="252"/>
    </row>
    <row r="6" spans="1:11" ht="20.100000000000001" customHeight="1" x14ac:dyDescent="0.25">
      <c r="A6" s="245" t="s">
        <v>393</v>
      </c>
      <c r="B6" s="254"/>
      <c r="C6" s="255"/>
      <c r="D6" s="256"/>
      <c r="E6" s="257"/>
      <c r="F6" s="258"/>
      <c r="G6" s="258"/>
      <c r="H6" s="258"/>
      <c r="I6" s="259"/>
      <c r="J6" s="252"/>
    </row>
    <row r="7" spans="1:11" ht="20.100000000000001" customHeight="1" x14ac:dyDescent="0.25">
      <c r="A7" s="245" t="s">
        <v>449</v>
      </c>
      <c r="B7" s="260"/>
      <c r="C7" s="261"/>
      <c r="D7" s="256"/>
      <c r="E7" s="257"/>
      <c r="F7" s="258"/>
      <c r="G7" s="258"/>
      <c r="H7" s="258"/>
      <c r="I7" s="259"/>
      <c r="J7" s="252"/>
    </row>
    <row r="8" spans="1:11" ht="20.100000000000001" customHeight="1" x14ac:dyDescent="0.25">
      <c r="A8" s="245" t="s">
        <v>450</v>
      </c>
      <c r="B8" s="260"/>
      <c r="C8" s="261"/>
      <c r="D8" s="256"/>
      <c r="E8" s="257"/>
      <c r="F8" s="258"/>
      <c r="G8" s="258"/>
      <c r="H8" s="258"/>
      <c r="I8" s="259"/>
      <c r="J8" s="252"/>
    </row>
    <row r="9" spans="1:11" s="253" customFormat="1" ht="20.100000000000001" customHeight="1" x14ac:dyDescent="0.25">
      <c r="A9" s="245" t="s">
        <v>451</v>
      </c>
      <c r="B9" s="262" t="s">
        <v>474</v>
      </c>
      <c r="C9" s="263"/>
      <c r="D9" s="248">
        <f t="shared" ref="D9:J9" si="0">SUM(D10:D11)</f>
        <v>0</v>
      </c>
      <c r="E9" s="249">
        <f t="shared" si="0"/>
        <v>0</v>
      </c>
      <c r="F9" s="250">
        <f t="shared" si="0"/>
        <v>0</v>
      </c>
      <c r="G9" s="250">
        <f t="shared" si="0"/>
        <v>0</v>
      </c>
      <c r="H9" s="250">
        <f t="shared" si="0"/>
        <v>0</v>
      </c>
      <c r="I9" s="251">
        <f t="shared" si="0"/>
        <v>0</v>
      </c>
      <c r="J9" s="248">
        <f t="shared" si="0"/>
        <v>0</v>
      </c>
    </row>
    <row r="10" spans="1:11" ht="20.100000000000001" customHeight="1" x14ac:dyDescent="0.25">
      <c r="A10" s="245" t="s">
        <v>452</v>
      </c>
      <c r="B10" s="254"/>
      <c r="C10" s="255"/>
      <c r="D10" s="256">
        <v>0</v>
      </c>
      <c r="E10" s="257">
        <v>0</v>
      </c>
      <c r="F10" s="258">
        <v>0</v>
      </c>
      <c r="G10" s="258">
        <v>0</v>
      </c>
      <c r="H10" s="258">
        <v>0</v>
      </c>
      <c r="I10" s="259">
        <v>0</v>
      </c>
      <c r="J10" s="252">
        <f>SUM(D10:I10)</f>
        <v>0</v>
      </c>
    </row>
    <row r="11" spans="1:11" ht="20.100000000000001" customHeight="1" x14ac:dyDescent="0.25">
      <c r="A11" s="245" t="s">
        <v>453</v>
      </c>
      <c r="B11" s="254"/>
      <c r="C11" s="255"/>
      <c r="D11" s="256"/>
      <c r="E11" s="257"/>
      <c r="F11" s="258"/>
      <c r="G11" s="258"/>
      <c r="H11" s="258"/>
      <c r="I11" s="259"/>
      <c r="J11" s="252">
        <f>SUM(D11:I11)</f>
        <v>0</v>
      </c>
      <c r="K11" s="264"/>
    </row>
    <row r="12" spans="1:11" ht="19.5" customHeight="1" x14ac:dyDescent="0.25">
      <c r="A12" s="245" t="s">
        <v>454</v>
      </c>
      <c r="B12" s="254"/>
      <c r="C12" s="255"/>
      <c r="D12" s="256"/>
      <c r="E12" s="257"/>
      <c r="F12" s="258"/>
      <c r="G12" s="258"/>
      <c r="H12" s="258"/>
      <c r="I12" s="259"/>
      <c r="J12" s="252"/>
    </row>
    <row r="13" spans="1:11" ht="20.100000000000001" customHeight="1" x14ac:dyDescent="0.25">
      <c r="A13" s="245" t="s">
        <v>455</v>
      </c>
      <c r="B13" s="265"/>
      <c r="C13" s="266"/>
      <c r="D13" s="267"/>
      <c r="E13" s="268"/>
      <c r="F13" s="269"/>
      <c r="G13" s="269"/>
      <c r="H13" s="269"/>
      <c r="I13" s="270"/>
      <c r="J13" s="252"/>
    </row>
    <row r="14" spans="1:11" s="253" customFormat="1" ht="12.75" x14ac:dyDescent="0.25">
      <c r="A14" s="245" t="s">
        <v>456</v>
      </c>
      <c r="B14" s="271" t="s">
        <v>475</v>
      </c>
      <c r="C14" s="263"/>
      <c r="D14" s="272">
        <f>+D15+D16</f>
        <v>0</v>
      </c>
      <c r="E14" s="272">
        <f t="shared" ref="E14:J14" si="1">+E15+E16</f>
        <v>0</v>
      </c>
      <c r="F14" s="272">
        <f t="shared" si="1"/>
        <v>0</v>
      </c>
      <c r="G14" s="272">
        <f t="shared" si="1"/>
        <v>0</v>
      </c>
      <c r="H14" s="272">
        <f t="shared" si="1"/>
        <v>0</v>
      </c>
      <c r="I14" s="272">
        <f t="shared" si="1"/>
        <v>0</v>
      </c>
      <c r="J14" s="272">
        <f t="shared" si="1"/>
        <v>0</v>
      </c>
    </row>
    <row r="15" spans="1:11" s="277" customFormat="1" x14ac:dyDescent="0.25">
      <c r="A15" s="245"/>
      <c r="B15" s="480"/>
      <c r="C15" s="273"/>
      <c r="D15" s="274"/>
      <c r="E15" s="275"/>
      <c r="F15" s="200"/>
      <c r="G15" s="200"/>
      <c r="H15" s="200"/>
      <c r="I15" s="276"/>
      <c r="J15" s="252"/>
    </row>
    <row r="16" spans="1:11" ht="15.75" thickBot="1" x14ac:dyDescent="0.3">
      <c r="A16" s="278"/>
      <c r="B16" s="480"/>
      <c r="C16" s="273"/>
      <c r="D16" s="279"/>
      <c r="E16" s="280"/>
      <c r="F16" s="281"/>
      <c r="G16" s="281"/>
      <c r="H16" s="281"/>
      <c r="I16" s="282"/>
      <c r="J16" s="252"/>
    </row>
    <row r="17" spans="1:10" s="253" customFormat="1" ht="13.5" thickBot="1" x14ac:dyDescent="0.3">
      <c r="A17" s="1470" t="s">
        <v>476</v>
      </c>
      <c r="B17" s="1471"/>
      <c r="C17" s="283"/>
      <c r="D17" s="284">
        <f>+D14+D9</f>
        <v>0</v>
      </c>
      <c r="E17" s="285">
        <f t="shared" ref="E17:J17" si="2">+E14+E9</f>
        <v>0</v>
      </c>
      <c r="F17" s="286">
        <f t="shared" si="2"/>
        <v>0</v>
      </c>
      <c r="G17" s="286">
        <f t="shared" si="2"/>
        <v>0</v>
      </c>
      <c r="H17" s="286">
        <f t="shared" si="2"/>
        <v>0</v>
      </c>
      <c r="I17" s="287">
        <f t="shared" si="2"/>
        <v>0</v>
      </c>
      <c r="J17" s="284">
        <f t="shared" si="2"/>
        <v>0</v>
      </c>
    </row>
  </sheetData>
  <mergeCells count="7">
    <mergeCell ref="E2:I2"/>
    <mergeCell ref="J2:J3"/>
    <mergeCell ref="A17:B17"/>
    <mergeCell ref="A2:A3"/>
    <mergeCell ref="B2:B3"/>
    <mergeCell ref="C2:C3"/>
    <mergeCell ref="D2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93" orientation="landscape" r:id="rId1"/>
  <headerFooter>
    <oddHeader>&amp;C&amp;"Times New Roman,Félkövér"&amp;12Többéves kihatással járó döntésekből származó kötelezettségek célok szerint, évenkénti bontásban         &amp;R&amp;"Times New Roman,Félkövér"&amp;10 1. számú tájékoztató</oddHead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40"/>
  <sheetViews>
    <sheetView zoomScaleNormal="100" workbookViewId="0">
      <selection activeCell="K36" sqref="K36"/>
    </sheetView>
  </sheetViews>
  <sheetFormatPr defaultColWidth="9.140625" defaultRowHeight="12.75" x14ac:dyDescent="0.2"/>
  <cols>
    <col min="1" max="1" width="31.42578125" style="202" customWidth="1"/>
    <col min="2" max="2" width="8.85546875" style="202" bestFit="1" customWidth="1"/>
    <col min="3" max="4" width="7.7109375" style="202" customWidth="1"/>
    <col min="5" max="5" width="8.140625" style="202" customWidth="1"/>
    <col min="6" max="6" width="7.5703125" style="202" customWidth="1"/>
    <col min="7" max="7" width="7.42578125" style="202" customWidth="1"/>
    <col min="8" max="8" width="7.5703125" style="202" customWidth="1"/>
    <col min="9" max="9" width="8.5703125" style="202" customWidth="1"/>
    <col min="10" max="10" width="8.140625" style="202" customWidth="1"/>
    <col min="11" max="11" width="10.42578125" style="202" customWidth="1"/>
    <col min="12" max="12" width="8.140625" style="202" customWidth="1"/>
    <col min="13" max="13" width="8.5703125" style="202" customWidth="1"/>
    <col min="14" max="14" width="9.140625" style="202" customWidth="1"/>
    <col min="15" max="15" width="10.85546875" style="201" customWidth="1"/>
    <col min="16" max="16384" width="9.140625" style="202"/>
  </cols>
  <sheetData>
    <row r="1" spans="1:16" ht="13.5" thickBot="1" x14ac:dyDescent="0.25">
      <c r="O1" s="203" t="s">
        <v>458</v>
      </c>
    </row>
    <row r="2" spans="1:16" s="201" customFormat="1" ht="25.5" x14ac:dyDescent="0.2">
      <c r="A2" s="204" t="s">
        <v>279</v>
      </c>
      <c r="B2" s="205" t="s">
        <v>459</v>
      </c>
      <c r="C2" s="204" t="s">
        <v>435</v>
      </c>
      <c r="D2" s="204" t="s">
        <v>436</v>
      </c>
      <c r="E2" s="204" t="s">
        <v>437</v>
      </c>
      <c r="F2" s="204" t="s">
        <v>438</v>
      </c>
      <c r="G2" s="204" t="s">
        <v>439</v>
      </c>
      <c r="H2" s="204" t="s">
        <v>440</v>
      </c>
      <c r="I2" s="204" t="s">
        <v>441</v>
      </c>
      <c r="J2" s="204" t="s">
        <v>460</v>
      </c>
      <c r="K2" s="204" t="s">
        <v>442</v>
      </c>
      <c r="L2" s="204" t="s">
        <v>443</v>
      </c>
      <c r="M2" s="204" t="s">
        <v>444</v>
      </c>
      <c r="N2" s="204" t="s">
        <v>445</v>
      </c>
      <c r="O2" s="206" t="s">
        <v>457</v>
      </c>
    </row>
    <row r="3" spans="1:16" s="207" customFormat="1" x14ac:dyDescent="0.25">
      <c r="A3" s="623" t="s">
        <v>681</v>
      </c>
      <c r="B3" s="623"/>
      <c r="C3" s="623"/>
      <c r="D3" s="623">
        <f t="shared" ref="D3:N3" si="0">+C40</f>
        <v>-22224.833333333314</v>
      </c>
      <c r="E3" s="623">
        <f t="shared" si="0"/>
        <v>27298.333333333372</v>
      </c>
      <c r="F3" s="623">
        <f t="shared" si="0"/>
        <v>25821.500000000058</v>
      </c>
      <c r="G3" s="623">
        <f t="shared" si="0"/>
        <v>-1565.3333333332557</v>
      </c>
      <c r="H3" s="623">
        <f t="shared" si="0"/>
        <v>-2042.1666666665697</v>
      </c>
      <c r="I3" s="623">
        <f t="shared" si="0"/>
        <v>-2518.9999999998836</v>
      </c>
      <c r="J3" s="623">
        <f t="shared" si="0"/>
        <v>41064.166666666802</v>
      </c>
      <c r="K3" s="623">
        <f t="shared" si="0"/>
        <v>17486.333333333489</v>
      </c>
      <c r="L3" s="623">
        <f t="shared" si="0"/>
        <v>-8596.4999999998254</v>
      </c>
      <c r="M3" s="623">
        <f t="shared" si="0"/>
        <v>-9064.3333333331393</v>
      </c>
      <c r="N3" s="623">
        <f t="shared" si="0"/>
        <v>-9532.1666666664532</v>
      </c>
      <c r="O3" s="209"/>
    </row>
    <row r="4" spans="1:16" s="210" customFormat="1" ht="15" customHeight="1" x14ac:dyDescent="0.25">
      <c r="A4" s="48" t="s">
        <v>328</v>
      </c>
      <c r="B4" s="64">
        <f>+'1.mell. Mérleg'!E5</f>
        <v>634535</v>
      </c>
      <c r="C4" s="208">
        <f>+$B$4/12</f>
        <v>52877.916666666664</v>
      </c>
      <c r="D4" s="208">
        <f t="shared" ref="D4:N4" si="1">+$B$4/12</f>
        <v>52877.916666666664</v>
      </c>
      <c r="E4" s="208">
        <f t="shared" si="1"/>
        <v>52877.916666666664</v>
      </c>
      <c r="F4" s="208">
        <f t="shared" si="1"/>
        <v>52877.916666666664</v>
      </c>
      <c r="G4" s="208">
        <f t="shared" si="1"/>
        <v>52877.916666666664</v>
      </c>
      <c r="H4" s="208">
        <f t="shared" si="1"/>
        <v>52877.916666666664</v>
      </c>
      <c r="I4" s="208">
        <f t="shared" si="1"/>
        <v>52877.916666666664</v>
      </c>
      <c r="J4" s="208">
        <f t="shared" si="1"/>
        <v>52877.916666666664</v>
      </c>
      <c r="K4" s="208">
        <f t="shared" si="1"/>
        <v>52877.916666666664</v>
      </c>
      <c r="L4" s="208">
        <f t="shared" si="1"/>
        <v>52877.916666666664</v>
      </c>
      <c r="M4" s="208">
        <f t="shared" si="1"/>
        <v>52877.916666666664</v>
      </c>
      <c r="N4" s="208">
        <f t="shared" si="1"/>
        <v>52877.916666666664</v>
      </c>
      <c r="O4" s="209">
        <f>SUM(C4:N4)</f>
        <v>634535</v>
      </c>
    </row>
    <row r="5" spans="1:16" s="210" customFormat="1" ht="25.5" x14ac:dyDescent="0.25">
      <c r="A5" s="48" t="s">
        <v>204</v>
      </c>
      <c r="B5" s="64">
        <f>+'1.mell. Mérleg'!E6</f>
        <v>46165</v>
      </c>
      <c r="C5" s="208">
        <f>+$B$5/12</f>
        <v>3847.0833333333335</v>
      </c>
      <c r="D5" s="208">
        <f t="shared" ref="D5:N5" si="2">+$B$5/12</f>
        <v>3847.0833333333335</v>
      </c>
      <c r="E5" s="208">
        <f t="shared" si="2"/>
        <v>3847.0833333333335</v>
      </c>
      <c r="F5" s="208">
        <f t="shared" si="2"/>
        <v>3847.0833333333335</v>
      </c>
      <c r="G5" s="208">
        <f t="shared" si="2"/>
        <v>3847.0833333333335</v>
      </c>
      <c r="H5" s="208">
        <f t="shared" si="2"/>
        <v>3847.0833333333335</v>
      </c>
      <c r="I5" s="208">
        <f t="shared" si="2"/>
        <v>3847.0833333333335</v>
      </c>
      <c r="J5" s="208">
        <f t="shared" si="2"/>
        <v>3847.0833333333335</v>
      </c>
      <c r="K5" s="208">
        <f t="shared" si="2"/>
        <v>3847.0833333333335</v>
      </c>
      <c r="L5" s="208">
        <f t="shared" si="2"/>
        <v>3847.0833333333335</v>
      </c>
      <c r="M5" s="208">
        <f t="shared" si="2"/>
        <v>3847.0833333333335</v>
      </c>
      <c r="N5" s="208">
        <f t="shared" si="2"/>
        <v>3847.0833333333335</v>
      </c>
      <c r="O5" s="209">
        <f>SUM(C5:N5)</f>
        <v>46165.000000000007</v>
      </c>
    </row>
    <row r="6" spans="1:16" s="213" customFormat="1" ht="25.5" x14ac:dyDescent="0.25">
      <c r="A6" s="924" t="s">
        <v>326</v>
      </c>
      <c r="B6" s="68">
        <f>+B4+B5</f>
        <v>680700</v>
      </c>
      <c r="C6" s="211">
        <f>SUM(C4:C5)</f>
        <v>56725</v>
      </c>
      <c r="D6" s="211">
        <f t="shared" ref="D6:O6" si="3">SUM(D4:D5)</f>
        <v>56725</v>
      </c>
      <c r="E6" s="211">
        <f t="shared" si="3"/>
        <v>56725</v>
      </c>
      <c r="F6" s="211">
        <f t="shared" si="3"/>
        <v>56725</v>
      </c>
      <c r="G6" s="211">
        <f t="shared" si="3"/>
        <v>56725</v>
      </c>
      <c r="H6" s="211">
        <f t="shared" si="3"/>
        <v>56725</v>
      </c>
      <c r="I6" s="211">
        <f t="shared" si="3"/>
        <v>56725</v>
      </c>
      <c r="J6" s="211">
        <f t="shared" si="3"/>
        <v>56725</v>
      </c>
      <c r="K6" s="211">
        <f t="shared" si="3"/>
        <v>56725</v>
      </c>
      <c r="L6" s="211">
        <f t="shared" si="3"/>
        <v>56725</v>
      </c>
      <c r="M6" s="211">
        <f t="shared" si="3"/>
        <v>56725</v>
      </c>
      <c r="N6" s="211">
        <f t="shared" si="3"/>
        <v>56725</v>
      </c>
      <c r="O6" s="212">
        <f t="shared" si="3"/>
        <v>680700</v>
      </c>
      <c r="P6" s="210"/>
    </row>
    <row r="7" spans="1:16" s="210" customFormat="1" x14ac:dyDescent="0.25">
      <c r="A7" s="48" t="s">
        <v>219</v>
      </c>
      <c r="B7" s="64">
        <f>+'1.mell. Mérleg'!E10</f>
        <v>227443</v>
      </c>
      <c r="C7" s="208">
        <f>+$B$7/12</f>
        <v>18953.583333333332</v>
      </c>
      <c r="D7" s="208">
        <f t="shared" ref="D7:N7" si="4">+$B$7/12</f>
        <v>18953.583333333332</v>
      </c>
      <c r="E7" s="208">
        <f t="shared" si="4"/>
        <v>18953.583333333332</v>
      </c>
      <c r="F7" s="208">
        <f t="shared" si="4"/>
        <v>18953.583333333332</v>
      </c>
      <c r="G7" s="208">
        <f t="shared" si="4"/>
        <v>18953.583333333332</v>
      </c>
      <c r="H7" s="208">
        <f t="shared" si="4"/>
        <v>18953.583333333332</v>
      </c>
      <c r="I7" s="208">
        <f t="shared" si="4"/>
        <v>18953.583333333332</v>
      </c>
      <c r="J7" s="208">
        <f t="shared" si="4"/>
        <v>18953.583333333332</v>
      </c>
      <c r="K7" s="208">
        <f t="shared" si="4"/>
        <v>18953.583333333332</v>
      </c>
      <c r="L7" s="208">
        <f t="shared" si="4"/>
        <v>18953.583333333332</v>
      </c>
      <c r="M7" s="208">
        <f t="shared" si="4"/>
        <v>18953.583333333332</v>
      </c>
      <c r="N7" s="208">
        <f t="shared" si="4"/>
        <v>18953.583333333332</v>
      </c>
      <c r="O7" s="209">
        <f t="shared" ref="O7:O12" si="5">SUM(C7:N7)</f>
        <v>227443.00000000003</v>
      </c>
    </row>
    <row r="8" spans="1:16" s="210" customFormat="1" x14ac:dyDescent="0.25">
      <c r="A8" s="48" t="s">
        <v>331</v>
      </c>
      <c r="B8" s="64">
        <f>+'1.mell. Mérleg'!E11</f>
        <v>96800</v>
      </c>
      <c r="C8" s="208">
        <f>+$B$8/12</f>
        <v>8066.666666666667</v>
      </c>
      <c r="D8" s="208">
        <f t="shared" ref="D8:N8" si="6">+$B$8/12</f>
        <v>8066.666666666667</v>
      </c>
      <c r="E8" s="208">
        <f t="shared" si="6"/>
        <v>8066.666666666667</v>
      </c>
      <c r="F8" s="208">
        <f t="shared" si="6"/>
        <v>8066.666666666667</v>
      </c>
      <c r="G8" s="208">
        <f t="shared" si="6"/>
        <v>8066.666666666667</v>
      </c>
      <c r="H8" s="208">
        <f t="shared" si="6"/>
        <v>8066.666666666667</v>
      </c>
      <c r="I8" s="208">
        <f t="shared" si="6"/>
        <v>8066.666666666667</v>
      </c>
      <c r="J8" s="208">
        <f t="shared" si="6"/>
        <v>8066.666666666667</v>
      </c>
      <c r="K8" s="208">
        <f t="shared" si="6"/>
        <v>8066.666666666667</v>
      </c>
      <c r="L8" s="208">
        <f t="shared" si="6"/>
        <v>8066.666666666667</v>
      </c>
      <c r="M8" s="208">
        <f t="shared" si="6"/>
        <v>8066.666666666667</v>
      </c>
      <c r="N8" s="208">
        <f t="shared" si="6"/>
        <v>8066.666666666667</v>
      </c>
      <c r="O8" s="209">
        <f t="shared" si="5"/>
        <v>96800.000000000015</v>
      </c>
    </row>
    <row r="9" spans="1:16" s="210" customFormat="1" x14ac:dyDescent="0.25">
      <c r="A9" s="48" t="s">
        <v>232</v>
      </c>
      <c r="B9" s="64">
        <f>+'1.mell. Mérleg'!E12</f>
        <v>33744</v>
      </c>
      <c r="C9" s="208">
        <f>+$B$9/12</f>
        <v>2812</v>
      </c>
      <c r="D9" s="208">
        <f t="shared" ref="D9:N9" si="7">+$B$9/12</f>
        <v>2812</v>
      </c>
      <c r="E9" s="208">
        <f t="shared" si="7"/>
        <v>2812</v>
      </c>
      <c r="F9" s="208">
        <f t="shared" si="7"/>
        <v>2812</v>
      </c>
      <c r="G9" s="208">
        <f t="shared" si="7"/>
        <v>2812</v>
      </c>
      <c r="H9" s="208">
        <f t="shared" si="7"/>
        <v>2812</v>
      </c>
      <c r="I9" s="208">
        <f t="shared" si="7"/>
        <v>2812</v>
      </c>
      <c r="J9" s="208">
        <f t="shared" si="7"/>
        <v>2812</v>
      </c>
      <c r="K9" s="208">
        <f t="shared" si="7"/>
        <v>2812</v>
      </c>
      <c r="L9" s="208">
        <f t="shared" si="7"/>
        <v>2812</v>
      </c>
      <c r="M9" s="208">
        <f t="shared" si="7"/>
        <v>2812</v>
      </c>
      <c r="N9" s="208">
        <f t="shared" si="7"/>
        <v>2812</v>
      </c>
      <c r="O9" s="209">
        <f t="shared" si="5"/>
        <v>33744</v>
      </c>
    </row>
    <row r="10" spans="1:16" s="213" customFormat="1" x14ac:dyDescent="0.25">
      <c r="A10" s="924" t="s">
        <v>332</v>
      </c>
      <c r="B10" s="68">
        <f>SUM(B7:B9)</f>
        <v>357987</v>
      </c>
      <c r="C10" s="211">
        <f>SUM(C7:C9)</f>
        <v>29832.25</v>
      </c>
      <c r="D10" s="211">
        <f t="shared" ref="D10:O10" si="8">SUM(D7:D9)</f>
        <v>29832.25</v>
      </c>
      <c r="E10" s="211">
        <f t="shared" si="8"/>
        <v>29832.25</v>
      </c>
      <c r="F10" s="211">
        <f t="shared" si="8"/>
        <v>29832.25</v>
      </c>
      <c r="G10" s="211">
        <f t="shared" si="8"/>
        <v>29832.25</v>
      </c>
      <c r="H10" s="211">
        <f t="shared" si="8"/>
        <v>29832.25</v>
      </c>
      <c r="I10" s="211">
        <f t="shared" si="8"/>
        <v>29832.25</v>
      </c>
      <c r="J10" s="211">
        <f t="shared" si="8"/>
        <v>29832.25</v>
      </c>
      <c r="K10" s="211">
        <f t="shared" si="8"/>
        <v>29832.25</v>
      </c>
      <c r="L10" s="211">
        <f t="shared" si="8"/>
        <v>29832.25</v>
      </c>
      <c r="M10" s="211">
        <f t="shared" si="8"/>
        <v>29832.25</v>
      </c>
      <c r="N10" s="211">
        <f t="shared" si="8"/>
        <v>29832.25</v>
      </c>
      <c r="O10" s="212">
        <f t="shared" si="8"/>
        <v>357987.00000000006</v>
      </c>
      <c r="P10" s="210"/>
    </row>
    <row r="11" spans="1:16" s="210" customFormat="1" x14ac:dyDescent="0.25">
      <c r="A11" s="48" t="s">
        <v>277</v>
      </c>
      <c r="B11" s="64">
        <f>+'1.mell. Mérleg'!E13</f>
        <v>92147</v>
      </c>
      <c r="C11" s="208">
        <f>+$B$11/12</f>
        <v>7678.916666666667</v>
      </c>
      <c r="D11" s="208">
        <f t="shared" ref="D11:N11" si="9">+$B$11/12</f>
        <v>7678.916666666667</v>
      </c>
      <c r="E11" s="208">
        <f t="shared" si="9"/>
        <v>7678.916666666667</v>
      </c>
      <c r="F11" s="208">
        <f t="shared" si="9"/>
        <v>7678.916666666667</v>
      </c>
      <c r="G11" s="208">
        <f t="shared" si="9"/>
        <v>7678.916666666667</v>
      </c>
      <c r="H11" s="208">
        <f t="shared" si="9"/>
        <v>7678.916666666667</v>
      </c>
      <c r="I11" s="208">
        <f t="shared" si="9"/>
        <v>7678.916666666667</v>
      </c>
      <c r="J11" s="208">
        <f t="shared" si="9"/>
        <v>7678.916666666667</v>
      </c>
      <c r="K11" s="208">
        <f t="shared" si="9"/>
        <v>7678.916666666667</v>
      </c>
      <c r="L11" s="208">
        <f t="shared" si="9"/>
        <v>7678.916666666667</v>
      </c>
      <c r="M11" s="208">
        <f t="shared" si="9"/>
        <v>7678.916666666667</v>
      </c>
      <c r="N11" s="208">
        <f t="shared" si="9"/>
        <v>7678.916666666667</v>
      </c>
      <c r="O11" s="209">
        <f t="shared" si="5"/>
        <v>92147.000000000015</v>
      </c>
    </row>
    <row r="12" spans="1:16" s="210" customFormat="1" x14ac:dyDescent="0.25">
      <c r="A12" s="48" t="s">
        <v>275</v>
      </c>
      <c r="B12" s="64">
        <f>+'1.mell. Mérleg'!E14</f>
        <v>18208</v>
      </c>
      <c r="C12" s="208">
        <f>+$B$12/12</f>
        <v>1517.3333333333333</v>
      </c>
      <c r="D12" s="208">
        <f t="shared" ref="D12:N12" si="10">+$B$12/12</f>
        <v>1517.3333333333333</v>
      </c>
      <c r="E12" s="208">
        <f t="shared" si="10"/>
        <v>1517.3333333333333</v>
      </c>
      <c r="F12" s="208">
        <f t="shared" si="10"/>
        <v>1517.3333333333333</v>
      </c>
      <c r="G12" s="208">
        <f t="shared" si="10"/>
        <v>1517.3333333333333</v>
      </c>
      <c r="H12" s="208">
        <f t="shared" si="10"/>
        <v>1517.3333333333333</v>
      </c>
      <c r="I12" s="208">
        <f t="shared" si="10"/>
        <v>1517.3333333333333</v>
      </c>
      <c r="J12" s="208">
        <f t="shared" si="10"/>
        <v>1517.3333333333333</v>
      </c>
      <c r="K12" s="208">
        <f t="shared" si="10"/>
        <v>1517.3333333333333</v>
      </c>
      <c r="L12" s="208">
        <f t="shared" si="10"/>
        <v>1517.3333333333333</v>
      </c>
      <c r="M12" s="208">
        <f t="shared" si="10"/>
        <v>1517.3333333333333</v>
      </c>
      <c r="N12" s="208">
        <f t="shared" si="10"/>
        <v>1517.3333333333333</v>
      </c>
      <c r="O12" s="209">
        <f t="shared" si="5"/>
        <v>18208</v>
      </c>
    </row>
    <row r="13" spans="1:16" s="213" customFormat="1" x14ac:dyDescent="0.25">
      <c r="A13" s="214" t="s">
        <v>391</v>
      </c>
      <c r="B13" s="215">
        <f>+B12+B11+B10+B6</f>
        <v>1149042</v>
      </c>
      <c r="C13" s="215">
        <f t="shared" ref="C13:O13" si="11">+C12+C11+C10+C6</f>
        <v>95753.5</v>
      </c>
      <c r="D13" s="215">
        <f t="shared" si="11"/>
        <v>95753.5</v>
      </c>
      <c r="E13" s="215">
        <f t="shared" si="11"/>
        <v>95753.5</v>
      </c>
      <c r="F13" s="215">
        <f t="shared" si="11"/>
        <v>95753.5</v>
      </c>
      <c r="G13" s="215">
        <f t="shared" si="11"/>
        <v>95753.5</v>
      </c>
      <c r="H13" s="215">
        <f t="shared" si="11"/>
        <v>95753.5</v>
      </c>
      <c r="I13" s="215">
        <f t="shared" si="11"/>
        <v>95753.5</v>
      </c>
      <c r="J13" s="215">
        <f t="shared" si="11"/>
        <v>95753.5</v>
      </c>
      <c r="K13" s="215">
        <f t="shared" si="11"/>
        <v>95753.5</v>
      </c>
      <c r="L13" s="215">
        <f t="shared" si="11"/>
        <v>95753.5</v>
      </c>
      <c r="M13" s="215">
        <f t="shared" si="11"/>
        <v>95753.5</v>
      </c>
      <c r="N13" s="215">
        <f t="shared" si="11"/>
        <v>95753.5</v>
      </c>
      <c r="O13" s="216">
        <f t="shared" si="11"/>
        <v>1149042</v>
      </c>
      <c r="P13" s="210"/>
    </row>
    <row r="14" spans="1:16" s="210" customFormat="1" ht="25.5" x14ac:dyDescent="0.25">
      <c r="A14" s="48" t="s">
        <v>327</v>
      </c>
      <c r="B14" s="64">
        <f>+'1.mell. Mérleg'!E16</f>
        <v>130953</v>
      </c>
      <c r="C14" s="208"/>
      <c r="D14" s="208">
        <v>50000</v>
      </c>
      <c r="E14" s="208"/>
      <c r="F14" s="208">
        <v>13793</v>
      </c>
      <c r="G14" s="208"/>
      <c r="H14" s="208"/>
      <c r="I14" s="208">
        <v>67160</v>
      </c>
      <c r="J14" s="208"/>
      <c r="K14" s="208"/>
      <c r="L14" s="208"/>
      <c r="M14" s="208"/>
      <c r="N14" s="208"/>
      <c r="O14" s="212">
        <f>SUM(C14:N14)</f>
        <v>130953</v>
      </c>
    </row>
    <row r="15" spans="1:16" s="210" customFormat="1" ht="14.1" customHeight="1" x14ac:dyDescent="0.25">
      <c r="A15" s="48" t="s">
        <v>276</v>
      </c>
      <c r="B15" s="64">
        <f>'1.mell. Mérleg'!E17</f>
        <v>10000</v>
      </c>
      <c r="C15" s="208"/>
      <c r="D15" s="208"/>
      <c r="E15" s="208"/>
      <c r="F15" s="208"/>
      <c r="G15" s="208"/>
      <c r="H15" s="208"/>
      <c r="I15" s="208"/>
      <c r="J15" s="208"/>
      <c r="K15" s="208"/>
      <c r="L15" s="208"/>
      <c r="M15" s="208"/>
      <c r="N15" s="208">
        <v>10000</v>
      </c>
      <c r="O15" s="212">
        <f>SUM(C15:N15)</f>
        <v>10000</v>
      </c>
    </row>
    <row r="16" spans="1:16" s="210" customFormat="1" ht="14.1" customHeight="1" x14ac:dyDescent="0.25">
      <c r="A16" s="48" t="s">
        <v>280</v>
      </c>
      <c r="B16" s="64">
        <f>+'1.mell. Mérleg'!E18</f>
        <v>0</v>
      </c>
      <c r="C16" s="208"/>
      <c r="D16" s="208"/>
      <c r="E16" s="208"/>
      <c r="F16" s="208"/>
      <c r="G16" s="208"/>
      <c r="H16" s="208"/>
      <c r="I16" s="208"/>
      <c r="J16" s="208"/>
      <c r="K16" s="208"/>
      <c r="L16" s="208"/>
      <c r="M16" s="208"/>
      <c r="N16" s="208"/>
      <c r="O16" s="212">
        <f>SUM(C16:N16)</f>
        <v>0</v>
      </c>
    </row>
    <row r="17" spans="1:16" s="210" customFormat="1" ht="14.1" customHeight="1" x14ac:dyDescent="0.25">
      <c r="A17" s="214" t="s">
        <v>276</v>
      </c>
      <c r="B17" s="215">
        <f>+B16+B15+B14</f>
        <v>140953</v>
      </c>
      <c r="C17" s="215">
        <f t="shared" ref="C17:O17" si="12">+C16+C15+C14</f>
        <v>0</v>
      </c>
      <c r="D17" s="215">
        <f t="shared" si="12"/>
        <v>50000</v>
      </c>
      <c r="E17" s="215">
        <f t="shared" si="12"/>
        <v>0</v>
      </c>
      <c r="F17" s="215">
        <f t="shared" si="12"/>
        <v>13793</v>
      </c>
      <c r="G17" s="215">
        <f t="shared" si="12"/>
        <v>0</v>
      </c>
      <c r="H17" s="215">
        <f t="shared" si="12"/>
        <v>0</v>
      </c>
      <c r="I17" s="215">
        <f t="shared" si="12"/>
        <v>67160</v>
      </c>
      <c r="J17" s="215">
        <f t="shared" si="12"/>
        <v>0</v>
      </c>
      <c r="K17" s="215">
        <f t="shared" si="12"/>
        <v>0</v>
      </c>
      <c r="L17" s="215">
        <f t="shared" si="12"/>
        <v>0</v>
      </c>
      <c r="M17" s="215">
        <f t="shared" si="12"/>
        <v>0</v>
      </c>
      <c r="N17" s="215">
        <f t="shared" si="12"/>
        <v>10000</v>
      </c>
      <c r="O17" s="216">
        <f t="shared" si="12"/>
        <v>140953</v>
      </c>
    </row>
    <row r="18" spans="1:16" s="210" customFormat="1" ht="26.25" customHeight="1" x14ac:dyDescent="0.25">
      <c r="A18" s="48" t="s">
        <v>680</v>
      </c>
      <c r="B18" s="64">
        <f>+'1.mell. Mérleg'!E21</f>
        <v>0</v>
      </c>
      <c r="C18" s="208"/>
      <c r="D18" s="208"/>
      <c r="E18" s="208"/>
      <c r="F18" s="208"/>
      <c r="G18" s="208"/>
      <c r="H18" s="208"/>
      <c r="I18" s="208"/>
      <c r="J18" s="208"/>
      <c r="K18" s="208"/>
      <c r="L18" s="208"/>
      <c r="M18" s="208"/>
      <c r="N18" s="208"/>
      <c r="O18" s="212">
        <f>SUM(C18:N18)</f>
        <v>0</v>
      </c>
    </row>
    <row r="19" spans="1:16" s="210" customFormat="1" ht="14.1" customHeight="1" x14ac:dyDescent="0.25">
      <c r="A19" s="48" t="s">
        <v>375</v>
      </c>
      <c r="B19" s="64">
        <f>+'1.mell. Mérleg'!E23</f>
        <v>207063</v>
      </c>
      <c r="C19" s="208">
        <f>+$B$19/12</f>
        <v>17255.25</v>
      </c>
      <c r="D19" s="208">
        <f t="shared" ref="D19:N19" si="13">+$B$19/12</f>
        <v>17255.25</v>
      </c>
      <c r="E19" s="208">
        <f t="shared" si="13"/>
        <v>17255.25</v>
      </c>
      <c r="F19" s="208">
        <f t="shared" si="13"/>
        <v>17255.25</v>
      </c>
      <c r="G19" s="208">
        <f t="shared" si="13"/>
        <v>17255.25</v>
      </c>
      <c r="H19" s="208">
        <f t="shared" si="13"/>
        <v>17255.25</v>
      </c>
      <c r="I19" s="208">
        <f t="shared" si="13"/>
        <v>17255.25</v>
      </c>
      <c r="J19" s="208">
        <f t="shared" si="13"/>
        <v>17255.25</v>
      </c>
      <c r="K19" s="208">
        <f t="shared" si="13"/>
        <v>17255.25</v>
      </c>
      <c r="L19" s="208">
        <f t="shared" si="13"/>
        <v>17255.25</v>
      </c>
      <c r="M19" s="208">
        <f t="shared" si="13"/>
        <v>17255.25</v>
      </c>
      <c r="N19" s="208">
        <f t="shared" si="13"/>
        <v>17255.25</v>
      </c>
      <c r="O19" s="212">
        <f>SUM(C19:N19)</f>
        <v>207063</v>
      </c>
    </row>
    <row r="20" spans="1:16" s="210" customFormat="1" ht="14.1" customHeight="1" x14ac:dyDescent="0.25">
      <c r="A20" s="48" t="s">
        <v>376</v>
      </c>
      <c r="B20" s="64">
        <f>+'1.mell. Mérleg'!E24</f>
        <v>564916</v>
      </c>
      <c r="C20" s="208">
        <f>+$B$20/12</f>
        <v>47076.333333333336</v>
      </c>
      <c r="D20" s="208">
        <f t="shared" ref="D20:N20" si="14">+$B$20/12</f>
        <v>47076.333333333336</v>
      </c>
      <c r="E20" s="208">
        <f t="shared" si="14"/>
        <v>47076.333333333336</v>
      </c>
      <c r="F20" s="208">
        <f t="shared" si="14"/>
        <v>47076.333333333336</v>
      </c>
      <c r="G20" s="208">
        <f t="shared" si="14"/>
        <v>47076.333333333336</v>
      </c>
      <c r="H20" s="208">
        <f t="shared" si="14"/>
        <v>47076.333333333336</v>
      </c>
      <c r="I20" s="208">
        <f t="shared" si="14"/>
        <v>47076.333333333336</v>
      </c>
      <c r="J20" s="208">
        <f t="shared" si="14"/>
        <v>47076.333333333336</v>
      </c>
      <c r="K20" s="208">
        <f t="shared" si="14"/>
        <v>47076.333333333336</v>
      </c>
      <c r="L20" s="208">
        <f t="shared" si="14"/>
        <v>47076.333333333336</v>
      </c>
      <c r="M20" s="208">
        <f t="shared" si="14"/>
        <v>47076.333333333336</v>
      </c>
      <c r="N20" s="208">
        <f t="shared" si="14"/>
        <v>47076.333333333336</v>
      </c>
      <c r="O20" s="212">
        <f>SUM(C20:N20)</f>
        <v>564915.99999999988</v>
      </c>
    </row>
    <row r="21" spans="1:16" s="213" customFormat="1" ht="14.1" customHeight="1" x14ac:dyDescent="0.25">
      <c r="A21" s="924"/>
      <c r="B21" s="68">
        <f>+B20+B19</f>
        <v>771979</v>
      </c>
      <c r="C21" s="68">
        <f t="shared" ref="C21:O21" si="15">+C20+C19</f>
        <v>64331.583333333336</v>
      </c>
      <c r="D21" s="68">
        <f t="shared" si="15"/>
        <v>64331.583333333336</v>
      </c>
      <c r="E21" s="68">
        <f t="shared" si="15"/>
        <v>64331.583333333336</v>
      </c>
      <c r="F21" s="68">
        <f t="shared" si="15"/>
        <v>64331.583333333336</v>
      </c>
      <c r="G21" s="68">
        <f t="shared" si="15"/>
        <v>64331.583333333336</v>
      </c>
      <c r="H21" s="68">
        <f t="shared" si="15"/>
        <v>64331.583333333336</v>
      </c>
      <c r="I21" s="68">
        <f t="shared" si="15"/>
        <v>64331.583333333336</v>
      </c>
      <c r="J21" s="68">
        <f t="shared" si="15"/>
        <v>64331.583333333336</v>
      </c>
      <c r="K21" s="68">
        <f t="shared" si="15"/>
        <v>64331.583333333336</v>
      </c>
      <c r="L21" s="68">
        <f t="shared" si="15"/>
        <v>64331.583333333336</v>
      </c>
      <c r="M21" s="68">
        <f t="shared" si="15"/>
        <v>64331.583333333336</v>
      </c>
      <c r="N21" s="68">
        <f t="shared" si="15"/>
        <v>64331.583333333336</v>
      </c>
      <c r="O21" s="217">
        <f t="shared" si="15"/>
        <v>771978.99999999988</v>
      </c>
      <c r="P21" s="210"/>
    </row>
    <row r="22" spans="1:16" s="210" customFormat="1" ht="14.1" customHeight="1" x14ac:dyDescent="0.25">
      <c r="A22" s="218" t="s">
        <v>283</v>
      </c>
      <c r="B22" s="215">
        <f>+B21+B18</f>
        <v>771979</v>
      </c>
      <c r="C22" s="215">
        <f t="shared" ref="C22:N22" si="16">+C21+C18</f>
        <v>64331.583333333336</v>
      </c>
      <c r="D22" s="215">
        <f t="shared" si="16"/>
        <v>64331.583333333336</v>
      </c>
      <c r="E22" s="215">
        <f t="shared" si="16"/>
        <v>64331.583333333336</v>
      </c>
      <c r="F22" s="215">
        <f t="shared" si="16"/>
        <v>64331.583333333336</v>
      </c>
      <c r="G22" s="215">
        <f t="shared" si="16"/>
        <v>64331.583333333336</v>
      </c>
      <c r="H22" s="215">
        <f t="shared" si="16"/>
        <v>64331.583333333336</v>
      </c>
      <c r="I22" s="215">
        <f t="shared" si="16"/>
        <v>64331.583333333336</v>
      </c>
      <c r="J22" s="215">
        <f t="shared" si="16"/>
        <v>64331.583333333336</v>
      </c>
      <c r="K22" s="215">
        <f t="shared" si="16"/>
        <v>64331.583333333336</v>
      </c>
      <c r="L22" s="215">
        <f t="shared" si="16"/>
        <v>64331.583333333336</v>
      </c>
      <c r="M22" s="215">
        <f t="shared" si="16"/>
        <v>64331.583333333336</v>
      </c>
      <c r="N22" s="215">
        <f t="shared" si="16"/>
        <v>64331.583333333336</v>
      </c>
      <c r="O22" s="215">
        <f>+O21+O18</f>
        <v>771978.99999999988</v>
      </c>
    </row>
    <row r="23" spans="1:16" s="207" customFormat="1" ht="15.95" customHeight="1" thickBot="1" x14ac:dyDescent="0.3">
      <c r="A23" s="219" t="s">
        <v>378</v>
      </c>
      <c r="B23" s="220">
        <f>+B22+B17+B13</f>
        <v>2061974</v>
      </c>
      <c r="C23" s="220">
        <f t="shared" ref="C23:N23" si="17">+C22+C17+C13</f>
        <v>160085.08333333334</v>
      </c>
      <c r="D23" s="220">
        <f t="shared" si="17"/>
        <v>210085.08333333334</v>
      </c>
      <c r="E23" s="220">
        <f t="shared" si="17"/>
        <v>160085.08333333334</v>
      </c>
      <c r="F23" s="220">
        <f t="shared" si="17"/>
        <v>173878.08333333334</v>
      </c>
      <c r="G23" s="220">
        <f t="shared" si="17"/>
        <v>160085.08333333334</v>
      </c>
      <c r="H23" s="220">
        <f t="shared" si="17"/>
        <v>160085.08333333334</v>
      </c>
      <c r="I23" s="220">
        <f t="shared" si="17"/>
        <v>227245.08333333334</v>
      </c>
      <c r="J23" s="220">
        <f t="shared" si="17"/>
        <v>160085.08333333334</v>
      </c>
      <c r="K23" s="220">
        <f t="shared" si="17"/>
        <v>160085.08333333334</v>
      </c>
      <c r="L23" s="220">
        <f t="shared" si="17"/>
        <v>160085.08333333334</v>
      </c>
      <c r="M23" s="220">
        <f t="shared" si="17"/>
        <v>160085.08333333334</v>
      </c>
      <c r="N23" s="220">
        <f t="shared" si="17"/>
        <v>170085.08333333334</v>
      </c>
      <c r="O23" s="221">
        <f>+O22+O17+O13</f>
        <v>2061974</v>
      </c>
      <c r="P23" s="210"/>
    </row>
    <row r="24" spans="1:16" s="207" customFormat="1" ht="15" customHeight="1" thickBot="1" x14ac:dyDescent="0.3">
      <c r="A24" s="1476"/>
      <c r="B24" s="1476"/>
      <c r="C24" s="1476"/>
      <c r="D24" s="1476"/>
      <c r="E24" s="1476"/>
      <c r="F24" s="1476"/>
      <c r="G24" s="1476"/>
      <c r="H24" s="1476"/>
      <c r="I24" s="1476"/>
      <c r="J24" s="1476"/>
      <c r="K24" s="1476"/>
      <c r="L24" s="1476"/>
      <c r="M24" s="1476"/>
      <c r="N24" s="1476"/>
      <c r="O24" s="1476"/>
      <c r="P24" s="210"/>
    </row>
    <row r="25" spans="1:16" s="201" customFormat="1" ht="26.1" customHeight="1" x14ac:dyDescent="0.2">
      <c r="A25" s="204" t="s">
        <v>279</v>
      </c>
      <c r="B25" s="205" t="s">
        <v>459</v>
      </c>
      <c r="C25" s="204" t="s">
        <v>435</v>
      </c>
      <c r="D25" s="204" t="s">
        <v>436</v>
      </c>
      <c r="E25" s="204" t="s">
        <v>437</v>
      </c>
      <c r="F25" s="204" t="s">
        <v>438</v>
      </c>
      <c r="G25" s="204" t="s">
        <v>439</v>
      </c>
      <c r="H25" s="204" t="s">
        <v>440</v>
      </c>
      <c r="I25" s="204" t="s">
        <v>441</v>
      </c>
      <c r="J25" s="204" t="s">
        <v>460</v>
      </c>
      <c r="K25" s="204" t="s">
        <v>442</v>
      </c>
      <c r="L25" s="204" t="s">
        <v>443</v>
      </c>
      <c r="M25" s="204" t="s">
        <v>444</v>
      </c>
      <c r="N25" s="204" t="s">
        <v>445</v>
      </c>
      <c r="O25" s="206" t="s">
        <v>457</v>
      </c>
      <c r="P25" s="210"/>
    </row>
    <row r="26" spans="1:16" s="210" customFormat="1" ht="14.1" customHeight="1" x14ac:dyDescent="0.2">
      <c r="A26" s="103" t="s">
        <v>172</v>
      </c>
      <c r="B26" s="122">
        <f>+'1.mell. Mérleg'!E31</f>
        <v>385413</v>
      </c>
      <c r="C26" s="208">
        <f>+$B$26/12</f>
        <v>32117.75</v>
      </c>
      <c r="D26" s="208">
        <f t="shared" ref="D26:N26" si="18">+$B$26/12</f>
        <v>32117.75</v>
      </c>
      <c r="E26" s="208">
        <f t="shared" si="18"/>
        <v>32117.75</v>
      </c>
      <c r="F26" s="208">
        <f t="shared" si="18"/>
        <v>32117.75</v>
      </c>
      <c r="G26" s="208">
        <f t="shared" si="18"/>
        <v>32117.75</v>
      </c>
      <c r="H26" s="208">
        <f t="shared" si="18"/>
        <v>32117.75</v>
      </c>
      <c r="I26" s="208">
        <f t="shared" si="18"/>
        <v>32117.75</v>
      </c>
      <c r="J26" s="208">
        <f t="shared" si="18"/>
        <v>32117.75</v>
      </c>
      <c r="K26" s="208">
        <f t="shared" si="18"/>
        <v>32117.75</v>
      </c>
      <c r="L26" s="208">
        <f t="shared" si="18"/>
        <v>32117.75</v>
      </c>
      <c r="M26" s="208">
        <f t="shared" si="18"/>
        <v>32117.75</v>
      </c>
      <c r="N26" s="208">
        <f t="shared" si="18"/>
        <v>32117.75</v>
      </c>
      <c r="O26" s="209">
        <f t="shared" ref="O26:O31" si="19">SUM(C26:N26)</f>
        <v>385413</v>
      </c>
    </row>
    <row r="27" spans="1:16" s="210" customFormat="1" ht="22.5" customHeight="1" x14ac:dyDescent="0.2">
      <c r="A27" s="103" t="s">
        <v>171</v>
      </c>
      <c r="B27" s="122">
        <f>+'1.mell. Mérleg'!E32</f>
        <v>65601</v>
      </c>
      <c r="C27" s="208">
        <f>+$B$27/12</f>
        <v>5466.75</v>
      </c>
      <c r="D27" s="208">
        <f t="shared" ref="D27:N27" si="20">+$B$27/12</f>
        <v>5466.75</v>
      </c>
      <c r="E27" s="208">
        <f t="shared" si="20"/>
        <v>5466.75</v>
      </c>
      <c r="F27" s="208">
        <f t="shared" si="20"/>
        <v>5466.75</v>
      </c>
      <c r="G27" s="208">
        <f t="shared" si="20"/>
        <v>5466.75</v>
      </c>
      <c r="H27" s="208">
        <f t="shared" si="20"/>
        <v>5466.75</v>
      </c>
      <c r="I27" s="208">
        <f t="shared" si="20"/>
        <v>5466.75</v>
      </c>
      <c r="J27" s="208">
        <f t="shared" si="20"/>
        <v>5466.75</v>
      </c>
      <c r="K27" s="208">
        <f t="shared" si="20"/>
        <v>5466.75</v>
      </c>
      <c r="L27" s="208">
        <f t="shared" si="20"/>
        <v>5466.75</v>
      </c>
      <c r="M27" s="208">
        <f t="shared" si="20"/>
        <v>5466.75</v>
      </c>
      <c r="N27" s="208">
        <f t="shared" si="20"/>
        <v>5466.75</v>
      </c>
      <c r="O27" s="209">
        <f t="shared" si="19"/>
        <v>65601</v>
      </c>
    </row>
    <row r="28" spans="1:16" s="210" customFormat="1" ht="14.1" customHeight="1" x14ac:dyDescent="0.2">
      <c r="A28" s="103" t="s">
        <v>151</v>
      </c>
      <c r="B28" s="122">
        <f>+'1.mell. Mérleg'!E33</f>
        <v>400535</v>
      </c>
      <c r="C28" s="208">
        <f>+$B$28/12</f>
        <v>33377.916666666664</v>
      </c>
      <c r="D28" s="208">
        <f t="shared" ref="D28:N28" si="21">+$B$28/12</f>
        <v>33377.916666666664</v>
      </c>
      <c r="E28" s="208">
        <f t="shared" si="21"/>
        <v>33377.916666666664</v>
      </c>
      <c r="F28" s="208">
        <f t="shared" si="21"/>
        <v>33377.916666666664</v>
      </c>
      <c r="G28" s="208">
        <f t="shared" si="21"/>
        <v>33377.916666666664</v>
      </c>
      <c r="H28" s="208">
        <f t="shared" si="21"/>
        <v>33377.916666666664</v>
      </c>
      <c r="I28" s="208">
        <f t="shared" si="21"/>
        <v>33377.916666666664</v>
      </c>
      <c r="J28" s="208">
        <f t="shared" si="21"/>
        <v>33377.916666666664</v>
      </c>
      <c r="K28" s="208">
        <f t="shared" si="21"/>
        <v>33377.916666666664</v>
      </c>
      <c r="L28" s="208">
        <f t="shared" si="21"/>
        <v>33377.916666666664</v>
      </c>
      <c r="M28" s="208">
        <f t="shared" si="21"/>
        <v>33377.916666666664</v>
      </c>
      <c r="N28" s="208">
        <f t="shared" si="21"/>
        <v>33377.916666666664</v>
      </c>
      <c r="O28" s="209">
        <f t="shared" si="19"/>
        <v>400535.00000000006</v>
      </c>
    </row>
    <row r="29" spans="1:16" s="210" customFormat="1" ht="14.1" customHeight="1" x14ac:dyDescent="0.2">
      <c r="A29" s="104" t="s">
        <v>150</v>
      </c>
      <c r="B29" s="122">
        <f>+'1.mell. Mérleg'!E34</f>
        <v>5883</v>
      </c>
      <c r="C29" s="208">
        <f>+$B$29/12</f>
        <v>490.25</v>
      </c>
      <c r="D29" s="208">
        <f t="shared" ref="D29:N29" si="22">+$B$29/12</f>
        <v>490.25</v>
      </c>
      <c r="E29" s="208">
        <f t="shared" si="22"/>
        <v>490.25</v>
      </c>
      <c r="F29" s="208">
        <f t="shared" si="22"/>
        <v>490.25</v>
      </c>
      <c r="G29" s="208">
        <f t="shared" si="22"/>
        <v>490.25</v>
      </c>
      <c r="H29" s="208">
        <f t="shared" si="22"/>
        <v>490.25</v>
      </c>
      <c r="I29" s="208">
        <f t="shared" si="22"/>
        <v>490.25</v>
      </c>
      <c r="J29" s="208">
        <f t="shared" si="22"/>
        <v>490.25</v>
      </c>
      <c r="K29" s="208">
        <f t="shared" si="22"/>
        <v>490.25</v>
      </c>
      <c r="L29" s="208">
        <f t="shared" si="22"/>
        <v>490.25</v>
      </c>
      <c r="M29" s="208">
        <f t="shared" si="22"/>
        <v>490.25</v>
      </c>
      <c r="N29" s="208">
        <f t="shared" si="22"/>
        <v>490.25</v>
      </c>
      <c r="O29" s="209">
        <f t="shared" si="19"/>
        <v>5883</v>
      </c>
    </row>
    <row r="30" spans="1:16" s="210" customFormat="1" ht="14.1" customHeight="1" x14ac:dyDescent="0.2">
      <c r="A30" s="103" t="s">
        <v>163</v>
      </c>
      <c r="B30" s="122">
        <f>+'1.mell. Mérleg'!E35</f>
        <v>381355</v>
      </c>
      <c r="C30" s="208">
        <f>+$B$30/12</f>
        <v>31779.583333333332</v>
      </c>
      <c r="D30" s="208">
        <f t="shared" ref="D30:N30" si="23">+$B$30/12</f>
        <v>31779.583333333332</v>
      </c>
      <c r="E30" s="208">
        <f t="shared" si="23"/>
        <v>31779.583333333332</v>
      </c>
      <c r="F30" s="208">
        <f t="shared" si="23"/>
        <v>31779.583333333332</v>
      </c>
      <c r="G30" s="208">
        <f t="shared" si="23"/>
        <v>31779.583333333332</v>
      </c>
      <c r="H30" s="208">
        <f t="shared" si="23"/>
        <v>31779.583333333332</v>
      </c>
      <c r="I30" s="208">
        <f t="shared" si="23"/>
        <v>31779.583333333332</v>
      </c>
      <c r="J30" s="208">
        <f t="shared" si="23"/>
        <v>31779.583333333332</v>
      </c>
      <c r="K30" s="208">
        <f t="shared" si="23"/>
        <v>31779.583333333332</v>
      </c>
      <c r="L30" s="208">
        <f t="shared" si="23"/>
        <v>31779.583333333332</v>
      </c>
      <c r="M30" s="208">
        <f t="shared" si="23"/>
        <v>31779.583333333332</v>
      </c>
      <c r="N30" s="208">
        <f t="shared" si="23"/>
        <v>31779.583333333332</v>
      </c>
      <c r="O30" s="209">
        <f t="shared" si="19"/>
        <v>381354.99999999994</v>
      </c>
    </row>
    <row r="31" spans="1:16" s="210" customFormat="1" ht="14.1" customHeight="1" x14ac:dyDescent="0.2">
      <c r="A31" s="103" t="s">
        <v>413</v>
      </c>
      <c r="B31" s="122">
        <f>+'1.mell. Mérleg'!E36</f>
        <v>249332</v>
      </c>
      <c r="C31" s="208">
        <f>+$B$31/12</f>
        <v>20777.666666666668</v>
      </c>
      <c r="D31" s="208">
        <f t="shared" ref="D31:N31" si="24">+$B$31/12</f>
        <v>20777.666666666668</v>
      </c>
      <c r="E31" s="208">
        <f t="shared" si="24"/>
        <v>20777.666666666668</v>
      </c>
      <c r="F31" s="208">
        <f t="shared" si="24"/>
        <v>20777.666666666668</v>
      </c>
      <c r="G31" s="208">
        <f t="shared" si="24"/>
        <v>20777.666666666668</v>
      </c>
      <c r="H31" s="208">
        <f t="shared" si="24"/>
        <v>20777.666666666668</v>
      </c>
      <c r="I31" s="208">
        <f t="shared" si="24"/>
        <v>20777.666666666668</v>
      </c>
      <c r="J31" s="208">
        <f t="shared" si="24"/>
        <v>20777.666666666668</v>
      </c>
      <c r="K31" s="208">
        <f t="shared" si="24"/>
        <v>20777.666666666668</v>
      </c>
      <c r="L31" s="208">
        <f t="shared" si="24"/>
        <v>20777.666666666668</v>
      </c>
      <c r="M31" s="208">
        <f t="shared" si="24"/>
        <v>20777.666666666668</v>
      </c>
      <c r="N31" s="208">
        <f t="shared" si="24"/>
        <v>20777.666666666668</v>
      </c>
      <c r="O31" s="209">
        <f t="shared" si="19"/>
        <v>249331.99999999997</v>
      </c>
    </row>
    <row r="32" spans="1:16" s="210" customFormat="1" ht="14.1" customHeight="1" x14ac:dyDescent="0.25">
      <c r="A32" s="214" t="s">
        <v>403</v>
      </c>
      <c r="B32" s="222">
        <f>SUM(B26:B31)</f>
        <v>1488119</v>
      </c>
      <c r="C32" s="222">
        <f t="shared" ref="C32:O32" si="25">SUM(C26:C31)</f>
        <v>124009.91666666666</v>
      </c>
      <c r="D32" s="222">
        <f t="shared" si="25"/>
        <v>124009.91666666666</v>
      </c>
      <c r="E32" s="222">
        <f t="shared" si="25"/>
        <v>124009.91666666666</v>
      </c>
      <c r="F32" s="222">
        <f t="shared" si="25"/>
        <v>124009.91666666666</v>
      </c>
      <c r="G32" s="222">
        <f t="shared" si="25"/>
        <v>124009.91666666666</v>
      </c>
      <c r="H32" s="222">
        <f t="shared" si="25"/>
        <v>124009.91666666666</v>
      </c>
      <c r="I32" s="222">
        <f t="shared" si="25"/>
        <v>124009.91666666666</v>
      </c>
      <c r="J32" s="222">
        <f t="shared" si="25"/>
        <v>124009.91666666666</v>
      </c>
      <c r="K32" s="222">
        <f t="shared" si="25"/>
        <v>124009.91666666666</v>
      </c>
      <c r="L32" s="222">
        <f t="shared" si="25"/>
        <v>124009.91666666666</v>
      </c>
      <c r="M32" s="222">
        <f t="shared" si="25"/>
        <v>124009.91666666666</v>
      </c>
      <c r="N32" s="222">
        <f t="shared" si="25"/>
        <v>124009.91666666666</v>
      </c>
      <c r="O32" s="223">
        <f t="shared" si="25"/>
        <v>1488119</v>
      </c>
    </row>
    <row r="33" spans="1:16" s="210" customFormat="1" ht="14.1" customHeight="1" x14ac:dyDescent="0.2">
      <c r="A33" s="103" t="s">
        <v>161</v>
      </c>
      <c r="B33" s="122">
        <f>+'1.mell. Mérleg'!E38</f>
        <v>507819</v>
      </c>
      <c r="C33" s="208">
        <f>31364+5191</f>
        <v>36555</v>
      </c>
      <c r="D33" s="208">
        <f t="shared" ref="D33:H33" si="26">31361+5191</f>
        <v>36552</v>
      </c>
      <c r="E33" s="208">
        <f t="shared" si="26"/>
        <v>36552</v>
      </c>
      <c r="F33" s="208">
        <f>31361+5191-70</f>
        <v>36482</v>
      </c>
      <c r="G33" s="208">
        <f t="shared" si="26"/>
        <v>36552</v>
      </c>
      <c r="H33" s="208">
        <f t="shared" si="26"/>
        <v>36552</v>
      </c>
      <c r="I33" s="208">
        <f>31361+5191+23100</f>
        <v>59652</v>
      </c>
      <c r="J33" s="208">
        <f>31361+5192+23100</f>
        <v>59653</v>
      </c>
      <c r="K33" s="208">
        <f>31361+5181+23098</f>
        <v>59640</v>
      </c>
      <c r="L33" s="208">
        <f>31361+5182</f>
        <v>36543</v>
      </c>
      <c r="M33" s="208">
        <f>31361+5182</f>
        <v>36543</v>
      </c>
      <c r="N33" s="208">
        <f>31361+5182</f>
        <v>36543</v>
      </c>
      <c r="O33" s="209">
        <f>SUM(C33:N33)</f>
        <v>507819</v>
      </c>
    </row>
    <row r="34" spans="1:16" s="210" customFormat="1" ht="14.1" customHeight="1" x14ac:dyDescent="0.2">
      <c r="A34" s="103" t="s">
        <v>160</v>
      </c>
      <c r="B34" s="122">
        <f>+'1.mell. Mérleg'!E39</f>
        <v>31037</v>
      </c>
      <c r="C34" s="208"/>
      <c r="D34" s="208"/>
      <c r="E34" s="208"/>
      <c r="F34" s="208">
        <v>31037</v>
      </c>
      <c r="G34" s="208"/>
      <c r="H34" s="208"/>
      <c r="I34" s="208"/>
      <c r="J34" s="208"/>
      <c r="K34" s="208"/>
      <c r="L34" s="208"/>
      <c r="M34" s="208"/>
      <c r="N34" s="208"/>
      <c r="O34" s="209">
        <f>SUM(C34:N34)</f>
        <v>31037</v>
      </c>
    </row>
    <row r="35" spans="1:16" s="210" customFormat="1" ht="14.1" customHeight="1" x14ac:dyDescent="0.2">
      <c r="A35" s="103" t="s">
        <v>158</v>
      </c>
      <c r="B35" s="122">
        <f>+'1.mell. Mérleg'!E40</f>
        <v>13254</v>
      </c>
      <c r="C35" s="208"/>
      <c r="D35" s="208"/>
      <c r="E35" s="208">
        <v>1000</v>
      </c>
      <c r="F35" s="208">
        <v>9736</v>
      </c>
      <c r="G35" s="208"/>
      <c r="H35" s="208"/>
      <c r="I35" s="208"/>
      <c r="J35" s="208"/>
      <c r="K35" s="208">
        <v>2518</v>
      </c>
      <c r="L35" s="208"/>
      <c r="M35" s="208"/>
      <c r="N35" s="208"/>
      <c r="O35" s="209">
        <f>SUM(C35:N35)</f>
        <v>13254</v>
      </c>
    </row>
    <row r="36" spans="1:16" s="210" customFormat="1" ht="14.1" customHeight="1" x14ac:dyDescent="0.2">
      <c r="A36" s="214" t="s">
        <v>405</v>
      </c>
      <c r="B36" s="224">
        <f>SUM(B33:B35)</f>
        <v>552110</v>
      </c>
      <c r="C36" s="224">
        <f t="shared" ref="C36:O36" si="27">SUM(C33:C35)</f>
        <v>36555</v>
      </c>
      <c r="D36" s="224">
        <f t="shared" si="27"/>
        <v>36552</v>
      </c>
      <c r="E36" s="224">
        <f t="shared" si="27"/>
        <v>37552</v>
      </c>
      <c r="F36" s="224">
        <f t="shared" si="27"/>
        <v>77255</v>
      </c>
      <c r="G36" s="224">
        <f t="shared" si="27"/>
        <v>36552</v>
      </c>
      <c r="H36" s="224">
        <f t="shared" si="27"/>
        <v>36552</v>
      </c>
      <c r="I36" s="224">
        <f t="shared" si="27"/>
        <v>59652</v>
      </c>
      <c r="J36" s="224">
        <f t="shared" si="27"/>
        <v>59653</v>
      </c>
      <c r="K36" s="224">
        <f t="shared" si="27"/>
        <v>62158</v>
      </c>
      <c r="L36" s="224">
        <f t="shared" si="27"/>
        <v>36543</v>
      </c>
      <c r="M36" s="224">
        <f t="shared" si="27"/>
        <v>36543</v>
      </c>
      <c r="N36" s="224">
        <f t="shared" si="27"/>
        <v>36543</v>
      </c>
      <c r="O36" s="225">
        <f t="shared" si="27"/>
        <v>552110</v>
      </c>
    </row>
    <row r="37" spans="1:16" s="210" customFormat="1" ht="14.1" customHeight="1" x14ac:dyDescent="0.2">
      <c r="A37" s="226" t="s">
        <v>274</v>
      </c>
      <c r="B37" s="224">
        <f>+'1.mell. Mérleg'!E42</f>
        <v>21745</v>
      </c>
      <c r="C37" s="227">
        <v>21745</v>
      </c>
      <c r="D37" s="227"/>
      <c r="E37" s="227"/>
      <c r="F37" s="227"/>
      <c r="G37" s="227"/>
      <c r="H37" s="227"/>
      <c r="I37" s="227"/>
      <c r="J37" s="227"/>
      <c r="K37" s="227"/>
      <c r="L37" s="227"/>
      <c r="M37" s="227"/>
      <c r="N37" s="227"/>
      <c r="O37" s="228">
        <f>SUM(C37:N37)</f>
        <v>21745</v>
      </c>
    </row>
    <row r="38" spans="1:16" s="207" customFormat="1" ht="15.95" customHeight="1" thickBot="1" x14ac:dyDescent="0.3">
      <c r="A38" s="220" t="s">
        <v>402</v>
      </c>
      <c r="B38" s="220">
        <f>+B37+B36+B32</f>
        <v>2061974</v>
      </c>
      <c r="C38" s="220">
        <f>+C37+C36+C32</f>
        <v>182309.91666666666</v>
      </c>
      <c r="D38" s="220">
        <f t="shared" ref="D38:O38" si="28">+D37+D36+D32</f>
        <v>160561.91666666666</v>
      </c>
      <c r="E38" s="220">
        <f t="shared" si="28"/>
        <v>161561.91666666666</v>
      </c>
      <c r="F38" s="220">
        <f t="shared" si="28"/>
        <v>201264.91666666666</v>
      </c>
      <c r="G38" s="220">
        <f t="shared" si="28"/>
        <v>160561.91666666666</v>
      </c>
      <c r="H38" s="220">
        <f t="shared" si="28"/>
        <v>160561.91666666666</v>
      </c>
      <c r="I38" s="220">
        <f t="shared" si="28"/>
        <v>183661.91666666666</v>
      </c>
      <c r="J38" s="220">
        <f t="shared" si="28"/>
        <v>183662.91666666666</v>
      </c>
      <c r="K38" s="220">
        <f t="shared" si="28"/>
        <v>186167.91666666666</v>
      </c>
      <c r="L38" s="220">
        <f t="shared" si="28"/>
        <v>160552.91666666666</v>
      </c>
      <c r="M38" s="220">
        <f t="shared" si="28"/>
        <v>160552.91666666666</v>
      </c>
      <c r="N38" s="220">
        <f t="shared" si="28"/>
        <v>160552.91666666666</v>
      </c>
      <c r="O38" s="221">
        <f t="shared" si="28"/>
        <v>2061974</v>
      </c>
      <c r="P38" s="210"/>
    </row>
    <row r="39" spans="1:16" s="230" customFormat="1" ht="15.95" customHeight="1" thickBot="1" x14ac:dyDescent="0.3">
      <c r="A39" s="229"/>
      <c r="B39" s="229"/>
      <c r="C39" s="229"/>
      <c r="D39" s="229"/>
      <c r="E39" s="229"/>
      <c r="F39" s="229"/>
      <c r="G39" s="229"/>
      <c r="H39" s="229"/>
      <c r="I39" s="229"/>
      <c r="J39" s="229"/>
      <c r="K39" s="229"/>
      <c r="L39" s="229"/>
      <c r="M39" s="229"/>
      <c r="N39" s="229"/>
      <c r="O39" s="229"/>
      <c r="P39" s="210"/>
    </row>
    <row r="40" spans="1:16" ht="13.5" thickBot="1" x14ac:dyDescent="0.25">
      <c r="A40" s="231" t="s">
        <v>461</v>
      </c>
      <c r="B40" s="232">
        <f>+B23-B38</f>
        <v>0</v>
      </c>
      <c r="C40" s="232">
        <f t="shared" ref="C40" si="29">+C23-C38</f>
        <v>-22224.833333333314</v>
      </c>
      <c r="D40" s="232">
        <f>+D3+D23-D38</f>
        <v>27298.333333333372</v>
      </c>
      <c r="E40" s="232">
        <f t="shared" ref="E40:O40" si="30">+E3+E23-E38</f>
        <v>25821.500000000058</v>
      </c>
      <c r="F40" s="232">
        <f t="shared" si="30"/>
        <v>-1565.3333333332557</v>
      </c>
      <c r="G40" s="232">
        <f t="shared" si="30"/>
        <v>-2042.1666666665697</v>
      </c>
      <c r="H40" s="232">
        <f t="shared" si="30"/>
        <v>-2518.9999999998836</v>
      </c>
      <c r="I40" s="232">
        <f t="shared" si="30"/>
        <v>41064.166666666802</v>
      </c>
      <c r="J40" s="232">
        <f t="shared" si="30"/>
        <v>17486.333333333489</v>
      </c>
      <c r="K40" s="232">
        <f t="shared" si="30"/>
        <v>-8596.4999999998254</v>
      </c>
      <c r="L40" s="232">
        <f t="shared" si="30"/>
        <v>-9064.3333333331393</v>
      </c>
      <c r="M40" s="232">
        <f t="shared" si="30"/>
        <v>-9532.1666666664532</v>
      </c>
      <c r="N40" s="232">
        <f t="shared" si="30"/>
        <v>2.3283064365386963E-10</v>
      </c>
      <c r="O40" s="232">
        <f t="shared" si="30"/>
        <v>0</v>
      </c>
      <c r="P40" s="210"/>
    </row>
  </sheetData>
  <mergeCells count="1">
    <mergeCell ref="A24:O2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79" orientation="landscape" r:id="rId1"/>
  <headerFooter>
    <oddHeader>&amp;C&amp;"Times New Roman,Félkövér"&amp;12Előirányzat-felhasználási és likviditási ütemterv 2021. évre 
&amp;"Times New Roman,Normál"(tervezett adatok alapján)  &amp;"Times New Roman,Félkövér"             &amp;R&amp;"Times New Roman,Félkövér"&amp;10 &amp;K0000002. számú tájékoztató</oddHead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12"/>
  <sheetViews>
    <sheetView zoomScaleNormal="100" workbookViewId="0">
      <selection activeCell="W12" sqref="W12"/>
    </sheetView>
  </sheetViews>
  <sheetFormatPr defaultColWidth="9.140625" defaultRowHeight="12.75" x14ac:dyDescent="0.2"/>
  <cols>
    <col min="1" max="1" width="5.7109375" style="644" customWidth="1"/>
    <col min="2" max="2" width="21" style="644" customWidth="1"/>
    <col min="3" max="3" width="7.42578125" style="644" customWidth="1"/>
    <col min="4" max="4" width="7.5703125" style="644" customWidth="1"/>
    <col min="5" max="5" width="7.28515625" style="644" customWidth="1"/>
    <col min="6" max="6" width="7.42578125" style="644" customWidth="1"/>
    <col min="7" max="7" width="6.7109375" style="644" customWidth="1"/>
    <col min="8" max="8" width="7.85546875" style="644" customWidth="1"/>
    <col min="9" max="9" width="7.5703125" style="644" bestFit="1" customWidth="1"/>
    <col min="10" max="10" width="8.7109375" style="644" customWidth="1"/>
    <col min="11" max="11" width="8" style="644" customWidth="1"/>
    <col min="12" max="12" width="8.85546875" style="644" customWidth="1"/>
    <col min="13" max="13" width="8.140625" style="644" customWidth="1"/>
    <col min="14" max="14" width="8.5703125" style="644" customWidth="1"/>
    <col min="15" max="15" width="7.85546875" style="644" customWidth="1"/>
    <col min="16" max="19" width="8.140625" style="644" customWidth="1"/>
    <col min="20" max="20" width="10" style="644" customWidth="1"/>
    <col min="21" max="21" width="8.140625" style="644" customWidth="1"/>
    <col min="22" max="22" width="8.85546875" style="644" customWidth="1"/>
    <col min="23" max="23" width="9" style="644" customWidth="1"/>
    <col min="24" max="24" width="9.42578125" style="644" customWidth="1"/>
    <col min="25" max="26" width="7.140625" style="644" customWidth="1"/>
    <col min="27" max="28" width="8.140625" style="644" customWidth="1"/>
    <col min="29" max="29" width="7.28515625" style="644" customWidth="1"/>
    <col min="30" max="30" width="7.85546875" style="644" customWidth="1"/>
    <col min="31" max="31" width="9.140625" style="644" customWidth="1"/>
    <col min="32" max="32" width="8.5703125" style="644" customWidth="1"/>
    <col min="33" max="33" width="7.7109375" style="644" customWidth="1"/>
    <col min="34" max="34" width="7.5703125" style="644" customWidth="1"/>
    <col min="35" max="35" width="8.7109375" style="644" customWidth="1"/>
    <col min="36" max="36" width="9.28515625" style="644" customWidth="1"/>
    <col min="37" max="16384" width="9.140625" style="644"/>
  </cols>
  <sheetData>
    <row r="1" spans="1:41" ht="13.5" thickBot="1" x14ac:dyDescent="0.25">
      <c r="AH1" s="1477" t="s">
        <v>383</v>
      </c>
      <c r="AI1" s="1477"/>
      <c r="AJ1" s="1477"/>
    </row>
    <row r="2" spans="1:41" ht="31.5" customHeight="1" x14ac:dyDescent="0.2">
      <c r="A2" s="1447" t="s">
        <v>345</v>
      </c>
      <c r="B2" s="1478" t="s">
        <v>686</v>
      </c>
      <c r="C2" s="1452" t="s">
        <v>306</v>
      </c>
      <c r="D2" s="1452"/>
      <c r="E2" s="1452"/>
      <c r="F2" s="1452"/>
      <c r="G2" s="1452"/>
      <c r="H2" s="1452"/>
      <c r="I2" s="1452"/>
      <c r="J2" s="1452"/>
      <c r="K2" s="1452"/>
      <c r="L2" s="1452"/>
      <c r="M2" s="1452"/>
      <c r="N2" s="1452"/>
      <c r="O2" s="1452"/>
      <c r="P2" s="1452"/>
      <c r="Q2" s="1452"/>
      <c r="R2" s="1452"/>
      <c r="S2" s="1452"/>
      <c r="T2" s="1452"/>
      <c r="U2" s="1452"/>
      <c r="V2" s="1452"/>
      <c r="W2" s="1479" t="s">
        <v>285</v>
      </c>
      <c r="X2" s="1481" t="s">
        <v>299</v>
      </c>
      <c r="Y2" s="1482"/>
      <c r="Z2" s="1482"/>
      <c r="AA2" s="1482"/>
      <c r="AB2" s="1482"/>
      <c r="AC2" s="1482"/>
      <c r="AD2" s="1482"/>
      <c r="AE2" s="1482"/>
      <c r="AF2" s="1482"/>
      <c r="AG2" s="1482"/>
      <c r="AH2" s="1482"/>
      <c r="AI2" s="1482"/>
      <c r="AJ2" s="1479" t="s">
        <v>687</v>
      </c>
      <c r="AO2" s="645"/>
    </row>
    <row r="3" spans="1:41" ht="25.5" customHeight="1" x14ac:dyDescent="0.2">
      <c r="A3" s="1448"/>
      <c r="B3" s="1458"/>
      <c r="C3" s="1458" t="s">
        <v>711</v>
      </c>
      <c r="D3" s="1458" t="s">
        <v>712</v>
      </c>
      <c r="E3" s="1458" t="s">
        <v>151</v>
      </c>
      <c r="F3" s="1458" t="s">
        <v>719</v>
      </c>
      <c r="G3" s="1458" t="s">
        <v>163</v>
      </c>
      <c r="H3" s="1483"/>
      <c r="I3" s="1458" t="s">
        <v>691</v>
      </c>
      <c r="J3" s="1458" t="s">
        <v>642</v>
      </c>
      <c r="K3" s="1458" t="s">
        <v>720</v>
      </c>
      <c r="L3" s="1458" t="s">
        <v>721</v>
      </c>
      <c r="M3" s="1458" t="s">
        <v>695</v>
      </c>
      <c r="N3" s="1458" t="s">
        <v>696</v>
      </c>
      <c r="O3" s="1486" t="s">
        <v>601</v>
      </c>
      <c r="P3" s="1486" t="s">
        <v>898</v>
      </c>
      <c r="Q3" s="1486" t="s">
        <v>873</v>
      </c>
      <c r="R3" s="1486" t="s">
        <v>874</v>
      </c>
      <c r="S3" s="1484" t="s">
        <v>899</v>
      </c>
      <c r="T3" s="1484" t="s">
        <v>891</v>
      </c>
      <c r="U3" s="1458" t="s">
        <v>697</v>
      </c>
      <c r="V3" s="1458" t="s">
        <v>722</v>
      </c>
      <c r="W3" s="1480"/>
      <c r="X3" s="1488" t="s">
        <v>699</v>
      </c>
      <c r="Y3" s="1458" t="s">
        <v>700</v>
      </c>
      <c r="Z3" s="1484" t="s">
        <v>695</v>
      </c>
      <c r="AA3" s="1458" t="s">
        <v>701</v>
      </c>
      <c r="AB3" s="1458" t="s">
        <v>702</v>
      </c>
      <c r="AC3" s="1458" t="s">
        <v>703</v>
      </c>
      <c r="AD3" s="1458" t="s">
        <v>627</v>
      </c>
      <c r="AE3" s="1458" t="s">
        <v>704</v>
      </c>
      <c r="AF3" s="1458" t="s">
        <v>705</v>
      </c>
      <c r="AG3" s="1458" t="s">
        <v>706</v>
      </c>
      <c r="AH3" s="1458" t="s">
        <v>707</v>
      </c>
      <c r="AI3" s="1458" t="s">
        <v>724</v>
      </c>
      <c r="AJ3" s="1480"/>
    </row>
    <row r="4" spans="1:41" ht="27" customHeight="1" x14ac:dyDescent="0.2">
      <c r="A4" s="1448"/>
      <c r="B4" s="1458"/>
      <c r="C4" s="1458"/>
      <c r="D4" s="1458"/>
      <c r="E4" s="1458"/>
      <c r="F4" s="1458"/>
      <c r="G4" s="702" t="s">
        <v>708</v>
      </c>
      <c r="H4" s="702" t="s">
        <v>709</v>
      </c>
      <c r="I4" s="1458"/>
      <c r="J4" s="1458"/>
      <c r="K4" s="1458"/>
      <c r="L4" s="1458"/>
      <c r="M4" s="1458"/>
      <c r="N4" s="1458"/>
      <c r="O4" s="1486"/>
      <c r="P4" s="1486"/>
      <c r="Q4" s="1486"/>
      <c r="R4" s="1487"/>
      <c r="S4" s="1485"/>
      <c r="T4" s="1485"/>
      <c r="U4" s="1483"/>
      <c r="V4" s="1483"/>
      <c r="W4" s="1480"/>
      <c r="X4" s="1488"/>
      <c r="Y4" s="1458"/>
      <c r="Z4" s="1485"/>
      <c r="AA4" s="1459"/>
      <c r="AB4" s="1459"/>
      <c r="AC4" s="1458"/>
      <c r="AD4" s="1459"/>
      <c r="AE4" s="1459"/>
      <c r="AF4" s="1459"/>
      <c r="AG4" s="1458"/>
      <c r="AH4" s="1458"/>
      <c r="AI4" s="1458"/>
      <c r="AJ4" s="1480"/>
    </row>
    <row r="5" spans="1:41" x14ac:dyDescent="0.2">
      <c r="A5" s="662">
        <v>1</v>
      </c>
      <c r="B5" s="668" t="s">
        <v>723</v>
      </c>
      <c r="C5" s="669">
        <f>+'Táj 3.1. Tételes mód ÖNK'!D76</f>
        <v>892</v>
      </c>
      <c r="D5" s="669">
        <f>+'Táj 3.1. Tételes mód ÖNK'!E76</f>
        <v>0</v>
      </c>
      <c r="E5" s="669">
        <f>+'Táj 3.1. Tételes mód ÖNK'!F76</f>
        <v>39145</v>
      </c>
      <c r="F5" s="669">
        <f>+'Táj 3.1. Tételes mód ÖNK'!G76</f>
        <v>0</v>
      </c>
      <c r="G5" s="669">
        <f>+'Táj 3.1. Tételes mód ÖNK'!H76</f>
        <v>-1231</v>
      </c>
      <c r="H5" s="669">
        <f>+'Táj 3.1. Tételes mód ÖNK'!I76</f>
        <v>500</v>
      </c>
      <c r="I5" s="669">
        <f>+'Táj 3.1. Tételes mód ÖNK'!J76</f>
        <v>30917</v>
      </c>
      <c r="J5" s="669">
        <f>+'Táj 3.1. Tételes mód ÖNK'!K76</f>
        <v>0</v>
      </c>
      <c r="K5" s="669">
        <f>+'Táj 3.1. Tételes mód ÖNK'!L76</f>
        <v>2518</v>
      </c>
      <c r="L5" s="669">
        <f>+'Táj 3.1. Tételes mód ÖNK'!M76</f>
        <v>0</v>
      </c>
      <c r="M5" s="669">
        <f>+'Táj 3.1. Tételes mód ÖNK'!N76</f>
        <v>426</v>
      </c>
      <c r="N5" s="669">
        <f>+'Táj 3.1. Tételes mód ÖNK'!O76</f>
        <v>0</v>
      </c>
      <c r="O5" s="669">
        <f>+'Táj 3.1. Tételes mód ÖNK'!P76</f>
        <v>-10761</v>
      </c>
      <c r="P5" s="669">
        <f>+'Táj 3.1. Tételes mód ÖNK'!Q76</f>
        <v>2952</v>
      </c>
      <c r="Q5" s="669">
        <f>+'Táj 3.1. Tételes mód ÖNK'!R76</f>
        <v>-136</v>
      </c>
      <c r="R5" s="669">
        <f>+'Táj 3.1. Tételes mód ÖNK'!S76</f>
        <v>-133</v>
      </c>
      <c r="S5" s="669">
        <f>+'Táj 3.1. Tételes mód ÖNK'!T76</f>
        <v>0</v>
      </c>
      <c r="T5" s="669">
        <f>+'Táj 3.1. Tételes mód ÖNK'!U76</f>
        <v>-11200</v>
      </c>
      <c r="U5" s="669">
        <f>+'Táj 3.1. Tételes mód ÖNK'!V76</f>
        <v>-41021</v>
      </c>
      <c r="V5" s="669">
        <f>+'Táj 3.1. Tételes mód ÖNK'!W76</f>
        <v>0</v>
      </c>
      <c r="W5" s="670">
        <f>SUM(C5:V5)</f>
        <v>12868</v>
      </c>
      <c r="X5" s="764">
        <f>+'Táj 3.1. Tételes mód ÖNK'!Y76</f>
        <v>0</v>
      </c>
      <c r="Y5" s="667">
        <f>+'Táj 3.1. Tételes mód ÖNK'!Z76</f>
        <v>1089</v>
      </c>
      <c r="Z5" s="667"/>
      <c r="AA5" s="667">
        <f>+'Táj 3.1. Tételes mód ÖNK'!AA76</f>
        <v>3779</v>
      </c>
      <c r="AB5" s="667">
        <f>+'Táj 3.1. Tételes mód ÖNK'!AB76</f>
        <v>8000</v>
      </c>
      <c r="AC5" s="667">
        <f>+'Táj 3.1. Tételes mód ÖNK'!AC76</f>
        <v>0</v>
      </c>
      <c r="AD5" s="667">
        <f>+'Táj 3.1. Tételes mód ÖNK'!AE76</f>
        <v>0</v>
      </c>
      <c r="AE5" s="667"/>
      <c r="AF5" s="667">
        <f>+'Táj 3.1. Tételes mód ÖNK'!AF76</f>
        <v>0</v>
      </c>
      <c r="AG5" s="667"/>
      <c r="AH5" s="667">
        <f>+'Táj 3.1. Tételes mód ÖNK'!AH76</f>
        <v>0</v>
      </c>
      <c r="AI5" s="667">
        <f>+'Táj 3.1. Tételes mód ÖNK'!AI76</f>
        <v>0</v>
      </c>
      <c r="AJ5" s="670">
        <f>SUM(X5:AI5)</f>
        <v>12868</v>
      </c>
    </row>
    <row r="6" spans="1:41" x14ac:dyDescent="0.2">
      <c r="A6" s="662">
        <v>2</v>
      </c>
      <c r="B6" s="663"/>
      <c r="C6" s="663"/>
      <c r="D6" s="663"/>
      <c r="E6" s="663"/>
      <c r="F6" s="663"/>
      <c r="G6" s="663"/>
      <c r="H6" s="663"/>
      <c r="I6" s="663"/>
      <c r="J6" s="663"/>
      <c r="K6" s="663"/>
      <c r="L6" s="663"/>
      <c r="M6" s="663"/>
      <c r="N6" s="663"/>
      <c r="O6" s="663"/>
      <c r="P6" s="663"/>
      <c r="Q6" s="663"/>
      <c r="R6" s="663"/>
      <c r="S6" s="663"/>
      <c r="T6" s="663"/>
      <c r="U6" s="663"/>
      <c r="V6" s="663"/>
      <c r="W6" s="670">
        <f t="shared" ref="W6:W8" si="0">SUM(C6:V6)</f>
        <v>0</v>
      </c>
      <c r="X6" s="765"/>
      <c r="Y6" s="663"/>
      <c r="Z6" s="663"/>
      <c r="AA6" s="663"/>
      <c r="AB6" s="663"/>
      <c r="AC6" s="663"/>
      <c r="AD6" s="663"/>
      <c r="AE6" s="663"/>
      <c r="AF6" s="663"/>
      <c r="AG6" s="663"/>
      <c r="AH6" s="663"/>
      <c r="AI6" s="663"/>
      <c r="AJ6" s="671"/>
    </row>
    <row r="7" spans="1:41" x14ac:dyDescent="0.2">
      <c r="A7" s="662">
        <v>3</v>
      </c>
      <c r="B7" s="663" t="s">
        <v>288</v>
      </c>
      <c r="C7" s="664">
        <f>+'Táj 3.2. Tételes mód PH'!C14</f>
        <v>1268</v>
      </c>
      <c r="D7" s="664">
        <f>+'Táj 3.2. Tételes mód PH'!D14</f>
        <v>201</v>
      </c>
      <c r="E7" s="664">
        <f>+'Táj 3.2. Tételes mód PH'!E14</f>
        <v>70</v>
      </c>
      <c r="F7" s="664"/>
      <c r="G7" s="664">
        <f>+'Táj 3.2. Tételes mód PH'!F14</f>
        <v>0</v>
      </c>
      <c r="H7" s="664">
        <f>+'Táj 3.2. Tételes mód PH'!G14</f>
        <v>0</v>
      </c>
      <c r="I7" s="664">
        <f>+'Táj 3.2. Tételes mód PH'!H14</f>
        <v>0</v>
      </c>
      <c r="J7" s="664">
        <f>+'Táj 3.2. Tételes mód PH'!I14</f>
        <v>0</v>
      </c>
      <c r="K7" s="664">
        <f>+'Táj 3.2. Tételes mód PH'!J14</f>
        <v>0</v>
      </c>
      <c r="L7" s="664"/>
      <c r="M7" s="664"/>
      <c r="N7" s="663"/>
      <c r="O7" s="663"/>
      <c r="P7" s="663"/>
      <c r="Q7" s="663"/>
      <c r="R7" s="663"/>
      <c r="S7" s="663"/>
      <c r="T7" s="663"/>
      <c r="U7" s="663"/>
      <c r="V7" s="663"/>
      <c r="W7" s="670">
        <f t="shared" si="0"/>
        <v>1539</v>
      </c>
      <c r="X7" s="766"/>
      <c r="Y7" s="664">
        <f>+'Táj 3.2. Tételes mód PH'!M14</f>
        <v>1539</v>
      </c>
      <c r="Z7" s="664">
        <f>+'Táj 3.2. Tételes mód PH'!N14</f>
        <v>0</v>
      </c>
      <c r="AA7" s="664"/>
      <c r="AB7" s="664">
        <f>+'Táj 3.2. Tételes mód PH'!O14</f>
        <v>0</v>
      </c>
      <c r="AC7" s="664">
        <f>+'Táj 3.2. Tételes mód PH'!P14</f>
        <v>0</v>
      </c>
      <c r="AD7" s="664"/>
      <c r="AE7" s="664"/>
      <c r="AF7" s="663"/>
      <c r="AG7" s="664"/>
      <c r="AH7" s="664"/>
      <c r="AI7" s="664">
        <f>+'Táj 3.2. Tételes mód PH'!T14</f>
        <v>0</v>
      </c>
      <c r="AJ7" s="672">
        <f>SUM(X7:AI7)</f>
        <v>1539</v>
      </c>
    </row>
    <row r="8" spans="1:41" x14ac:dyDescent="0.2">
      <c r="A8" s="662">
        <v>4</v>
      </c>
      <c r="B8" s="663" t="s">
        <v>289</v>
      </c>
      <c r="C8" s="664">
        <f>+'Táj 3.3. Tételes mód Óvoda'!C14</f>
        <v>369</v>
      </c>
      <c r="D8" s="664">
        <f>+'Táj 3.3. Tételes mód Óvoda'!D14</f>
        <v>57</v>
      </c>
      <c r="E8" s="664">
        <f>+'Táj 3.3. Tételes mód Óvoda'!E14</f>
        <v>0</v>
      </c>
      <c r="F8" s="664"/>
      <c r="G8" s="664">
        <f>+'Táj 3.3. Tételes mód Óvoda'!F14</f>
        <v>0</v>
      </c>
      <c r="H8" s="664">
        <f>+'Táj 3.3. Tételes mód Óvoda'!G14</f>
        <v>0</v>
      </c>
      <c r="I8" s="664">
        <f>+'Táj 3.3. Tételes mód Óvoda'!H14</f>
        <v>0</v>
      </c>
      <c r="J8" s="664"/>
      <c r="K8" s="664"/>
      <c r="L8" s="663"/>
      <c r="M8" s="663"/>
      <c r="N8" s="663"/>
      <c r="O8" s="663"/>
      <c r="P8" s="663"/>
      <c r="Q8" s="663"/>
      <c r="R8" s="663"/>
      <c r="S8" s="663"/>
      <c r="T8" s="663"/>
      <c r="U8" s="663"/>
      <c r="V8" s="663"/>
      <c r="W8" s="670">
        <f t="shared" si="0"/>
        <v>426</v>
      </c>
      <c r="X8" s="766"/>
      <c r="Y8" s="664">
        <f>+'Táj 3.3. Tételes mód Óvoda'!M14</f>
        <v>0</v>
      </c>
      <c r="Z8" s="664">
        <f>+'Táj 3.3. Tételes mód Óvoda'!N14</f>
        <v>426</v>
      </c>
      <c r="AA8" s="664"/>
      <c r="AB8" s="664"/>
      <c r="AC8" s="664"/>
      <c r="AD8" s="664"/>
      <c r="AE8" s="664"/>
      <c r="AF8" s="664"/>
      <c r="AG8" s="664"/>
      <c r="AH8" s="664"/>
      <c r="AI8" s="664">
        <f>+'Táj 3.3. Tételes mód Óvoda'!T14</f>
        <v>0</v>
      </c>
      <c r="AJ8" s="672">
        <f>SUM(X8:AI8)</f>
        <v>426</v>
      </c>
    </row>
    <row r="9" spans="1:41" hidden="1" x14ac:dyDescent="0.2">
      <c r="A9" s="662">
        <v>5</v>
      </c>
      <c r="B9" s="663" t="s">
        <v>361</v>
      </c>
      <c r="C9" s="664">
        <f>+'12.d Tételes mód BBK'!C14</f>
        <v>0</v>
      </c>
      <c r="D9" s="664">
        <f>+'12.d Tételes mód BBK'!D14</f>
        <v>0</v>
      </c>
      <c r="E9" s="664">
        <f>+'12.d Tételes mód BBK'!E14</f>
        <v>0</v>
      </c>
      <c r="F9" s="664"/>
      <c r="G9" s="664">
        <f>+'12.d Tételes mód BBK'!F14</f>
        <v>0</v>
      </c>
      <c r="H9" s="664">
        <f>+'12.d Tételes mód BBK'!G14</f>
        <v>0</v>
      </c>
      <c r="I9" s="664">
        <f>+'12.d Tételes mód BBK'!H14</f>
        <v>0</v>
      </c>
      <c r="J9" s="664"/>
      <c r="K9" s="664"/>
      <c r="L9" s="664"/>
      <c r="M9" s="664"/>
      <c r="N9" s="664"/>
      <c r="O9" s="664"/>
      <c r="P9" s="664"/>
      <c r="Q9" s="664"/>
      <c r="R9" s="664"/>
      <c r="S9" s="664"/>
      <c r="T9" s="664"/>
      <c r="U9" s="664"/>
      <c r="V9" s="663"/>
      <c r="W9" s="670">
        <f>SUM(C9:V9)</f>
        <v>0</v>
      </c>
      <c r="X9" s="766"/>
      <c r="Y9" s="664">
        <f>+'12.d Tételes mód BBK'!M14</f>
        <v>0</v>
      </c>
      <c r="Z9" s="664">
        <f>+'12.d Tételes mód BBK'!N14</f>
        <v>0</v>
      </c>
      <c r="AA9" s="664"/>
      <c r="AB9" s="664"/>
      <c r="AC9" s="664"/>
      <c r="AD9" s="664"/>
      <c r="AE9" s="664"/>
      <c r="AF9" s="664"/>
      <c r="AG9" s="664"/>
      <c r="AH9" s="664"/>
      <c r="AI9" s="664">
        <f>+'12.d Tételes mód BBK'!T14</f>
        <v>0</v>
      </c>
      <c r="AJ9" s="673">
        <f>SUM(Y9:AI9)</f>
        <v>0</v>
      </c>
    </row>
    <row r="10" spans="1:41" x14ac:dyDescent="0.2">
      <c r="A10" s="662">
        <v>5</v>
      </c>
      <c r="B10" s="668" t="s">
        <v>297</v>
      </c>
      <c r="C10" s="668">
        <f t="shared" ref="C10:K10" si="1">SUM(C7:C9)</f>
        <v>1637</v>
      </c>
      <c r="D10" s="668">
        <f t="shared" si="1"/>
        <v>258</v>
      </c>
      <c r="E10" s="668">
        <f t="shared" si="1"/>
        <v>70</v>
      </c>
      <c r="F10" s="668">
        <f t="shared" si="1"/>
        <v>0</v>
      </c>
      <c r="G10" s="668">
        <f t="shared" si="1"/>
        <v>0</v>
      </c>
      <c r="H10" s="669">
        <f t="shared" si="1"/>
        <v>0</v>
      </c>
      <c r="I10" s="669">
        <f t="shared" si="1"/>
        <v>0</v>
      </c>
      <c r="J10" s="668">
        <f t="shared" si="1"/>
        <v>0</v>
      </c>
      <c r="K10" s="668">
        <f t="shared" si="1"/>
        <v>0</v>
      </c>
      <c r="L10" s="668"/>
      <c r="M10" s="668">
        <f>SUM(M7:M9)</f>
        <v>0</v>
      </c>
      <c r="N10" s="668">
        <f>SUM(N7:N9)</f>
        <v>0</v>
      </c>
      <c r="O10" s="668">
        <f>SUM(O7:O9)</f>
        <v>0</v>
      </c>
      <c r="P10" s="668"/>
      <c r="Q10" s="668"/>
      <c r="R10" s="668"/>
      <c r="S10" s="668"/>
      <c r="T10" s="668">
        <f t="shared" ref="T10:AE10" si="2">SUM(T7:T9)</f>
        <v>0</v>
      </c>
      <c r="U10" s="668"/>
      <c r="V10" s="668">
        <f t="shared" si="2"/>
        <v>0</v>
      </c>
      <c r="W10" s="670">
        <f>SUM(C10:V10)</f>
        <v>1965</v>
      </c>
      <c r="X10" s="767">
        <f t="shared" si="2"/>
        <v>0</v>
      </c>
      <c r="Y10" s="669">
        <f>SUM(Y7:Y9)</f>
        <v>1539</v>
      </c>
      <c r="Z10" s="669">
        <f>SUM(Z7:Z9)</f>
        <v>426</v>
      </c>
      <c r="AA10" s="668">
        <f t="shared" si="2"/>
        <v>0</v>
      </c>
      <c r="AB10" s="668">
        <f t="shared" si="2"/>
        <v>0</v>
      </c>
      <c r="AC10" s="668">
        <f t="shared" si="2"/>
        <v>0</v>
      </c>
      <c r="AD10" s="668">
        <f t="shared" si="2"/>
        <v>0</v>
      </c>
      <c r="AE10" s="668">
        <f t="shared" si="2"/>
        <v>0</v>
      </c>
      <c r="AF10" s="668"/>
      <c r="AG10" s="668">
        <f>SUM(AG7:AG9)</f>
        <v>0</v>
      </c>
      <c r="AH10" s="668">
        <f>SUM(AH7:AH9)</f>
        <v>0</v>
      </c>
      <c r="AI10" s="668">
        <f>SUM(AI7:AI9)</f>
        <v>0</v>
      </c>
      <c r="AJ10" s="673">
        <f>SUM(AJ7:AJ9)</f>
        <v>1965</v>
      </c>
    </row>
    <row r="11" spans="1:41" x14ac:dyDescent="0.2">
      <c r="A11" s="662">
        <v>6</v>
      </c>
      <c r="B11" s="663"/>
      <c r="C11" s="663"/>
      <c r="D11" s="663"/>
      <c r="E11" s="663"/>
      <c r="F11" s="663"/>
      <c r="G11" s="663"/>
      <c r="H11" s="663"/>
      <c r="I11" s="663"/>
      <c r="J11" s="663"/>
      <c r="K11" s="663"/>
      <c r="L11" s="663"/>
      <c r="M11" s="663"/>
      <c r="N11" s="663"/>
      <c r="O11" s="663"/>
      <c r="P11" s="663"/>
      <c r="Q11" s="663"/>
      <c r="R11" s="663"/>
      <c r="S11" s="663"/>
      <c r="T11" s="663"/>
      <c r="U11" s="663"/>
      <c r="V11" s="663"/>
      <c r="W11" s="671">
        <f>SUM(C11:V11)</f>
        <v>0</v>
      </c>
      <c r="X11" s="765"/>
      <c r="Y11" s="663"/>
      <c r="Z11" s="663"/>
      <c r="AA11" s="663"/>
      <c r="AB11" s="663"/>
      <c r="AC11" s="663"/>
      <c r="AD11" s="663"/>
      <c r="AE11" s="663"/>
      <c r="AF11" s="663"/>
      <c r="AG11" s="663"/>
      <c r="AH11" s="663"/>
      <c r="AI11" s="663"/>
      <c r="AJ11" s="673">
        <f>SUM(Y11:AI11)</f>
        <v>0</v>
      </c>
    </row>
    <row r="12" spans="1:41" ht="13.5" thickBot="1" x14ac:dyDescent="0.25">
      <c r="A12" s="666">
        <v>7</v>
      </c>
      <c r="B12" s="674" t="s">
        <v>278</v>
      </c>
      <c r="C12" s="675">
        <f t="shared" ref="C12:L12" si="3">C5+C10</f>
        <v>2529</v>
      </c>
      <c r="D12" s="675">
        <f t="shared" si="3"/>
        <v>258</v>
      </c>
      <c r="E12" s="675">
        <f t="shared" si="3"/>
        <v>39215</v>
      </c>
      <c r="F12" s="675">
        <f t="shared" si="3"/>
        <v>0</v>
      </c>
      <c r="G12" s="675">
        <f t="shared" si="3"/>
        <v>-1231</v>
      </c>
      <c r="H12" s="675">
        <f t="shared" si="3"/>
        <v>500</v>
      </c>
      <c r="I12" s="675">
        <f t="shared" si="3"/>
        <v>30917</v>
      </c>
      <c r="J12" s="675">
        <f t="shared" si="3"/>
        <v>0</v>
      </c>
      <c r="K12" s="675">
        <f t="shared" si="3"/>
        <v>2518</v>
      </c>
      <c r="L12" s="675">
        <f t="shared" si="3"/>
        <v>0</v>
      </c>
      <c r="M12" s="675"/>
      <c r="N12" s="675">
        <f t="shared" ref="N12:V12" si="4">N5+N10</f>
        <v>0</v>
      </c>
      <c r="O12" s="675">
        <f t="shared" si="4"/>
        <v>-10761</v>
      </c>
      <c r="P12" s="675">
        <f t="shared" si="4"/>
        <v>2952</v>
      </c>
      <c r="Q12" s="675">
        <f t="shared" si="4"/>
        <v>-136</v>
      </c>
      <c r="R12" s="675">
        <f t="shared" si="4"/>
        <v>-133</v>
      </c>
      <c r="S12" s="675">
        <f t="shared" si="4"/>
        <v>0</v>
      </c>
      <c r="T12" s="675">
        <f t="shared" si="4"/>
        <v>-11200</v>
      </c>
      <c r="U12" s="675">
        <f t="shared" si="4"/>
        <v>-41021</v>
      </c>
      <c r="V12" s="675">
        <f t="shared" si="4"/>
        <v>0</v>
      </c>
      <c r="W12" s="676">
        <f>SUM(C12:V12)</f>
        <v>14407</v>
      </c>
      <c r="X12" s="768">
        <f>X5+X10</f>
        <v>0</v>
      </c>
      <c r="Y12" s="675">
        <f>Y5+Y10</f>
        <v>2628</v>
      </c>
      <c r="Z12" s="675"/>
      <c r="AA12" s="675">
        <f>SUM(AA5+AA10)</f>
        <v>3779</v>
      </c>
      <c r="AB12" s="675">
        <f>AB5+AB10</f>
        <v>8000</v>
      </c>
      <c r="AC12" s="675">
        <f t="shared" ref="AC12:AH12" si="5">AC5+AC10</f>
        <v>0</v>
      </c>
      <c r="AD12" s="675">
        <f t="shared" si="5"/>
        <v>0</v>
      </c>
      <c r="AE12" s="675">
        <f t="shared" si="5"/>
        <v>0</v>
      </c>
      <c r="AF12" s="675">
        <f t="shared" si="5"/>
        <v>0</v>
      </c>
      <c r="AG12" s="675">
        <f t="shared" si="5"/>
        <v>0</v>
      </c>
      <c r="AH12" s="675">
        <f t="shared" si="5"/>
        <v>0</v>
      </c>
      <c r="AI12" s="675">
        <f>AI5+AI10</f>
        <v>0</v>
      </c>
      <c r="AJ12" s="676">
        <f>SUM(X12:AI12)</f>
        <v>14407</v>
      </c>
    </row>
  </sheetData>
  <mergeCells count="38">
    <mergeCell ref="AG3:AG4"/>
    <mergeCell ref="AH3:AH4"/>
    <mergeCell ref="AI3:AI4"/>
    <mergeCell ref="AA3:AA4"/>
    <mergeCell ref="AB3:AB4"/>
    <mergeCell ref="AC3:AC4"/>
    <mergeCell ref="AD3:AD4"/>
    <mergeCell ref="AE3:AE4"/>
    <mergeCell ref="AF3:AF4"/>
    <mergeCell ref="Z3:Z4"/>
    <mergeCell ref="M3:M4"/>
    <mergeCell ref="N3:N4"/>
    <mergeCell ref="O3:O4"/>
    <mergeCell ref="P3:P4"/>
    <mergeCell ref="Q3:Q4"/>
    <mergeCell ref="R3:R4"/>
    <mergeCell ref="T3:T4"/>
    <mergeCell ref="U3:U4"/>
    <mergeCell ref="V3:V4"/>
    <mergeCell ref="X3:X4"/>
    <mergeCell ref="Y3:Y4"/>
    <mergeCell ref="S3:S4"/>
    <mergeCell ref="L3:L4"/>
    <mergeCell ref="AH1:AJ1"/>
    <mergeCell ref="A2:A4"/>
    <mergeCell ref="B2:B4"/>
    <mergeCell ref="C2:V2"/>
    <mergeCell ref="W2:W4"/>
    <mergeCell ref="X2:AI2"/>
    <mergeCell ref="AJ2:AJ4"/>
    <mergeCell ref="C3:C4"/>
    <mergeCell ref="D3:D4"/>
    <mergeCell ref="E3:E4"/>
    <mergeCell ref="F3:F4"/>
    <mergeCell ref="G3:H3"/>
    <mergeCell ref="I3:I4"/>
    <mergeCell ref="J3:J4"/>
    <mergeCell ref="K3:K4"/>
  </mergeCells>
  <printOptions horizontalCentered="1"/>
  <pageMargins left="0.70866141732283472" right="0.70866141732283472" top="0.74803149606299213" bottom="0.74803149606299213" header="0.31496062992125984" footer="0.31496062992125984"/>
  <pageSetup paperSize="8" scale="86" fitToWidth="2" orientation="landscape" r:id="rId1"/>
  <headerFooter>
    <oddHeader>&amp;C&amp;"Times New Roman,Félkövér"&amp;12Martonvásár Város Önkormányzatának 2021. évi költségvetés módosításainak részletezése
&amp;"Times New Roman,Normál"(Intézményekkel együtt)&amp;R&amp;"Times New Roman,Félkövér"&amp;12 3. számú tájékoztató</oddHeader>
  </headerFooter>
  <colBreaks count="1" manualBreakCount="1">
    <brk id="23" max="11" man="1"/>
  </colBreaks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79"/>
  <sheetViews>
    <sheetView zoomScaleNormal="100" zoomScaleSheetLayoutView="90" workbookViewId="0">
      <pane xSplit="3" ySplit="4" topLeftCell="D5" activePane="bottomRight" state="frozen"/>
      <selection pane="topRight" activeCell="D1" sqref="D1"/>
      <selection pane="bottomLeft" activeCell="A5" sqref="A5"/>
      <selection pane="bottomRight" activeCell="Q53" sqref="Q53"/>
    </sheetView>
  </sheetViews>
  <sheetFormatPr defaultColWidth="9.140625" defaultRowHeight="12.75" x14ac:dyDescent="0.2"/>
  <cols>
    <col min="1" max="1" width="4.42578125" style="644" customWidth="1"/>
    <col min="2" max="2" width="18" style="677" bestFit="1" customWidth="1"/>
    <col min="3" max="3" width="45.5703125" style="644" customWidth="1"/>
    <col min="4" max="4" width="7.7109375" style="644" customWidth="1"/>
    <col min="5" max="5" width="7.5703125" style="644" customWidth="1"/>
    <col min="6" max="6" width="8.28515625" style="643" customWidth="1"/>
    <col min="7" max="7" width="7.42578125" style="644" customWidth="1"/>
    <col min="8" max="8" width="7.85546875" style="644" customWidth="1"/>
    <col min="9" max="9" width="6.5703125" style="644" customWidth="1"/>
    <col min="10" max="10" width="9.42578125" style="644" customWidth="1"/>
    <col min="11" max="11" width="10" style="661" customWidth="1"/>
    <col min="12" max="12" width="9.140625" style="644" customWidth="1"/>
    <col min="13" max="13" width="7.28515625" style="644" customWidth="1"/>
    <col min="14" max="14" width="8.140625" style="644" customWidth="1"/>
    <col min="15" max="15" width="7.28515625" style="644" customWidth="1"/>
    <col min="16" max="16" width="9.28515625" style="643" customWidth="1"/>
    <col min="17" max="17" width="8.42578125" style="643" customWidth="1"/>
    <col min="18" max="19" width="9.85546875" style="643" customWidth="1"/>
    <col min="20" max="21" width="9.85546875" style="644" customWidth="1"/>
    <col min="22" max="22" width="9.5703125" style="644" bestFit="1" customWidth="1"/>
    <col min="23" max="23" width="8" style="644" customWidth="1"/>
    <col min="24" max="24" width="15" style="644" bestFit="1" customWidth="1"/>
    <col min="25" max="25" width="9" style="643" customWidth="1"/>
    <col min="26" max="26" width="7.85546875" style="644" customWidth="1"/>
    <col min="27" max="27" width="10.5703125" style="644" customWidth="1"/>
    <col min="28" max="28" width="8.7109375" style="644" customWidth="1"/>
    <col min="29" max="29" width="9.140625" style="644" customWidth="1"/>
    <col min="30" max="30" width="9.7109375" style="644" customWidth="1"/>
    <col min="31" max="31" width="11.42578125" style="644" customWidth="1"/>
    <col min="32" max="32" width="9.5703125" style="644" customWidth="1"/>
    <col min="33" max="34" width="9.28515625" style="644" customWidth="1"/>
    <col min="35" max="35" width="10.85546875" style="644" customWidth="1"/>
    <col min="36" max="36" width="11.140625" style="644" customWidth="1"/>
    <col min="37" max="41" width="9.140625" style="644" customWidth="1"/>
    <col min="42" max="16384" width="9.140625" style="644"/>
  </cols>
  <sheetData>
    <row r="1" spans="1:36" ht="13.5" thickBot="1" x14ac:dyDescent="0.25">
      <c r="A1" s="1490"/>
      <c r="B1" s="1490"/>
      <c r="C1" s="1490"/>
      <c r="D1" s="1490"/>
      <c r="E1" s="1490"/>
      <c r="F1" s="1490"/>
      <c r="G1" s="1490"/>
      <c r="H1" s="1490"/>
      <c r="I1" s="1490"/>
      <c r="J1" s="1490"/>
      <c r="K1" s="1490"/>
      <c r="L1" s="1490"/>
      <c r="M1" s="1490"/>
      <c r="N1" s="1490"/>
      <c r="O1" s="1490"/>
      <c r="P1" s="1490"/>
      <c r="Q1" s="1490"/>
      <c r="R1" s="1490"/>
      <c r="S1" s="1490"/>
      <c r="T1" s="1490"/>
      <c r="U1" s="1490"/>
      <c r="V1" s="1490"/>
      <c r="W1" s="1490"/>
      <c r="X1" s="1490"/>
      <c r="AH1" s="1477" t="s">
        <v>383</v>
      </c>
      <c r="AI1" s="1477"/>
      <c r="AJ1" s="1477"/>
    </row>
    <row r="2" spans="1:36" ht="16.5" customHeight="1" x14ac:dyDescent="0.2">
      <c r="A2" s="1447" t="s">
        <v>653</v>
      </c>
      <c r="B2" s="1491"/>
      <c r="C2" s="1494" t="s">
        <v>686</v>
      </c>
      <c r="D2" s="1496" t="s">
        <v>306</v>
      </c>
      <c r="E2" s="1496"/>
      <c r="F2" s="1496"/>
      <c r="G2" s="1496"/>
      <c r="H2" s="1496"/>
      <c r="I2" s="1496"/>
      <c r="J2" s="1496"/>
      <c r="K2" s="1496"/>
      <c r="L2" s="1496"/>
      <c r="M2" s="1496"/>
      <c r="N2" s="1496"/>
      <c r="O2" s="1496"/>
      <c r="P2" s="1496"/>
      <c r="Q2" s="1496"/>
      <c r="R2" s="1496"/>
      <c r="S2" s="1496"/>
      <c r="T2" s="1496"/>
      <c r="U2" s="1496"/>
      <c r="V2" s="1331"/>
      <c r="W2" s="957"/>
      <c r="X2" s="1497" t="s">
        <v>285</v>
      </c>
      <c r="Y2" s="1496" t="s">
        <v>299</v>
      </c>
      <c r="Z2" s="1496"/>
      <c r="AA2" s="1496"/>
      <c r="AB2" s="1496"/>
      <c r="AC2" s="1496"/>
      <c r="AD2" s="1496"/>
      <c r="AE2" s="1496"/>
      <c r="AF2" s="1496"/>
      <c r="AG2" s="1496"/>
      <c r="AH2" s="1496"/>
      <c r="AI2" s="1496"/>
      <c r="AJ2" s="1499" t="s">
        <v>687</v>
      </c>
    </row>
    <row r="3" spans="1:36" s="962" customFormat="1" ht="25.5" customHeight="1" x14ac:dyDescent="0.2">
      <c r="A3" s="1448"/>
      <c r="B3" s="1492"/>
      <c r="C3" s="1495"/>
      <c r="D3" s="1501" t="s">
        <v>688</v>
      </c>
      <c r="E3" s="1501" t="s">
        <v>689</v>
      </c>
      <c r="F3" s="1502" t="s">
        <v>151</v>
      </c>
      <c r="G3" s="1501" t="s">
        <v>690</v>
      </c>
      <c r="H3" s="1501" t="s">
        <v>163</v>
      </c>
      <c r="I3" s="1503"/>
      <c r="J3" s="1501" t="s">
        <v>691</v>
      </c>
      <c r="K3" s="1489" t="s">
        <v>692</v>
      </c>
      <c r="L3" s="1501" t="s">
        <v>693</v>
      </c>
      <c r="M3" s="1501" t="s">
        <v>694</v>
      </c>
      <c r="N3" s="1501" t="s">
        <v>695</v>
      </c>
      <c r="O3" s="1501" t="s">
        <v>696</v>
      </c>
      <c r="P3" s="1502" t="s">
        <v>601</v>
      </c>
      <c r="Q3" s="1502" t="s">
        <v>898</v>
      </c>
      <c r="R3" s="1502" t="s">
        <v>873</v>
      </c>
      <c r="S3" s="1502" t="s">
        <v>874</v>
      </c>
      <c r="T3" s="1506" t="s">
        <v>899</v>
      </c>
      <c r="U3" s="1506" t="s">
        <v>891</v>
      </c>
      <c r="V3" s="1501" t="s">
        <v>697</v>
      </c>
      <c r="W3" s="1501" t="s">
        <v>698</v>
      </c>
      <c r="X3" s="1498"/>
      <c r="Y3" s="1501" t="s">
        <v>699</v>
      </c>
      <c r="Z3" s="1501" t="s">
        <v>700</v>
      </c>
      <c r="AA3" s="1501" t="s">
        <v>701</v>
      </c>
      <c r="AB3" s="1501" t="s">
        <v>702</v>
      </c>
      <c r="AC3" s="1501" t="s">
        <v>703</v>
      </c>
      <c r="AD3" s="1501" t="s">
        <v>627</v>
      </c>
      <c r="AE3" s="1501" t="s">
        <v>704</v>
      </c>
      <c r="AF3" s="1501" t="s">
        <v>705</v>
      </c>
      <c r="AG3" s="1501" t="s">
        <v>706</v>
      </c>
      <c r="AH3" s="1501" t="s">
        <v>707</v>
      </c>
      <c r="AI3" s="1501" t="s">
        <v>726</v>
      </c>
      <c r="AJ3" s="1500"/>
    </row>
    <row r="4" spans="1:36" s="962" customFormat="1" ht="35.25" customHeight="1" x14ac:dyDescent="0.2">
      <c r="A4" s="1448"/>
      <c r="B4" s="1493"/>
      <c r="C4" s="1495"/>
      <c r="D4" s="1501"/>
      <c r="E4" s="1501"/>
      <c r="F4" s="1502"/>
      <c r="G4" s="1501"/>
      <c r="H4" s="963" t="s">
        <v>708</v>
      </c>
      <c r="I4" s="963" t="s">
        <v>709</v>
      </c>
      <c r="J4" s="1501"/>
      <c r="K4" s="1489"/>
      <c r="L4" s="1501"/>
      <c r="M4" s="1504"/>
      <c r="N4" s="1501"/>
      <c r="O4" s="1501"/>
      <c r="P4" s="1502"/>
      <c r="Q4" s="1502"/>
      <c r="R4" s="1502"/>
      <c r="S4" s="1505"/>
      <c r="T4" s="1507"/>
      <c r="U4" s="1507"/>
      <c r="V4" s="1504"/>
      <c r="W4" s="1501"/>
      <c r="X4" s="1498"/>
      <c r="Y4" s="1501"/>
      <c r="Z4" s="1501"/>
      <c r="AA4" s="1503"/>
      <c r="AB4" s="1503"/>
      <c r="AC4" s="1501"/>
      <c r="AD4" s="1503"/>
      <c r="AE4" s="1503"/>
      <c r="AF4" s="1503"/>
      <c r="AG4" s="1501"/>
      <c r="AH4" s="1501"/>
      <c r="AI4" s="1501"/>
      <c r="AJ4" s="1500"/>
    </row>
    <row r="5" spans="1:36" s="643" customFormat="1" ht="12.75" customHeight="1" x14ac:dyDescent="0.2">
      <c r="A5" s="646">
        <v>1</v>
      </c>
      <c r="B5" s="688" t="s">
        <v>945</v>
      </c>
      <c r="C5" s="700" t="s">
        <v>946</v>
      </c>
      <c r="D5" s="665"/>
      <c r="E5" s="665"/>
      <c r="F5" s="665"/>
      <c r="G5" s="651"/>
      <c r="H5" s="651"/>
      <c r="I5" s="651"/>
      <c r="J5" s="651">
        <v>10000</v>
      </c>
      <c r="K5" s="842"/>
      <c r="L5" s="652"/>
      <c r="M5" s="652"/>
      <c r="N5" s="651"/>
      <c r="O5" s="652"/>
      <c r="P5" s="651"/>
      <c r="Q5" s="652"/>
      <c r="R5" s="651"/>
      <c r="S5" s="651"/>
      <c r="T5" s="651"/>
      <c r="U5" s="651"/>
      <c r="V5" s="651">
        <v>-10000</v>
      </c>
      <c r="W5" s="652"/>
      <c r="X5" s="649">
        <f t="shared" ref="X5:X28" si="0">SUM(D5:W5)</f>
        <v>0</v>
      </c>
      <c r="Y5" s="650"/>
      <c r="Z5" s="651"/>
      <c r="AA5" s="651"/>
      <c r="AB5" s="652"/>
      <c r="AC5" s="652"/>
      <c r="AD5" s="652"/>
      <c r="AE5" s="652"/>
      <c r="AF5" s="652"/>
      <c r="AG5" s="652"/>
      <c r="AH5" s="652"/>
      <c r="AI5" s="651"/>
      <c r="AJ5" s="653">
        <f>SUM(Y5:AI5)</f>
        <v>0</v>
      </c>
    </row>
    <row r="6" spans="1:36" s="643" customFormat="1" ht="25.5" x14ac:dyDescent="0.2">
      <c r="A6" s="646">
        <v>2</v>
      </c>
      <c r="B6" s="688" t="s">
        <v>948</v>
      </c>
      <c r="C6" s="654" t="s">
        <v>949</v>
      </c>
      <c r="D6" s="651"/>
      <c r="E6" s="651"/>
      <c r="F6" s="651">
        <v>-24</v>
      </c>
      <c r="G6" s="651"/>
      <c r="H6" s="651"/>
      <c r="I6" s="651"/>
      <c r="J6" s="651"/>
      <c r="K6" s="842"/>
      <c r="L6" s="651">
        <v>2510</v>
      </c>
      <c r="M6" s="652"/>
      <c r="N6" s="651"/>
      <c r="O6" s="652"/>
      <c r="P6" s="651">
        <v>-2486</v>
      </c>
      <c r="Q6" s="652"/>
      <c r="R6" s="651"/>
      <c r="S6" s="651"/>
      <c r="T6" s="651"/>
      <c r="U6" s="651"/>
      <c r="V6" s="651"/>
      <c r="W6" s="652"/>
      <c r="X6" s="649">
        <f t="shared" si="0"/>
        <v>0</v>
      </c>
      <c r="Y6" s="650"/>
      <c r="Z6" s="651"/>
      <c r="AA6" s="651"/>
      <c r="AB6" s="652"/>
      <c r="AC6" s="652"/>
      <c r="AD6" s="652"/>
      <c r="AE6" s="652"/>
      <c r="AF6" s="652"/>
      <c r="AG6" s="652"/>
      <c r="AH6" s="652"/>
      <c r="AI6" s="652"/>
      <c r="AJ6" s="653">
        <f t="shared" ref="AJ6:AJ53" si="1">SUM(Y6:AI6)</f>
        <v>0</v>
      </c>
    </row>
    <row r="7" spans="1:36" s="643" customFormat="1" x14ac:dyDescent="0.2">
      <c r="A7" s="646">
        <v>3</v>
      </c>
      <c r="B7" s="688" t="s">
        <v>950</v>
      </c>
      <c r="C7" s="654" t="s">
        <v>951</v>
      </c>
      <c r="D7" s="651"/>
      <c r="E7" s="651"/>
      <c r="F7" s="651"/>
      <c r="G7" s="651"/>
      <c r="H7" s="651"/>
      <c r="I7" s="651"/>
      <c r="J7" s="651">
        <v>2095</v>
      </c>
      <c r="K7" s="842"/>
      <c r="L7" s="652"/>
      <c r="M7" s="652"/>
      <c r="N7" s="651"/>
      <c r="O7" s="652"/>
      <c r="P7" s="651"/>
      <c r="Q7" s="652"/>
      <c r="R7" s="651"/>
      <c r="S7" s="651"/>
      <c r="T7" s="651"/>
      <c r="U7" s="651"/>
      <c r="V7" s="651">
        <v>-2095</v>
      </c>
      <c r="W7" s="652"/>
      <c r="X7" s="649">
        <f t="shared" si="0"/>
        <v>0</v>
      </c>
      <c r="Y7" s="650"/>
      <c r="Z7" s="651"/>
      <c r="AA7" s="651"/>
      <c r="AB7" s="652"/>
      <c r="AC7" s="652"/>
      <c r="AD7" s="652"/>
      <c r="AE7" s="652"/>
      <c r="AF7" s="652"/>
      <c r="AG7" s="652"/>
      <c r="AH7" s="652"/>
      <c r="AI7" s="652"/>
      <c r="AJ7" s="653">
        <f t="shared" si="1"/>
        <v>0</v>
      </c>
    </row>
    <row r="8" spans="1:36" s="643" customFormat="1" ht="25.5" x14ac:dyDescent="0.2">
      <c r="A8" s="646">
        <v>4</v>
      </c>
      <c r="B8" s="946" t="s">
        <v>953</v>
      </c>
      <c r="C8" s="654" t="s">
        <v>954</v>
      </c>
      <c r="D8" s="651"/>
      <c r="E8" s="651"/>
      <c r="F8" s="651"/>
      <c r="G8" s="651"/>
      <c r="H8" s="651"/>
      <c r="I8" s="651"/>
      <c r="J8" s="651">
        <v>1000</v>
      </c>
      <c r="K8" s="842"/>
      <c r="L8" s="652"/>
      <c r="M8" s="652"/>
      <c r="N8" s="651"/>
      <c r="O8" s="652"/>
      <c r="P8" s="651"/>
      <c r="Q8" s="652"/>
      <c r="R8" s="651"/>
      <c r="S8" s="651"/>
      <c r="T8" s="651"/>
      <c r="U8" s="651"/>
      <c r="V8" s="651">
        <v>-1000</v>
      </c>
      <c r="W8" s="652"/>
      <c r="X8" s="649">
        <f t="shared" si="0"/>
        <v>0</v>
      </c>
      <c r="Y8" s="650"/>
      <c r="Z8" s="651"/>
      <c r="AA8" s="651"/>
      <c r="AB8" s="651"/>
      <c r="AC8" s="652"/>
      <c r="AD8" s="651"/>
      <c r="AE8" s="652"/>
      <c r="AF8" s="651"/>
      <c r="AG8" s="652"/>
      <c r="AH8" s="652"/>
      <c r="AI8" s="652"/>
      <c r="AJ8" s="653">
        <f t="shared" si="1"/>
        <v>0</v>
      </c>
    </row>
    <row r="9" spans="1:36" s="643" customFormat="1" x14ac:dyDescent="0.2">
      <c r="A9" s="646">
        <v>5</v>
      </c>
      <c r="B9" s="946" t="s">
        <v>956</v>
      </c>
      <c r="C9" s="654" t="s">
        <v>957</v>
      </c>
      <c r="D9" s="651"/>
      <c r="E9" s="651"/>
      <c r="F9" s="651"/>
      <c r="G9" s="651"/>
      <c r="H9" s="651"/>
      <c r="I9" s="651"/>
      <c r="J9" s="651">
        <v>2578</v>
      </c>
      <c r="K9" s="842"/>
      <c r="L9" s="652"/>
      <c r="M9" s="652"/>
      <c r="N9" s="651"/>
      <c r="O9" s="652"/>
      <c r="P9" s="651"/>
      <c r="Q9" s="652"/>
      <c r="R9" s="651"/>
      <c r="S9" s="651"/>
      <c r="T9" s="651"/>
      <c r="U9" s="651"/>
      <c r="V9" s="651">
        <v>-2578</v>
      </c>
      <c r="W9" s="652"/>
      <c r="X9" s="649">
        <f t="shared" si="0"/>
        <v>0</v>
      </c>
      <c r="Y9" s="650"/>
      <c r="Z9" s="651"/>
      <c r="AA9" s="651"/>
      <c r="AB9" s="651"/>
      <c r="AC9" s="652"/>
      <c r="AD9" s="652"/>
      <c r="AE9" s="652"/>
      <c r="AF9" s="651"/>
      <c r="AG9" s="652"/>
      <c r="AH9" s="652"/>
      <c r="AI9" s="651"/>
      <c r="AJ9" s="653">
        <f t="shared" si="1"/>
        <v>0</v>
      </c>
    </row>
    <row r="10" spans="1:36" s="643" customFormat="1" x14ac:dyDescent="0.2">
      <c r="A10" s="646">
        <v>6</v>
      </c>
      <c r="B10" s="688" t="s">
        <v>958</v>
      </c>
      <c r="C10" s="654" t="s">
        <v>959</v>
      </c>
      <c r="D10" s="651"/>
      <c r="E10" s="651"/>
      <c r="F10" s="651">
        <v>64</v>
      </c>
      <c r="G10" s="651"/>
      <c r="H10" s="651"/>
      <c r="I10" s="651"/>
      <c r="J10" s="651"/>
      <c r="K10" s="842"/>
      <c r="L10" s="652"/>
      <c r="M10" s="652"/>
      <c r="N10" s="651"/>
      <c r="O10" s="652"/>
      <c r="P10" s="651"/>
      <c r="Q10" s="651"/>
      <c r="R10" s="651"/>
      <c r="S10" s="651"/>
      <c r="T10" s="651"/>
      <c r="U10" s="651"/>
      <c r="V10" s="651">
        <v>-64</v>
      </c>
      <c r="W10" s="652"/>
      <c r="X10" s="649">
        <f t="shared" si="0"/>
        <v>0</v>
      </c>
      <c r="Y10" s="650"/>
      <c r="Z10" s="651"/>
      <c r="AA10" s="651"/>
      <c r="AB10" s="651"/>
      <c r="AC10" s="652"/>
      <c r="AD10" s="652"/>
      <c r="AE10" s="652"/>
      <c r="AF10" s="651"/>
      <c r="AG10" s="652"/>
      <c r="AH10" s="652"/>
      <c r="AI10" s="651"/>
      <c r="AJ10" s="653">
        <f t="shared" si="1"/>
        <v>0</v>
      </c>
    </row>
    <row r="11" spans="1:36" s="643" customFormat="1" ht="25.5" x14ac:dyDescent="0.2">
      <c r="A11" s="646">
        <v>7</v>
      </c>
      <c r="B11" s="688" t="s">
        <v>960</v>
      </c>
      <c r="C11" s="654" t="s">
        <v>1013</v>
      </c>
      <c r="D11" s="651"/>
      <c r="E11" s="651"/>
      <c r="F11" s="651">
        <v>3268</v>
      </c>
      <c r="G11" s="651"/>
      <c r="H11" s="651"/>
      <c r="I11" s="651"/>
      <c r="J11" s="651"/>
      <c r="K11" s="842"/>
      <c r="L11" s="652"/>
      <c r="M11" s="652"/>
      <c r="N11" s="651"/>
      <c r="O11" s="652"/>
      <c r="P11" s="651"/>
      <c r="Q11" s="652"/>
      <c r="R11" s="651"/>
      <c r="S11" s="651"/>
      <c r="T11" s="651"/>
      <c r="U11" s="651"/>
      <c r="V11" s="651">
        <v>-3268</v>
      </c>
      <c r="W11" s="652"/>
      <c r="X11" s="649">
        <f t="shared" si="0"/>
        <v>0</v>
      </c>
      <c r="Y11" s="650"/>
      <c r="Z11" s="651"/>
      <c r="AA11" s="651"/>
      <c r="AB11" s="652"/>
      <c r="AC11" s="651"/>
      <c r="AD11" s="652"/>
      <c r="AE11" s="651"/>
      <c r="AF11" s="651"/>
      <c r="AG11" s="652"/>
      <c r="AH11" s="652"/>
      <c r="AI11" s="652"/>
      <c r="AJ11" s="653">
        <f t="shared" si="1"/>
        <v>0</v>
      </c>
    </row>
    <row r="12" spans="1:36" s="643" customFormat="1" ht="25.5" x14ac:dyDescent="0.2">
      <c r="A12" s="646">
        <v>8</v>
      </c>
      <c r="B12" s="688" t="s">
        <v>961</v>
      </c>
      <c r="C12" s="654" t="s">
        <v>963</v>
      </c>
      <c r="D12" s="651"/>
      <c r="E12" s="651"/>
      <c r="F12" s="651">
        <v>56</v>
      </c>
      <c r="G12" s="651"/>
      <c r="H12" s="651"/>
      <c r="I12" s="651"/>
      <c r="J12" s="651"/>
      <c r="K12" s="842"/>
      <c r="L12" s="652"/>
      <c r="M12" s="652"/>
      <c r="N12" s="651"/>
      <c r="O12" s="652"/>
      <c r="P12" s="651"/>
      <c r="Q12" s="652"/>
      <c r="R12" s="651"/>
      <c r="S12" s="651"/>
      <c r="T12" s="651"/>
      <c r="U12" s="651"/>
      <c r="V12" s="651">
        <v>-56</v>
      </c>
      <c r="W12" s="652"/>
      <c r="X12" s="649">
        <f t="shared" si="0"/>
        <v>0</v>
      </c>
      <c r="Y12" s="650"/>
      <c r="Z12" s="651"/>
      <c r="AA12" s="651"/>
      <c r="AB12" s="651"/>
      <c r="AC12" s="652"/>
      <c r="AD12" s="652"/>
      <c r="AE12" s="652"/>
      <c r="AF12" s="651"/>
      <c r="AG12" s="652"/>
      <c r="AH12" s="652"/>
      <c r="AI12" s="652"/>
      <c r="AJ12" s="653">
        <f t="shared" si="1"/>
        <v>0</v>
      </c>
    </row>
    <row r="13" spans="1:36" s="643" customFormat="1" ht="25.5" x14ac:dyDescent="0.2">
      <c r="A13" s="646">
        <v>9</v>
      </c>
      <c r="B13" s="688" t="s">
        <v>962</v>
      </c>
      <c r="C13" s="654" t="s">
        <v>964</v>
      </c>
      <c r="D13" s="651"/>
      <c r="E13" s="651"/>
      <c r="F13" s="651">
        <v>91</v>
      </c>
      <c r="G13" s="651"/>
      <c r="H13" s="651"/>
      <c r="I13" s="651"/>
      <c r="J13" s="651"/>
      <c r="K13" s="842"/>
      <c r="L13" s="652"/>
      <c r="M13" s="652"/>
      <c r="N13" s="651"/>
      <c r="O13" s="652"/>
      <c r="P13" s="651"/>
      <c r="Q13" s="652"/>
      <c r="R13" s="651"/>
      <c r="S13" s="651"/>
      <c r="T13" s="651"/>
      <c r="U13" s="651"/>
      <c r="V13" s="651">
        <v>-91</v>
      </c>
      <c r="W13" s="652"/>
      <c r="X13" s="649">
        <f t="shared" si="0"/>
        <v>0</v>
      </c>
      <c r="Y13" s="650"/>
      <c r="Z13" s="651"/>
      <c r="AA13" s="651"/>
      <c r="AB13" s="651"/>
      <c r="AC13" s="652"/>
      <c r="AD13" s="652"/>
      <c r="AE13" s="652"/>
      <c r="AF13" s="651"/>
      <c r="AG13" s="652"/>
      <c r="AH13" s="652"/>
      <c r="AI13" s="652"/>
      <c r="AJ13" s="653">
        <f t="shared" si="1"/>
        <v>0</v>
      </c>
    </row>
    <row r="14" spans="1:36" s="643" customFormat="1" x14ac:dyDescent="0.2">
      <c r="A14" s="646">
        <v>10</v>
      </c>
      <c r="B14" s="688" t="s">
        <v>965</v>
      </c>
      <c r="C14" s="654" t="s">
        <v>966</v>
      </c>
      <c r="D14" s="651"/>
      <c r="E14" s="651"/>
      <c r="F14" s="651"/>
      <c r="G14" s="651"/>
      <c r="H14" s="651"/>
      <c r="I14" s="651"/>
      <c r="J14" s="651">
        <v>110</v>
      </c>
      <c r="K14" s="842"/>
      <c r="L14" s="652"/>
      <c r="M14" s="651"/>
      <c r="N14" s="651"/>
      <c r="O14" s="652"/>
      <c r="P14" s="651">
        <v>-110</v>
      </c>
      <c r="Q14" s="651"/>
      <c r="R14" s="651"/>
      <c r="S14" s="651"/>
      <c r="T14" s="651"/>
      <c r="U14" s="651"/>
      <c r="V14" s="651"/>
      <c r="W14" s="651"/>
      <c r="X14" s="649">
        <f t="shared" si="0"/>
        <v>0</v>
      </c>
      <c r="Y14" s="650"/>
      <c r="Z14" s="651"/>
      <c r="AA14" s="651"/>
      <c r="AB14" s="652"/>
      <c r="AC14" s="652"/>
      <c r="AD14" s="652"/>
      <c r="AE14" s="652"/>
      <c r="AF14" s="651"/>
      <c r="AG14" s="652"/>
      <c r="AH14" s="652"/>
      <c r="AI14" s="651"/>
      <c r="AJ14" s="653">
        <f t="shared" si="1"/>
        <v>0</v>
      </c>
    </row>
    <row r="15" spans="1:36" x14ac:dyDescent="0.2">
      <c r="A15" s="646">
        <v>11</v>
      </c>
      <c r="B15" s="688" t="s">
        <v>968</v>
      </c>
      <c r="C15" s="654" t="s">
        <v>969</v>
      </c>
      <c r="D15" s="655"/>
      <c r="E15" s="655"/>
      <c r="F15" s="651"/>
      <c r="G15" s="655"/>
      <c r="H15" s="655"/>
      <c r="I15" s="655"/>
      <c r="J15" s="655">
        <v>1167</v>
      </c>
      <c r="K15" s="843"/>
      <c r="L15" s="655"/>
      <c r="M15" s="655"/>
      <c r="N15" s="655"/>
      <c r="O15" s="655"/>
      <c r="P15" s="651"/>
      <c r="Q15" s="651"/>
      <c r="R15" s="651"/>
      <c r="S15" s="651"/>
      <c r="T15" s="651"/>
      <c r="U15" s="651"/>
      <c r="V15" s="651">
        <v>-1167</v>
      </c>
      <c r="W15" s="655"/>
      <c r="X15" s="649">
        <f t="shared" si="0"/>
        <v>0</v>
      </c>
      <c r="Y15" s="650"/>
      <c r="Z15" s="655"/>
      <c r="AA15" s="655"/>
      <c r="AB15" s="655"/>
      <c r="AC15" s="655"/>
      <c r="AD15" s="655"/>
      <c r="AE15" s="655"/>
      <c r="AF15" s="655"/>
      <c r="AG15" s="655"/>
      <c r="AH15" s="656"/>
      <c r="AI15" s="656"/>
      <c r="AJ15" s="653">
        <f t="shared" si="1"/>
        <v>0</v>
      </c>
    </row>
    <row r="16" spans="1:36" s="684" customFormat="1" x14ac:dyDescent="0.25">
      <c r="A16" s="646">
        <v>12</v>
      </c>
      <c r="B16" s="688" t="s">
        <v>971</v>
      </c>
      <c r="C16" s="921" t="s">
        <v>972</v>
      </c>
      <c r="D16" s="690"/>
      <c r="E16" s="690"/>
      <c r="F16" s="691">
        <v>1251</v>
      </c>
      <c r="G16" s="690"/>
      <c r="H16" s="690"/>
      <c r="I16" s="690"/>
      <c r="J16" s="690"/>
      <c r="K16" s="844"/>
      <c r="L16" s="690"/>
      <c r="M16" s="690"/>
      <c r="N16" s="690"/>
      <c r="O16" s="690"/>
      <c r="P16" s="691"/>
      <c r="Q16" s="691"/>
      <c r="R16" s="691"/>
      <c r="S16" s="691"/>
      <c r="T16" s="691"/>
      <c r="U16" s="691"/>
      <c r="V16" s="691">
        <v>-1251</v>
      </c>
      <c r="W16" s="690"/>
      <c r="X16" s="692">
        <f t="shared" si="0"/>
        <v>0</v>
      </c>
      <c r="Y16" s="687"/>
      <c r="Z16" s="690"/>
      <c r="AA16" s="690"/>
      <c r="AB16" s="690"/>
      <c r="AC16" s="690"/>
      <c r="AD16" s="690"/>
      <c r="AE16" s="690"/>
      <c r="AF16" s="690"/>
      <c r="AG16" s="690"/>
      <c r="AH16" s="756"/>
      <c r="AI16" s="756"/>
      <c r="AJ16" s="693">
        <f t="shared" si="1"/>
        <v>0</v>
      </c>
    </row>
    <row r="17" spans="1:36" s="643" customFormat="1" x14ac:dyDescent="0.2">
      <c r="A17" s="646">
        <v>13</v>
      </c>
      <c r="B17" s="688" t="s">
        <v>973</v>
      </c>
      <c r="C17" s="654" t="s">
        <v>974</v>
      </c>
      <c r="D17" s="651"/>
      <c r="E17" s="651"/>
      <c r="F17" s="651">
        <v>46</v>
      </c>
      <c r="G17" s="651"/>
      <c r="H17" s="651"/>
      <c r="I17" s="651"/>
      <c r="J17" s="651"/>
      <c r="K17" s="842"/>
      <c r="L17" s="651"/>
      <c r="M17" s="652"/>
      <c r="N17" s="651"/>
      <c r="O17" s="652"/>
      <c r="P17" s="651"/>
      <c r="Q17" s="651"/>
      <c r="R17" s="651"/>
      <c r="S17" s="651"/>
      <c r="T17" s="651"/>
      <c r="U17" s="651"/>
      <c r="V17" s="651">
        <v>-46</v>
      </c>
      <c r="W17" s="652"/>
      <c r="X17" s="649">
        <f t="shared" si="0"/>
        <v>0</v>
      </c>
      <c r="Y17" s="650"/>
      <c r="Z17" s="651"/>
      <c r="AA17" s="651"/>
      <c r="AB17" s="652"/>
      <c r="AC17" s="652"/>
      <c r="AD17" s="652"/>
      <c r="AE17" s="652"/>
      <c r="AF17" s="651"/>
      <c r="AG17" s="652"/>
      <c r="AH17" s="652"/>
      <c r="AI17" s="652"/>
      <c r="AJ17" s="653">
        <f t="shared" si="1"/>
        <v>0</v>
      </c>
    </row>
    <row r="18" spans="1:36" s="643" customFormat="1" x14ac:dyDescent="0.2">
      <c r="A18" s="646">
        <v>14</v>
      </c>
      <c r="B18" s="688" t="s">
        <v>975</v>
      </c>
      <c r="C18" s="678" t="s">
        <v>976</v>
      </c>
      <c r="D18" s="691"/>
      <c r="E18" s="691"/>
      <c r="F18" s="691"/>
      <c r="G18" s="691"/>
      <c r="H18" s="691"/>
      <c r="I18" s="691"/>
      <c r="J18" s="691">
        <v>1437</v>
      </c>
      <c r="K18" s="845"/>
      <c r="L18" s="691"/>
      <c r="M18" s="826"/>
      <c r="N18" s="691"/>
      <c r="O18" s="826"/>
      <c r="P18" s="691"/>
      <c r="Q18" s="691"/>
      <c r="R18" s="691"/>
      <c r="S18" s="691"/>
      <c r="T18" s="691"/>
      <c r="U18" s="691"/>
      <c r="V18" s="691">
        <v>-1437</v>
      </c>
      <c r="W18" s="691"/>
      <c r="X18" s="692">
        <f t="shared" si="0"/>
        <v>0</v>
      </c>
      <c r="Y18" s="687"/>
      <c r="Z18" s="691"/>
      <c r="AA18" s="691"/>
      <c r="AB18" s="826"/>
      <c r="AC18" s="826"/>
      <c r="AD18" s="826"/>
      <c r="AE18" s="826"/>
      <c r="AF18" s="691"/>
      <c r="AG18" s="826"/>
      <c r="AH18" s="826"/>
      <c r="AI18" s="826"/>
      <c r="AJ18" s="693">
        <f t="shared" si="1"/>
        <v>0</v>
      </c>
    </row>
    <row r="19" spans="1:36" s="643" customFormat="1" x14ac:dyDescent="0.2">
      <c r="A19" s="646">
        <v>15</v>
      </c>
      <c r="B19" s="688" t="s">
        <v>978</v>
      </c>
      <c r="C19" s="654" t="s">
        <v>979</v>
      </c>
      <c r="D19" s="651"/>
      <c r="E19" s="651"/>
      <c r="F19" s="651">
        <v>110</v>
      </c>
      <c r="G19" s="651"/>
      <c r="H19" s="651"/>
      <c r="I19" s="651"/>
      <c r="J19" s="651"/>
      <c r="K19" s="842"/>
      <c r="L19" s="651"/>
      <c r="M19" s="652"/>
      <c r="N19" s="651"/>
      <c r="O19" s="652"/>
      <c r="P19" s="651"/>
      <c r="Q19" s="651"/>
      <c r="R19" s="651"/>
      <c r="S19" s="651"/>
      <c r="T19" s="651"/>
      <c r="U19" s="651"/>
      <c r="V19" s="651">
        <v>-110</v>
      </c>
      <c r="W19" s="651"/>
      <c r="X19" s="649">
        <f t="shared" si="0"/>
        <v>0</v>
      </c>
      <c r="Y19" s="650"/>
      <c r="Z19" s="651"/>
      <c r="AA19" s="651"/>
      <c r="AB19" s="652"/>
      <c r="AC19" s="652"/>
      <c r="AD19" s="652"/>
      <c r="AE19" s="652"/>
      <c r="AF19" s="651"/>
      <c r="AG19" s="652"/>
      <c r="AH19" s="652"/>
      <c r="AI19" s="652"/>
      <c r="AJ19" s="653">
        <f t="shared" si="1"/>
        <v>0</v>
      </c>
    </row>
    <row r="20" spans="1:36" s="643" customFormat="1" x14ac:dyDescent="0.2">
      <c r="A20" s="646">
        <v>16</v>
      </c>
      <c r="B20" s="688" t="s">
        <v>980</v>
      </c>
      <c r="C20" s="678" t="s">
        <v>981</v>
      </c>
      <c r="D20" s="651"/>
      <c r="E20" s="651"/>
      <c r="F20" s="651"/>
      <c r="G20" s="651"/>
      <c r="H20" s="651"/>
      <c r="I20" s="651"/>
      <c r="J20" s="651"/>
      <c r="K20" s="842"/>
      <c r="L20" s="651"/>
      <c r="M20" s="652"/>
      <c r="N20" s="651"/>
      <c r="O20" s="652"/>
      <c r="P20" s="651"/>
      <c r="Q20" s="651"/>
      <c r="R20" s="651"/>
      <c r="S20" s="651"/>
      <c r="T20" s="651"/>
      <c r="U20" s="651"/>
      <c r="V20" s="651">
        <v>708</v>
      </c>
      <c r="W20" s="651"/>
      <c r="X20" s="649">
        <f t="shared" si="0"/>
        <v>708</v>
      </c>
      <c r="Y20" s="650"/>
      <c r="Z20" s="651">
        <v>708</v>
      </c>
      <c r="AA20" s="651"/>
      <c r="AB20" s="652"/>
      <c r="AC20" s="652"/>
      <c r="AD20" s="652"/>
      <c r="AE20" s="652"/>
      <c r="AF20" s="651"/>
      <c r="AG20" s="652"/>
      <c r="AH20" s="652"/>
      <c r="AI20" s="652"/>
      <c r="AJ20" s="653">
        <f t="shared" si="1"/>
        <v>708</v>
      </c>
    </row>
    <row r="21" spans="1:36" s="643" customFormat="1" ht="25.5" x14ac:dyDescent="0.2">
      <c r="A21" s="646">
        <v>17</v>
      </c>
      <c r="B21" s="688"/>
      <c r="C21" s="654" t="s">
        <v>984</v>
      </c>
      <c r="D21" s="651"/>
      <c r="E21" s="651"/>
      <c r="F21" s="651">
        <v>140</v>
      </c>
      <c r="G21" s="651"/>
      <c r="H21" s="651"/>
      <c r="I21" s="651"/>
      <c r="J21" s="651"/>
      <c r="K21" s="842"/>
      <c r="L21" s="651"/>
      <c r="M21" s="652"/>
      <c r="N21" s="651"/>
      <c r="O21" s="652"/>
      <c r="P21" s="651"/>
      <c r="Q21" s="651"/>
      <c r="R21" s="651"/>
      <c r="S21" s="651"/>
      <c r="T21" s="651"/>
      <c r="U21" s="651"/>
      <c r="V21" s="651">
        <v>-140</v>
      </c>
      <c r="W21" s="651"/>
      <c r="X21" s="649">
        <f t="shared" si="0"/>
        <v>0</v>
      </c>
      <c r="Y21" s="650"/>
      <c r="Z21" s="651"/>
      <c r="AA21" s="651"/>
      <c r="AB21" s="652"/>
      <c r="AC21" s="652"/>
      <c r="AD21" s="652"/>
      <c r="AE21" s="652"/>
      <c r="AF21" s="651"/>
      <c r="AG21" s="652"/>
      <c r="AH21" s="652"/>
      <c r="AI21" s="652"/>
      <c r="AJ21" s="653">
        <f t="shared" si="1"/>
        <v>0</v>
      </c>
    </row>
    <row r="22" spans="1:36" s="643" customFormat="1" x14ac:dyDescent="0.2">
      <c r="A22" s="646">
        <v>18</v>
      </c>
      <c r="B22" s="688" t="s">
        <v>985</v>
      </c>
      <c r="C22" s="654" t="s">
        <v>1008</v>
      </c>
      <c r="D22" s="651"/>
      <c r="E22" s="651"/>
      <c r="F22" s="651">
        <v>13</v>
      </c>
      <c r="G22" s="651"/>
      <c r="H22" s="651"/>
      <c r="I22" s="651"/>
      <c r="J22" s="651"/>
      <c r="K22" s="842"/>
      <c r="L22" s="651"/>
      <c r="M22" s="652"/>
      <c r="N22" s="651"/>
      <c r="O22" s="652"/>
      <c r="P22" s="651"/>
      <c r="Q22" s="651"/>
      <c r="R22" s="651"/>
      <c r="S22" s="651"/>
      <c r="T22" s="651"/>
      <c r="U22" s="651">
        <v>-13</v>
      </c>
      <c r="V22" s="651"/>
      <c r="W22" s="651"/>
      <c r="X22" s="649">
        <f t="shared" si="0"/>
        <v>0</v>
      </c>
      <c r="Y22" s="650"/>
      <c r="Z22" s="651"/>
      <c r="AA22" s="651"/>
      <c r="AB22" s="652"/>
      <c r="AC22" s="652"/>
      <c r="AD22" s="652"/>
      <c r="AE22" s="652"/>
      <c r="AF22" s="651"/>
      <c r="AG22" s="652"/>
      <c r="AH22" s="652"/>
      <c r="AI22" s="652"/>
      <c r="AJ22" s="653">
        <f t="shared" si="1"/>
        <v>0</v>
      </c>
    </row>
    <row r="23" spans="1:36" s="643" customFormat="1" ht="25.5" x14ac:dyDescent="0.2">
      <c r="A23" s="646">
        <v>19</v>
      </c>
      <c r="B23" s="688" t="s">
        <v>987</v>
      </c>
      <c r="C23" s="654" t="s">
        <v>988</v>
      </c>
      <c r="D23" s="651"/>
      <c r="E23" s="651"/>
      <c r="F23" s="651">
        <v>82</v>
      </c>
      <c r="G23" s="651"/>
      <c r="H23" s="651"/>
      <c r="I23" s="651"/>
      <c r="J23" s="651"/>
      <c r="K23" s="842"/>
      <c r="L23" s="651"/>
      <c r="M23" s="651"/>
      <c r="N23" s="651"/>
      <c r="O23" s="652"/>
      <c r="P23" s="651"/>
      <c r="Q23" s="651"/>
      <c r="R23" s="651"/>
      <c r="S23" s="651"/>
      <c r="T23" s="651"/>
      <c r="U23" s="651"/>
      <c r="V23" s="651">
        <v>-82</v>
      </c>
      <c r="W23" s="651"/>
      <c r="X23" s="649">
        <f t="shared" si="0"/>
        <v>0</v>
      </c>
      <c r="Y23" s="650"/>
      <c r="Z23" s="651"/>
      <c r="AA23" s="651"/>
      <c r="AB23" s="652"/>
      <c r="AC23" s="652"/>
      <c r="AD23" s="652"/>
      <c r="AE23" s="648"/>
      <c r="AF23" s="651"/>
      <c r="AG23" s="652"/>
      <c r="AH23" s="652"/>
      <c r="AI23" s="651"/>
      <c r="AJ23" s="653">
        <f t="shared" si="1"/>
        <v>0</v>
      </c>
    </row>
    <row r="24" spans="1:36" s="643" customFormat="1" ht="18.75" customHeight="1" x14ac:dyDescent="0.2">
      <c r="A24" s="646">
        <v>20</v>
      </c>
      <c r="B24" s="688" t="s">
        <v>989</v>
      </c>
      <c r="C24" s="654" t="s">
        <v>990</v>
      </c>
      <c r="D24" s="651"/>
      <c r="E24" s="651"/>
      <c r="F24" s="651"/>
      <c r="G24" s="651"/>
      <c r="H24" s="651"/>
      <c r="I24" s="651"/>
      <c r="J24" s="651">
        <v>165</v>
      </c>
      <c r="K24" s="842"/>
      <c r="L24" s="651"/>
      <c r="M24" s="652"/>
      <c r="N24" s="651"/>
      <c r="O24" s="652"/>
      <c r="P24" s="651"/>
      <c r="Q24" s="651"/>
      <c r="R24" s="651"/>
      <c r="S24" s="651"/>
      <c r="T24" s="651"/>
      <c r="U24" s="651"/>
      <c r="V24" s="651">
        <v>-165</v>
      </c>
      <c r="W24" s="651"/>
      <c r="X24" s="649">
        <f t="shared" si="0"/>
        <v>0</v>
      </c>
      <c r="Y24" s="650"/>
      <c r="Z24" s="651"/>
      <c r="AA24" s="651"/>
      <c r="AB24" s="651"/>
      <c r="AC24" s="651"/>
      <c r="AD24" s="652"/>
      <c r="AE24" s="652"/>
      <c r="AF24" s="652"/>
      <c r="AG24" s="652"/>
      <c r="AH24" s="652"/>
      <c r="AI24" s="652"/>
      <c r="AJ24" s="653">
        <f t="shared" si="1"/>
        <v>0</v>
      </c>
    </row>
    <row r="25" spans="1:36" s="643" customFormat="1" ht="25.5" x14ac:dyDescent="0.2">
      <c r="A25" s="646">
        <v>21</v>
      </c>
      <c r="B25" s="688" t="s">
        <v>991</v>
      </c>
      <c r="C25" s="839" t="s">
        <v>992</v>
      </c>
      <c r="D25" s="651"/>
      <c r="E25" s="651"/>
      <c r="F25" s="651"/>
      <c r="G25" s="651"/>
      <c r="H25" s="651"/>
      <c r="I25" s="651"/>
      <c r="J25" s="651">
        <v>871</v>
      </c>
      <c r="K25" s="842"/>
      <c r="L25" s="651"/>
      <c r="M25" s="652"/>
      <c r="N25" s="651"/>
      <c r="O25" s="652"/>
      <c r="P25" s="651"/>
      <c r="Q25" s="651"/>
      <c r="R25" s="651"/>
      <c r="S25" s="651"/>
      <c r="T25" s="651"/>
      <c r="U25" s="651"/>
      <c r="V25" s="651">
        <v>-871</v>
      </c>
      <c r="W25" s="651"/>
      <c r="X25" s="649">
        <f t="shared" si="0"/>
        <v>0</v>
      </c>
      <c r="Y25" s="650"/>
      <c r="Z25" s="651"/>
      <c r="AA25" s="651"/>
      <c r="AB25" s="651"/>
      <c r="AC25" s="652"/>
      <c r="AD25" s="651"/>
      <c r="AE25" s="651"/>
      <c r="AF25" s="651"/>
      <c r="AG25" s="652"/>
      <c r="AH25" s="652"/>
      <c r="AI25" s="651"/>
      <c r="AJ25" s="653">
        <f t="shared" si="1"/>
        <v>0</v>
      </c>
    </row>
    <row r="26" spans="1:36" s="643" customFormat="1" x14ac:dyDescent="0.2">
      <c r="A26" s="646">
        <v>22</v>
      </c>
      <c r="B26" s="688" t="s">
        <v>993</v>
      </c>
      <c r="C26" s="654" t="s">
        <v>1009</v>
      </c>
      <c r="D26" s="651"/>
      <c r="E26" s="651"/>
      <c r="F26" s="651">
        <v>607</v>
      </c>
      <c r="G26" s="651"/>
      <c r="H26" s="651"/>
      <c r="I26" s="651"/>
      <c r="J26" s="651"/>
      <c r="K26" s="842"/>
      <c r="L26" s="651"/>
      <c r="M26" s="651"/>
      <c r="N26" s="651"/>
      <c r="O26" s="652"/>
      <c r="P26" s="651"/>
      <c r="Q26" s="651"/>
      <c r="R26" s="651"/>
      <c r="S26" s="651"/>
      <c r="T26" s="651"/>
      <c r="U26" s="651">
        <v>-607</v>
      </c>
      <c r="V26" s="651"/>
      <c r="W26" s="651"/>
      <c r="X26" s="649">
        <f t="shared" si="0"/>
        <v>0</v>
      </c>
      <c r="Y26" s="650"/>
      <c r="Z26" s="651"/>
      <c r="AA26" s="651"/>
      <c r="AB26" s="651"/>
      <c r="AC26" s="652"/>
      <c r="AD26" s="652"/>
      <c r="AE26" s="652"/>
      <c r="AF26" s="652"/>
      <c r="AG26" s="652"/>
      <c r="AH26" s="652"/>
      <c r="AI26" s="651"/>
      <c r="AJ26" s="653">
        <f t="shared" si="1"/>
        <v>0</v>
      </c>
    </row>
    <row r="27" spans="1:36" s="643" customFormat="1" x14ac:dyDescent="0.2">
      <c r="A27" s="646">
        <v>23</v>
      </c>
      <c r="B27" s="688" t="s">
        <v>994</v>
      </c>
      <c r="C27" s="654" t="s">
        <v>995</v>
      </c>
      <c r="D27" s="647"/>
      <c r="E27" s="651"/>
      <c r="F27" s="651"/>
      <c r="G27" s="651"/>
      <c r="H27" s="651"/>
      <c r="I27" s="651"/>
      <c r="J27" s="651">
        <v>1221</v>
      </c>
      <c r="K27" s="648"/>
      <c r="L27" s="651"/>
      <c r="M27" s="651"/>
      <c r="N27" s="651"/>
      <c r="O27" s="651"/>
      <c r="P27" s="651"/>
      <c r="Q27" s="651"/>
      <c r="R27" s="651"/>
      <c r="S27" s="651"/>
      <c r="T27" s="651"/>
      <c r="U27" s="651"/>
      <c r="V27" s="651">
        <v>-1221</v>
      </c>
      <c r="W27" s="651"/>
      <c r="X27" s="649">
        <f t="shared" si="0"/>
        <v>0</v>
      </c>
      <c r="Y27" s="650"/>
      <c r="Z27" s="651"/>
      <c r="AA27" s="651"/>
      <c r="AB27" s="651"/>
      <c r="AC27" s="651"/>
      <c r="AD27" s="651"/>
      <c r="AE27" s="651"/>
      <c r="AF27" s="651"/>
      <c r="AG27" s="651"/>
      <c r="AH27" s="651"/>
      <c r="AI27" s="651"/>
      <c r="AJ27" s="653">
        <f t="shared" si="1"/>
        <v>0</v>
      </c>
    </row>
    <row r="28" spans="1:36" s="643" customFormat="1" x14ac:dyDescent="0.2">
      <c r="A28" s="646">
        <v>24</v>
      </c>
      <c r="B28" s="919" t="s">
        <v>997</v>
      </c>
      <c r="C28" s="700" t="s">
        <v>1010</v>
      </c>
      <c r="D28" s="919"/>
      <c r="E28" s="919"/>
      <c r="F28" s="919"/>
      <c r="G28" s="919"/>
      <c r="H28" s="919"/>
      <c r="I28" s="919"/>
      <c r="J28" s="919">
        <v>460</v>
      </c>
      <c r="K28" s="919"/>
      <c r="L28" s="919"/>
      <c r="M28" s="919"/>
      <c r="N28" s="919"/>
      <c r="O28" s="919"/>
      <c r="P28" s="919"/>
      <c r="Q28" s="919"/>
      <c r="R28" s="919"/>
      <c r="S28" s="919"/>
      <c r="T28" s="919"/>
      <c r="U28" s="919"/>
      <c r="V28" s="919">
        <v>-460</v>
      </c>
      <c r="W28" s="651"/>
      <c r="X28" s="649">
        <f t="shared" si="0"/>
        <v>0</v>
      </c>
      <c r="Y28" s="650"/>
      <c r="Z28" s="651"/>
      <c r="AA28" s="651"/>
      <c r="AB28" s="652"/>
      <c r="AC28" s="652"/>
      <c r="AD28" s="652"/>
      <c r="AE28" s="652"/>
      <c r="AF28" s="652"/>
      <c r="AG28" s="652"/>
      <c r="AH28" s="652"/>
      <c r="AI28" s="652"/>
      <c r="AJ28" s="653">
        <f t="shared" si="1"/>
        <v>0</v>
      </c>
    </row>
    <row r="29" spans="1:36" s="643" customFormat="1" ht="27" customHeight="1" x14ac:dyDescent="0.2">
      <c r="A29" s="646">
        <v>25</v>
      </c>
      <c r="B29" s="688" t="s">
        <v>999</v>
      </c>
      <c r="C29" s="654" t="s">
        <v>1000</v>
      </c>
      <c r="D29" s="647"/>
      <c r="E29" s="651"/>
      <c r="F29" s="651">
        <v>41</v>
      </c>
      <c r="G29" s="651"/>
      <c r="H29" s="651"/>
      <c r="I29" s="651"/>
      <c r="J29" s="651"/>
      <c r="K29" s="648"/>
      <c r="L29" s="651"/>
      <c r="M29" s="652"/>
      <c r="N29" s="651"/>
      <c r="O29" s="652"/>
      <c r="P29" s="651"/>
      <c r="Q29" s="651"/>
      <c r="R29" s="651"/>
      <c r="S29" s="651"/>
      <c r="T29" s="651"/>
      <c r="U29" s="651"/>
      <c r="V29" s="651">
        <v>-41</v>
      </c>
      <c r="W29" s="651"/>
      <c r="X29" s="649">
        <f t="shared" ref="X29:X76" si="2">SUM(D29:W29)</f>
        <v>0</v>
      </c>
      <c r="Y29" s="650"/>
      <c r="Z29" s="651"/>
      <c r="AA29" s="651"/>
      <c r="AB29" s="651"/>
      <c r="AC29" s="652"/>
      <c r="AD29" s="652"/>
      <c r="AE29" s="652"/>
      <c r="AF29" s="651"/>
      <c r="AG29" s="652"/>
      <c r="AH29" s="652"/>
      <c r="AI29" s="652"/>
      <c r="AJ29" s="653">
        <f t="shared" si="1"/>
        <v>0</v>
      </c>
    </row>
    <row r="30" spans="1:36" s="643" customFormat="1" ht="25.5" x14ac:dyDescent="0.2">
      <c r="A30" s="646">
        <v>26</v>
      </c>
      <c r="B30" s="688" t="s">
        <v>1001</v>
      </c>
      <c r="C30" s="654" t="s">
        <v>1011</v>
      </c>
      <c r="D30" s="647"/>
      <c r="E30" s="651"/>
      <c r="F30" s="651">
        <f>-10+1390</f>
        <v>1380</v>
      </c>
      <c r="G30" s="651"/>
      <c r="H30" s="651"/>
      <c r="I30" s="651"/>
      <c r="J30" s="651"/>
      <c r="K30" s="648"/>
      <c r="L30" s="651"/>
      <c r="M30" s="652"/>
      <c r="N30" s="651"/>
      <c r="O30" s="651"/>
      <c r="P30" s="651"/>
      <c r="Q30" s="651"/>
      <c r="R30" s="651"/>
      <c r="S30" s="651"/>
      <c r="T30" s="651"/>
      <c r="U30" s="651">
        <v>-1380</v>
      </c>
      <c r="V30" s="651"/>
      <c r="W30" s="651"/>
      <c r="X30" s="649">
        <f t="shared" si="2"/>
        <v>0</v>
      </c>
      <c r="Y30" s="650"/>
      <c r="Z30" s="651"/>
      <c r="AA30" s="651"/>
      <c r="AB30" s="652"/>
      <c r="AC30" s="652"/>
      <c r="AD30" s="652"/>
      <c r="AE30" s="652"/>
      <c r="AF30" s="652"/>
      <c r="AG30" s="652"/>
      <c r="AH30" s="652"/>
      <c r="AI30" s="652"/>
      <c r="AJ30" s="653">
        <f t="shared" si="1"/>
        <v>0</v>
      </c>
    </row>
    <row r="31" spans="1:36" s="643" customFormat="1" x14ac:dyDescent="0.2">
      <c r="A31" s="646">
        <v>27</v>
      </c>
      <c r="B31" s="688" t="s">
        <v>1002</v>
      </c>
      <c r="C31" s="654" t="s">
        <v>1003</v>
      </c>
      <c r="D31" s="647"/>
      <c r="E31" s="651"/>
      <c r="F31" s="651">
        <v>70</v>
      </c>
      <c r="G31" s="651"/>
      <c r="H31" s="651"/>
      <c r="I31" s="651"/>
      <c r="J31" s="651"/>
      <c r="K31" s="648"/>
      <c r="L31" s="651"/>
      <c r="M31" s="652"/>
      <c r="N31" s="651"/>
      <c r="O31" s="652"/>
      <c r="P31" s="651"/>
      <c r="Q31" s="651"/>
      <c r="R31" s="651"/>
      <c r="S31" s="651"/>
      <c r="T31" s="651"/>
      <c r="U31" s="651"/>
      <c r="V31" s="651">
        <v>-70</v>
      </c>
      <c r="W31" s="651"/>
      <c r="X31" s="649">
        <f t="shared" si="2"/>
        <v>0</v>
      </c>
      <c r="Y31" s="650"/>
      <c r="Z31" s="651"/>
      <c r="AA31" s="651"/>
      <c r="AB31" s="652"/>
      <c r="AC31" s="652"/>
      <c r="AD31" s="652"/>
      <c r="AE31" s="652"/>
      <c r="AF31" s="652"/>
      <c r="AG31" s="652"/>
      <c r="AH31" s="652"/>
      <c r="AI31" s="652"/>
      <c r="AJ31" s="653">
        <f t="shared" si="1"/>
        <v>0</v>
      </c>
    </row>
    <row r="32" spans="1:36" s="643" customFormat="1" ht="25.5" customHeight="1" x14ac:dyDescent="0.2">
      <c r="A32" s="646">
        <v>28</v>
      </c>
      <c r="B32" s="688" t="s">
        <v>1004</v>
      </c>
      <c r="C32" s="654" t="s">
        <v>1005</v>
      </c>
      <c r="D32" s="647"/>
      <c r="E32" s="651"/>
      <c r="F32" s="651"/>
      <c r="G32" s="651"/>
      <c r="H32" s="651"/>
      <c r="I32" s="651"/>
      <c r="J32" s="651">
        <v>1283</v>
      </c>
      <c r="K32" s="648"/>
      <c r="L32" s="651"/>
      <c r="M32" s="652"/>
      <c r="N32" s="651"/>
      <c r="O32" s="652"/>
      <c r="P32" s="651"/>
      <c r="Q32" s="651"/>
      <c r="R32" s="651"/>
      <c r="S32" s="651"/>
      <c r="T32" s="651"/>
      <c r="U32" s="651"/>
      <c r="V32" s="651">
        <v>-1283</v>
      </c>
      <c r="W32" s="651"/>
      <c r="X32" s="649">
        <f t="shared" si="2"/>
        <v>0</v>
      </c>
      <c r="Y32" s="650"/>
      <c r="Z32" s="651"/>
      <c r="AA32" s="651"/>
      <c r="AB32" s="652"/>
      <c r="AC32" s="652"/>
      <c r="AD32" s="652"/>
      <c r="AE32" s="652"/>
      <c r="AF32" s="652"/>
      <c r="AG32" s="652"/>
      <c r="AH32" s="652"/>
      <c r="AI32" s="652"/>
      <c r="AJ32" s="653">
        <f t="shared" si="1"/>
        <v>0</v>
      </c>
    </row>
    <row r="33" spans="1:36" s="643" customFormat="1" x14ac:dyDescent="0.2">
      <c r="A33" s="646">
        <v>29</v>
      </c>
      <c r="B33" s="688" t="s">
        <v>1006</v>
      </c>
      <c r="C33" s="654" t="s">
        <v>1007</v>
      </c>
      <c r="D33" s="647"/>
      <c r="E33" s="651"/>
      <c r="F33" s="651">
        <v>36</v>
      </c>
      <c r="G33" s="651"/>
      <c r="H33" s="651"/>
      <c r="I33" s="651"/>
      <c r="J33" s="651"/>
      <c r="K33" s="648"/>
      <c r="L33" s="651"/>
      <c r="M33" s="652"/>
      <c r="N33" s="651"/>
      <c r="O33" s="652"/>
      <c r="P33" s="651"/>
      <c r="Q33" s="651"/>
      <c r="R33" s="651">
        <v>-36</v>
      </c>
      <c r="S33" s="651"/>
      <c r="T33" s="651"/>
      <c r="U33" s="651"/>
      <c r="V33" s="651"/>
      <c r="W33" s="651"/>
      <c r="X33" s="649">
        <f t="shared" si="2"/>
        <v>0</v>
      </c>
      <c r="Y33" s="650"/>
      <c r="Z33" s="651"/>
      <c r="AA33" s="651"/>
      <c r="AB33" s="652"/>
      <c r="AC33" s="651"/>
      <c r="AD33" s="652"/>
      <c r="AE33" s="652"/>
      <c r="AF33" s="652"/>
      <c r="AG33" s="652"/>
      <c r="AH33" s="652"/>
      <c r="AI33" s="652"/>
      <c r="AJ33" s="653">
        <f t="shared" si="1"/>
        <v>0</v>
      </c>
    </row>
    <row r="34" spans="1:36" s="643" customFormat="1" x14ac:dyDescent="0.2">
      <c r="A34" s="646">
        <v>30</v>
      </c>
      <c r="B34" s="688" t="s">
        <v>1012</v>
      </c>
      <c r="C34" s="654" t="s">
        <v>1014</v>
      </c>
      <c r="D34" s="647"/>
      <c r="E34" s="651"/>
      <c r="F34" s="651">
        <v>235</v>
      </c>
      <c r="G34" s="651"/>
      <c r="H34" s="651"/>
      <c r="I34" s="651"/>
      <c r="J34" s="651"/>
      <c r="K34" s="648"/>
      <c r="L34" s="651"/>
      <c r="M34" s="652"/>
      <c r="N34" s="651"/>
      <c r="O34" s="652"/>
      <c r="P34" s="651">
        <v>-235</v>
      </c>
      <c r="Q34" s="651"/>
      <c r="R34" s="651"/>
      <c r="S34" s="651"/>
      <c r="T34" s="651"/>
      <c r="U34" s="651"/>
      <c r="V34" s="651"/>
      <c r="W34" s="651"/>
      <c r="X34" s="649">
        <f t="shared" si="2"/>
        <v>0</v>
      </c>
      <c r="Y34" s="650"/>
      <c r="Z34" s="651"/>
      <c r="AA34" s="651"/>
      <c r="AB34" s="652"/>
      <c r="AC34" s="651"/>
      <c r="AD34" s="652"/>
      <c r="AE34" s="652"/>
      <c r="AF34" s="652"/>
      <c r="AG34" s="652"/>
      <c r="AH34" s="652"/>
      <c r="AI34" s="652"/>
      <c r="AJ34" s="653">
        <f t="shared" si="1"/>
        <v>0</v>
      </c>
    </row>
    <row r="35" spans="1:36" s="643" customFormat="1" x14ac:dyDescent="0.2">
      <c r="A35" s="646">
        <v>31</v>
      </c>
      <c r="B35" s="688" t="s">
        <v>1015</v>
      </c>
      <c r="C35" s="654" t="s">
        <v>1016</v>
      </c>
      <c r="D35" s="647"/>
      <c r="E35" s="651"/>
      <c r="F35" s="651">
        <v>100</v>
      </c>
      <c r="G35" s="651"/>
      <c r="H35" s="651"/>
      <c r="I35" s="651"/>
      <c r="J35" s="651"/>
      <c r="K35" s="648"/>
      <c r="L35" s="651"/>
      <c r="M35" s="652"/>
      <c r="N35" s="651"/>
      <c r="O35" s="652"/>
      <c r="P35" s="651"/>
      <c r="Q35" s="651"/>
      <c r="R35" s="651">
        <v>-100</v>
      </c>
      <c r="S35" s="651"/>
      <c r="T35" s="651"/>
      <c r="U35" s="651"/>
      <c r="V35" s="651"/>
      <c r="W35" s="651"/>
      <c r="X35" s="649">
        <f t="shared" si="2"/>
        <v>0</v>
      </c>
      <c r="Y35" s="650"/>
      <c r="Z35" s="651"/>
      <c r="AA35" s="651"/>
      <c r="AB35" s="652"/>
      <c r="AC35" s="651"/>
      <c r="AD35" s="652"/>
      <c r="AE35" s="652"/>
      <c r="AF35" s="652"/>
      <c r="AG35" s="652"/>
      <c r="AH35" s="652"/>
      <c r="AI35" s="652"/>
      <c r="AJ35" s="653">
        <f t="shared" si="1"/>
        <v>0</v>
      </c>
    </row>
    <row r="36" spans="1:36" s="643" customFormat="1" x14ac:dyDescent="0.2">
      <c r="A36" s="646">
        <v>32</v>
      </c>
      <c r="B36" s="688" t="s">
        <v>1017</v>
      </c>
      <c r="C36" s="654" t="s">
        <v>1018</v>
      </c>
      <c r="D36" s="647"/>
      <c r="E36" s="651"/>
      <c r="F36" s="651"/>
      <c r="G36" s="651"/>
      <c r="H36" s="651"/>
      <c r="I36" s="651">
        <v>500</v>
      </c>
      <c r="J36" s="651"/>
      <c r="K36" s="648"/>
      <c r="L36" s="651"/>
      <c r="M36" s="652"/>
      <c r="N36" s="651"/>
      <c r="O36" s="652"/>
      <c r="P36" s="651">
        <v>-500</v>
      </c>
      <c r="Q36" s="651"/>
      <c r="R36" s="651"/>
      <c r="S36" s="651"/>
      <c r="T36" s="651"/>
      <c r="U36" s="651"/>
      <c r="V36" s="651"/>
      <c r="W36" s="651"/>
      <c r="X36" s="649">
        <f t="shared" si="2"/>
        <v>0</v>
      </c>
      <c r="Y36" s="650"/>
      <c r="Z36" s="651"/>
      <c r="AA36" s="651"/>
      <c r="AB36" s="652"/>
      <c r="AC36" s="651"/>
      <c r="AD36" s="652"/>
      <c r="AE36" s="652"/>
      <c r="AF36" s="652"/>
      <c r="AG36" s="652"/>
      <c r="AH36" s="652"/>
      <c r="AI36" s="652"/>
      <c r="AJ36" s="653">
        <f t="shared" si="1"/>
        <v>0</v>
      </c>
    </row>
    <row r="37" spans="1:36" s="643" customFormat="1" ht="25.5" x14ac:dyDescent="0.2">
      <c r="A37" s="646">
        <v>33</v>
      </c>
      <c r="B37" s="688" t="s">
        <v>1019</v>
      </c>
      <c r="C37" s="654" t="s">
        <v>1020</v>
      </c>
      <c r="D37" s="647"/>
      <c r="E37" s="651"/>
      <c r="F37" s="651">
        <v>27</v>
      </c>
      <c r="G37" s="651"/>
      <c r="H37" s="651"/>
      <c r="I37" s="651"/>
      <c r="J37" s="651"/>
      <c r="K37" s="648"/>
      <c r="L37" s="651"/>
      <c r="M37" s="652"/>
      <c r="N37" s="651"/>
      <c r="O37" s="652"/>
      <c r="P37" s="651"/>
      <c r="Q37" s="651"/>
      <c r="R37" s="651"/>
      <c r="S37" s="651"/>
      <c r="T37" s="651"/>
      <c r="U37" s="651"/>
      <c r="V37" s="651">
        <v>-27</v>
      </c>
      <c r="W37" s="651"/>
      <c r="X37" s="649">
        <f t="shared" si="2"/>
        <v>0</v>
      </c>
      <c r="Y37" s="650"/>
      <c r="Z37" s="651"/>
      <c r="AA37" s="651"/>
      <c r="AB37" s="652"/>
      <c r="AC37" s="651"/>
      <c r="AD37" s="652"/>
      <c r="AE37" s="652"/>
      <c r="AF37" s="652"/>
      <c r="AG37" s="652"/>
      <c r="AH37" s="652"/>
      <c r="AI37" s="652"/>
      <c r="AJ37" s="653">
        <f t="shared" si="1"/>
        <v>0</v>
      </c>
    </row>
    <row r="38" spans="1:36" s="643" customFormat="1" x14ac:dyDescent="0.2">
      <c r="A38" s="646">
        <v>34</v>
      </c>
      <c r="B38" s="688" t="s">
        <v>1021</v>
      </c>
      <c r="C38" s="654" t="s">
        <v>1022</v>
      </c>
      <c r="D38" s="647"/>
      <c r="E38" s="651"/>
      <c r="F38" s="651">
        <v>25</v>
      </c>
      <c r="G38" s="651"/>
      <c r="H38" s="651"/>
      <c r="I38" s="651"/>
      <c r="J38" s="651"/>
      <c r="K38" s="648"/>
      <c r="L38" s="651"/>
      <c r="M38" s="652"/>
      <c r="N38" s="651"/>
      <c r="O38" s="652"/>
      <c r="P38" s="651"/>
      <c r="Q38" s="651"/>
      <c r="R38" s="651"/>
      <c r="S38" s="651"/>
      <c r="T38" s="651"/>
      <c r="U38" s="651"/>
      <c r="V38" s="651">
        <v>-25</v>
      </c>
      <c r="W38" s="651"/>
      <c r="X38" s="649">
        <f t="shared" si="2"/>
        <v>0</v>
      </c>
      <c r="Y38" s="650"/>
      <c r="Z38" s="651"/>
      <c r="AA38" s="651"/>
      <c r="AB38" s="652"/>
      <c r="AC38" s="651"/>
      <c r="AD38" s="652"/>
      <c r="AE38" s="652"/>
      <c r="AF38" s="652"/>
      <c r="AG38" s="652"/>
      <c r="AH38" s="652"/>
      <c r="AI38" s="652"/>
      <c r="AJ38" s="653">
        <f t="shared" si="1"/>
        <v>0</v>
      </c>
    </row>
    <row r="39" spans="1:36" s="643" customFormat="1" ht="25.5" x14ac:dyDescent="0.2">
      <c r="A39" s="646">
        <v>35</v>
      </c>
      <c r="B39" s="688" t="s">
        <v>1023</v>
      </c>
      <c r="C39" s="654" t="s">
        <v>1024</v>
      </c>
      <c r="D39" s="647"/>
      <c r="E39" s="651"/>
      <c r="F39" s="651">
        <v>10</v>
      </c>
      <c r="G39" s="651"/>
      <c r="H39" s="651"/>
      <c r="I39" s="651"/>
      <c r="J39" s="651"/>
      <c r="K39" s="648"/>
      <c r="L39" s="651"/>
      <c r="M39" s="652"/>
      <c r="N39" s="651"/>
      <c r="O39" s="652"/>
      <c r="P39" s="651"/>
      <c r="Q39" s="651"/>
      <c r="R39" s="651"/>
      <c r="S39" s="651"/>
      <c r="T39" s="651"/>
      <c r="U39" s="651"/>
      <c r="V39" s="651">
        <v>-10</v>
      </c>
      <c r="W39" s="651"/>
      <c r="X39" s="649">
        <f t="shared" si="2"/>
        <v>0</v>
      </c>
      <c r="Y39" s="650"/>
      <c r="Z39" s="651"/>
      <c r="AA39" s="651"/>
      <c r="AB39" s="652"/>
      <c r="AC39" s="651"/>
      <c r="AD39" s="652"/>
      <c r="AE39" s="652"/>
      <c r="AF39" s="652"/>
      <c r="AG39" s="652"/>
      <c r="AH39" s="652"/>
      <c r="AI39" s="652"/>
      <c r="AJ39" s="653">
        <f t="shared" si="1"/>
        <v>0</v>
      </c>
    </row>
    <row r="40" spans="1:36" s="643" customFormat="1" ht="25.5" x14ac:dyDescent="0.2">
      <c r="A40" s="646">
        <v>36</v>
      </c>
      <c r="B40" s="688" t="s">
        <v>1025</v>
      </c>
      <c r="C40" s="654" t="s">
        <v>1026</v>
      </c>
      <c r="D40" s="647"/>
      <c r="E40" s="651"/>
      <c r="F40" s="651">
        <v>14</v>
      </c>
      <c r="G40" s="651"/>
      <c r="H40" s="651"/>
      <c r="I40" s="651"/>
      <c r="J40" s="651"/>
      <c r="K40" s="648"/>
      <c r="L40" s="651"/>
      <c r="M40" s="652"/>
      <c r="N40" s="651"/>
      <c r="O40" s="652"/>
      <c r="P40" s="651"/>
      <c r="Q40" s="651"/>
      <c r="R40" s="651"/>
      <c r="S40" s="651"/>
      <c r="T40" s="651"/>
      <c r="U40" s="651"/>
      <c r="V40" s="651">
        <v>-14</v>
      </c>
      <c r="W40" s="651"/>
      <c r="X40" s="649">
        <f t="shared" si="2"/>
        <v>0</v>
      </c>
      <c r="Y40" s="650"/>
      <c r="Z40" s="651"/>
      <c r="AA40" s="651"/>
      <c r="AB40" s="652"/>
      <c r="AC40" s="651"/>
      <c r="AD40" s="652"/>
      <c r="AE40" s="652"/>
      <c r="AF40" s="652"/>
      <c r="AG40" s="652"/>
      <c r="AH40" s="652"/>
      <c r="AI40" s="652"/>
      <c r="AJ40" s="653">
        <f t="shared" si="1"/>
        <v>0</v>
      </c>
    </row>
    <row r="41" spans="1:36" s="643" customFormat="1" ht="25.5" x14ac:dyDescent="0.2">
      <c r="A41" s="646">
        <v>37</v>
      </c>
      <c r="B41" s="688" t="s">
        <v>1027</v>
      </c>
      <c r="C41" s="654" t="s">
        <v>1028</v>
      </c>
      <c r="D41" s="647"/>
      <c r="E41" s="651"/>
      <c r="F41" s="651"/>
      <c r="G41" s="651"/>
      <c r="H41" s="651"/>
      <c r="I41" s="651"/>
      <c r="J41" s="651">
        <v>284</v>
      </c>
      <c r="K41" s="648"/>
      <c r="L41" s="651"/>
      <c r="M41" s="652"/>
      <c r="N41" s="651"/>
      <c r="O41" s="652"/>
      <c r="P41" s="651"/>
      <c r="Q41" s="651"/>
      <c r="R41" s="651"/>
      <c r="S41" s="651"/>
      <c r="T41" s="651"/>
      <c r="U41" s="651"/>
      <c r="V41" s="651">
        <v>-284</v>
      </c>
      <c r="W41" s="651"/>
      <c r="X41" s="649">
        <f t="shared" si="2"/>
        <v>0</v>
      </c>
      <c r="Y41" s="650"/>
      <c r="Z41" s="651"/>
      <c r="AA41" s="651"/>
      <c r="AB41" s="652"/>
      <c r="AC41" s="651"/>
      <c r="AD41" s="652"/>
      <c r="AE41" s="652"/>
      <c r="AF41" s="652"/>
      <c r="AG41" s="652"/>
      <c r="AH41" s="652"/>
      <c r="AI41" s="652"/>
      <c r="AJ41" s="653">
        <f t="shared" si="1"/>
        <v>0</v>
      </c>
    </row>
    <row r="42" spans="1:36" s="643" customFormat="1" x14ac:dyDescent="0.2">
      <c r="A42" s="646">
        <v>38</v>
      </c>
      <c r="B42" s="688" t="s">
        <v>1030</v>
      </c>
      <c r="C42" s="654" t="s">
        <v>1031</v>
      </c>
      <c r="D42" s="647"/>
      <c r="E42" s="651"/>
      <c r="F42" s="651"/>
      <c r="G42" s="651"/>
      <c r="H42" s="651"/>
      <c r="I42" s="651"/>
      <c r="J42" s="651">
        <v>1100</v>
      </c>
      <c r="K42" s="648"/>
      <c r="L42" s="651"/>
      <c r="M42" s="652"/>
      <c r="N42" s="651"/>
      <c r="O42" s="652"/>
      <c r="P42" s="651">
        <v>-1100</v>
      </c>
      <c r="Q42" s="651"/>
      <c r="R42" s="651"/>
      <c r="S42" s="651"/>
      <c r="T42" s="651"/>
      <c r="U42" s="651"/>
      <c r="V42" s="651"/>
      <c r="W42" s="651"/>
      <c r="X42" s="649">
        <f t="shared" si="2"/>
        <v>0</v>
      </c>
      <c r="Y42" s="650"/>
      <c r="Z42" s="651"/>
      <c r="AA42" s="651"/>
      <c r="AB42" s="652"/>
      <c r="AC42" s="651"/>
      <c r="AD42" s="652"/>
      <c r="AE42" s="652"/>
      <c r="AF42" s="652"/>
      <c r="AG42" s="652"/>
      <c r="AH42" s="652"/>
      <c r="AI42" s="652"/>
      <c r="AJ42" s="653">
        <f t="shared" si="1"/>
        <v>0</v>
      </c>
    </row>
    <row r="43" spans="1:36" s="643" customFormat="1" ht="25.5" x14ac:dyDescent="0.2">
      <c r="A43" s="646">
        <v>39</v>
      </c>
      <c r="B43" s="688" t="s">
        <v>1033</v>
      </c>
      <c r="C43" s="974" t="s">
        <v>1034</v>
      </c>
      <c r="D43" s="647"/>
      <c r="E43" s="651"/>
      <c r="F43" s="651">
        <v>3759</v>
      </c>
      <c r="G43" s="651"/>
      <c r="H43" s="651"/>
      <c r="I43" s="651"/>
      <c r="J43" s="651"/>
      <c r="K43" s="648"/>
      <c r="L43" s="651"/>
      <c r="M43" s="652"/>
      <c r="N43" s="651"/>
      <c r="O43" s="652"/>
      <c r="P43" s="651"/>
      <c r="Q43" s="651"/>
      <c r="R43" s="651"/>
      <c r="S43" s="651"/>
      <c r="T43" s="651"/>
      <c r="U43" s="651"/>
      <c r="V43" s="651">
        <v>-3759</v>
      </c>
      <c r="W43" s="651"/>
      <c r="X43" s="649">
        <f t="shared" si="2"/>
        <v>0</v>
      </c>
      <c r="Y43" s="650"/>
      <c r="Z43" s="651"/>
      <c r="AA43" s="651"/>
      <c r="AB43" s="652"/>
      <c r="AC43" s="651"/>
      <c r="AD43" s="652"/>
      <c r="AE43" s="652"/>
      <c r="AF43" s="652"/>
      <c r="AG43" s="652"/>
      <c r="AH43" s="652"/>
      <c r="AI43" s="652"/>
      <c r="AJ43" s="653">
        <f t="shared" si="1"/>
        <v>0</v>
      </c>
    </row>
    <row r="44" spans="1:36" s="643" customFormat="1" x14ac:dyDescent="0.2">
      <c r="A44" s="646">
        <v>40</v>
      </c>
      <c r="B44" s="688" t="s">
        <v>1035</v>
      </c>
      <c r="C44" s="654" t="s">
        <v>1036</v>
      </c>
      <c r="D44" s="647"/>
      <c r="E44" s="651"/>
      <c r="F44" s="651"/>
      <c r="G44" s="651"/>
      <c r="H44" s="651"/>
      <c r="I44" s="651"/>
      <c r="J44" s="651">
        <v>768</v>
      </c>
      <c r="K44" s="648"/>
      <c r="L44" s="651"/>
      <c r="M44" s="652"/>
      <c r="N44" s="651"/>
      <c r="O44" s="652"/>
      <c r="P44" s="651"/>
      <c r="Q44" s="651"/>
      <c r="R44" s="651"/>
      <c r="S44" s="651"/>
      <c r="T44" s="651"/>
      <c r="U44" s="651"/>
      <c r="V44" s="651">
        <v>-768</v>
      </c>
      <c r="W44" s="651"/>
      <c r="X44" s="649">
        <f>SUM(D44:W44)</f>
        <v>0</v>
      </c>
      <c r="Y44" s="650"/>
      <c r="Z44" s="651"/>
      <c r="AA44" s="651"/>
      <c r="AB44" s="652"/>
      <c r="AC44" s="651"/>
      <c r="AD44" s="652"/>
      <c r="AE44" s="652"/>
      <c r="AF44" s="652"/>
      <c r="AG44" s="652"/>
      <c r="AH44" s="652"/>
      <c r="AI44" s="652"/>
      <c r="AJ44" s="653">
        <f t="shared" si="1"/>
        <v>0</v>
      </c>
    </row>
    <row r="45" spans="1:36" s="643" customFormat="1" x14ac:dyDescent="0.2">
      <c r="A45" s="646">
        <v>41</v>
      </c>
      <c r="B45" s="688" t="s">
        <v>1038</v>
      </c>
      <c r="C45" s="654" t="s">
        <v>1039</v>
      </c>
      <c r="D45" s="647"/>
      <c r="E45" s="651"/>
      <c r="F45" s="651"/>
      <c r="G45" s="651"/>
      <c r="H45" s="651"/>
      <c r="I45" s="651"/>
      <c r="J45" s="651">
        <v>36</v>
      </c>
      <c r="K45" s="648"/>
      <c r="L45" s="651"/>
      <c r="M45" s="652"/>
      <c r="N45" s="651"/>
      <c r="O45" s="652"/>
      <c r="P45" s="651"/>
      <c r="Q45" s="651"/>
      <c r="R45" s="651"/>
      <c r="S45" s="651"/>
      <c r="T45" s="651"/>
      <c r="U45" s="651"/>
      <c r="V45" s="651">
        <v>-36</v>
      </c>
      <c r="W45" s="651"/>
      <c r="X45" s="649">
        <f t="shared" ref="X45:X60" si="3">SUM(D45:W45)</f>
        <v>0</v>
      </c>
      <c r="Y45" s="650"/>
      <c r="Z45" s="651"/>
      <c r="AA45" s="651"/>
      <c r="AB45" s="652"/>
      <c r="AC45" s="651"/>
      <c r="AD45" s="652"/>
      <c r="AE45" s="652"/>
      <c r="AF45" s="652"/>
      <c r="AG45" s="652"/>
      <c r="AH45" s="652"/>
      <c r="AI45" s="652"/>
      <c r="AJ45" s="653">
        <f t="shared" si="1"/>
        <v>0</v>
      </c>
    </row>
    <row r="46" spans="1:36" s="643" customFormat="1" ht="25.5" x14ac:dyDescent="0.2">
      <c r="A46" s="646">
        <v>42</v>
      </c>
      <c r="B46" s="688" t="s">
        <v>1041</v>
      </c>
      <c r="C46" s="654" t="s">
        <v>1042</v>
      </c>
      <c r="D46" s="647"/>
      <c r="E46" s="651"/>
      <c r="F46" s="651"/>
      <c r="G46" s="651"/>
      <c r="H46" s="651"/>
      <c r="I46" s="651"/>
      <c r="J46" s="651">
        <v>2921</v>
      </c>
      <c r="K46" s="648"/>
      <c r="L46" s="651"/>
      <c r="M46" s="652"/>
      <c r="N46" s="651"/>
      <c r="O46" s="652"/>
      <c r="P46" s="651"/>
      <c r="Q46" s="651"/>
      <c r="R46" s="651"/>
      <c r="S46" s="651"/>
      <c r="T46" s="651"/>
      <c r="U46" s="651"/>
      <c r="V46" s="651">
        <v>-2921</v>
      </c>
      <c r="W46" s="651"/>
      <c r="X46" s="649">
        <f t="shared" si="3"/>
        <v>0</v>
      </c>
      <c r="Y46" s="650"/>
      <c r="Z46" s="651"/>
      <c r="AA46" s="651"/>
      <c r="AB46" s="652"/>
      <c r="AC46" s="651"/>
      <c r="AD46" s="652"/>
      <c r="AE46" s="652"/>
      <c r="AF46" s="652"/>
      <c r="AG46" s="652"/>
      <c r="AH46" s="652"/>
      <c r="AI46" s="652"/>
      <c r="AJ46" s="653">
        <f t="shared" si="1"/>
        <v>0</v>
      </c>
    </row>
    <row r="47" spans="1:36" s="643" customFormat="1" x14ac:dyDescent="0.2">
      <c r="A47" s="646">
        <v>43</v>
      </c>
      <c r="B47" s="688" t="s">
        <v>1043</v>
      </c>
      <c r="C47" s="654" t="s">
        <v>1044</v>
      </c>
      <c r="D47" s="647"/>
      <c r="E47" s="651"/>
      <c r="F47" s="651"/>
      <c r="G47" s="651"/>
      <c r="H47" s="651"/>
      <c r="I47" s="651"/>
      <c r="J47" s="651">
        <v>1068</v>
      </c>
      <c r="K47" s="648"/>
      <c r="L47" s="651"/>
      <c r="M47" s="652"/>
      <c r="N47" s="651"/>
      <c r="O47" s="652"/>
      <c r="P47" s="651"/>
      <c r="Q47" s="651"/>
      <c r="R47" s="651"/>
      <c r="S47" s="651"/>
      <c r="T47" s="651"/>
      <c r="U47" s="651"/>
      <c r="V47" s="651">
        <v>-1068</v>
      </c>
      <c r="W47" s="651"/>
      <c r="X47" s="649">
        <f t="shared" si="3"/>
        <v>0</v>
      </c>
      <c r="Y47" s="650"/>
      <c r="Z47" s="651"/>
      <c r="AA47" s="651"/>
      <c r="AB47" s="652"/>
      <c r="AC47" s="651"/>
      <c r="AD47" s="652"/>
      <c r="AE47" s="652"/>
      <c r="AF47" s="652"/>
      <c r="AG47" s="652"/>
      <c r="AH47" s="652"/>
      <c r="AI47" s="652"/>
      <c r="AJ47" s="653">
        <f t="shared" si="1"/>
        <v>0</v>
      </c>
    </row>
    <row r="48" spans="1:36" s="643" customFormat="1" x14ac:dyDescent="0.2">
      <c r="A48" s="646">
        <v>44</v>
      </c>
      <c r="B48" s="688" t="s">
        <v>1046</v>
      </c>
      <c r="C48" s="654" t="s">
        <v>1048</v>
      </c>
      <c r="D48" s="647"/>
      <c r="E48" s="651"/>
      <c r="F48" s="651">
        <f>5000+4991+2000</f>
        <v>11991</v>
      </c>
      <c r="G48" s="651"/>
      <c r="H48" s="651"/>
      <c r="I48" s="651"/>
      <c r="J48" s="651"/>
      <c r="K48" s="648"/>
      <c r="L48" s="651"/>
      <c r="M48" s="652"/>
      <c r="N48" s="651"/>
      <c r="O48" s="652"/>
      <c r="P48" s="651">
        <f>-2000-1991</f>
        <v>-3991</v>
      </c>
      <c r="Q48" s="651"/>
      <c r="R48" s="651"/>
      <c r="S48" s="651"/>
      <c r="T48" s="651"/>
      <c r="U48" s="651"/>
      <c r="V48" s="651"/>
      <c r="W48" s="651"/>
      <c r="X48" s="649">
        <f t="shared" si="3"/>
        <v>8000</v>
      </c>
      <c r="Y48" s="650"/>
      <c r="Z48" s="651"/>
      <c r="AA48" s="651"/>
      <c r="AB48" s="651">
        <v>8000</v>
      </c>
      <c r="AC48" s="651"/>
      <c r="AD48" s="652"/>
      <c r="AE48" s="652"/>
      <c r="AF48" s="652"/>
      <c r="AG48" s="652"/>
      <c r="AH48" s="652"/>
      <c r="AI48" s="652"/>
      <c r="AJ48" s="653">
        <f t="shared" si="1"/>
        <v>8000</v>
      </c>
    </row>
    <row r="49" spans="1:36" s="643" customFormat="1" x14ac:dyDescent="0.2">
      <c r="A49" s="646">
        <v>45</v>
      </c>
      <c r="B49" s="688" t="s">
        <v>1049</v>
      </c>
      <c r="C49" s="654" t="s">
        <v>1050</v>
      </c>
      <c r="D49" s="647"/>
      <c r="E49" s="651"/>
      <c r="F49" s="651">
        <f>9606+2594</f>
        <v>12200</v>
      </c>
      <c r="G49" s="651"/>
      <c r="H49" s="651"/>
      <c r="I49" s="651"/>
      <c r="J49" s="651"/>
      <c r="K49" s="648"/>
      <c r="L49" s="651"/>
      <c r="M49" s="652"/>
      <c r="N49" s="651"/>
      <c r="O49" s="652"/>
      <c r="P49" s="651">
        <v>-3000</v>
      </c>
      <c r="Q49" s="651"/>
      <c r="R49" s="651"/>
      <c r="S49" s="651"/>
      <c r="T49" s="651"/>
      <c r="U49" s="651">
        <v>-9200</v>
      </c>
      <c r="V49" s="651"/>
      <c r="W49" s="651"/>
      <c r="X49" s="649">
        <f t="shared" si="3"/>
        <v>0</v>
      </c>
      <c r="Y49" s="650"/>
      <c r="Z49" s="651"/>
      <c r="AA49" s="651"/>
      <c r="AB49" s="651"/>
      <c r="AC49" s="651"/>
      <c r="AD49" s="652"/>
      <c r="AE49" s="652"/>
      <c r="AF49" s="652"/>
      <c r="AG49" s="652"/>
      <c r="AH49" s="652"/>
      <c r="AI49" s="652"/>
      <c r="AJ49" s="653">
        <f t="shared" si="1"/>
        <v>0</v>
      </c>
    </row>
    <row r="50" spans="1:36" s="643" customFormat="1" ht="25.5" x14ac:dyDescent="0.2">
      <c r="A50" s="646">
        <v>46</v>
      </c>
      <c r="B50" s="688" t="s">
        <v>1051</v>
      </c>
      <c r="C50" s="654" t="s">
        <v>1052</v>
      </c>
      <c r="D50" s="647"/>
      <c r="E50" s="651"/>
      <c r="F50" s="651"/>
      <c r="G50" s="651"/>
      <c r="H50" s="651"/>
      <c r="I50" s="651"/>
      <c r="J50" s="651"/>
      <c r="K50" s="648"/>
      <c r="L50" s="651"/>
      <c r="M50" s="652"/>
      <c r="N50" s="651">
        <v>426</v>
      </c>
      <c r="O50" s="652"/>
      <c r="P50" s="651">
        <v>-426</v>
      </c>
      <c r="Q50" s="651"/>
      <c r="R50" s="651"/>
      <c r="S50" s="651"/>
      <c r="T50" s="651"/>
      <c r="U50" s="651"/>
      <c r="V50" s="651"/>
      <c r="W50" s="651"/>
      <c r="X50" s="649">
        <f t="shared" si="3"/>
        <v>0</v>
      </c>
      <c r="Y50" s="650"/>
      <c r="Z50" s="651"/>
      <c r="AA50" s="651"/>
      <c r="AB50" s="652"/>
      <c r="AC50" s="651"/>
      <c r="AD50" s="652"/>
      <c r="AE50" s="652"/>
      <c r="AF50" s="652"/>
      <c r="AG50" s="652"/>
      <c r="AH50" s="652"/>
      <c r="AI50" s="652"/>
      <c r="AJ50" s="653">
        <f t="shared" si="1"/>
        <v>0</v>
      </c>
    </row>
    <row r="51" spans="1:36" s="643" customFormat="1" ht="25.5" x14ac:dyDescent="0.2">
      <c r="A51" s="646">
        <v>47</v>
      </c>
      <c r="B51" s="688" t="s">
        <v>1053</v>
      </c>
      <c r="C51" s="697" t="s">
        <v>1054</v>
      </c>
      <c r="D51" s="647"/>
      <c r="E51" s="651"/>
      <c r="F51" s="651"/>
      <c r="G51" s="651"/>
      <c r="H51" s="651"/>
      <c r="I51" s="651"/>
      <c r="J51" s="651">
        <v>503</v>
      </c>
      <c r="K51" s="648"/>
      <c r="L51" s="651"/>
      <c r="M51" s="652"/>
      <c r="N51" s="651"/>
      <c r="O51" s="652"/>
      <c r="P51" s="651"/>
      <c r="Q51" s="651"/>
      <c r="R51" s="651"/>
      <c r="S51" s="651"/>
      <c r="T51" s="651"/>
      <c r="U51" s="651"/>
      <c r="V51" s="651">
        <v>-503</v>
      </c>
      <c r="W51" s="651"/>
      <c r="X51" s="649">
        <f t="shared" si="3"/>
        <v>0</v>
      </c>
      <c r="Y51" s="650"/>
      <c r="Z51" s="651"/>
      <c r="AA51" s="651"/>
      <c r="AB51" s="652"/>
      <c r="AC51" s="651"/>
      <c r="AD51" s="652"/>
      <c r="AE51" s="652"/>
      <c r="AF51" s="652"/>
      <c r="AG51" s="652"/>
      <c r="AH51" s="652"/>
      <c r="AI51" s="652"/>
      <c r="AJ51" s="653">
        <f t="shared" si="1"/>
        <v>0</v>
      </c>
    </row>
    <row r="52" spans="1:36" s="643" customFormat="1" x14ac:dyDescent="0.2">
      <c r="A52" s="646">
        <v>48</v>
      </c>
      <c r="B52" s="688" t="s">
        <v>1055</v>
      </c>
      <c r="C52" s="654" t="s">
        <v>1056</v>
      </c>
      <c r="D52" s="647">
        <v>826</v>
      </c>
      <c r="E52" s="651"/>
      <c r="F52" s="651"/>
      <c r="G52" s="651"/>
      <c r="H52" s="651"/>
      <c r="I52" s="651"/>
      <c r="J52" s="651"/>
      <c r="K52" s="648"/>
      <c r="L52" s="651"/>
      <c r="M52" s="652"/>
      <c r="N52" s="651"/>
      <c r="O52" s="652"/>
      <c r="P52" s="651">
        <v>-826</v>
      </c>
      <c r="Q52" s="651"/>
      <c r="R52" s="651"/>
      <c r="S52" s="651"/>
      <c r="T52" s="651"/>
      <c r="U52" s="651"/>
      <c r="V52" s="651"/>
      <c r="W52" s="651"/>
      <c r="X52" s="649">
        <f t="shared" si="3"/>
        <v>0</v>
      </c>
      <c r="Y52" s="650"/>
      <c r="Z52" s="651"/>
      <c r="AA52" s="651"/>
      <c r="AB52" s="652"/>
      <c r="AC52" s="651"/>
      <c r="AD52" s="652"/>
      <c r="AE52" s="652"/>
      <c r="AF52" s="652"/>
      <c r="AG52" s="652"/>
      <c r="AH52" s="652"/>
      <c r="AI52" s="652"/>
      <c r="AJ52" s="653">
        <f t="shared" si="1"/>
        <v>0</v>
      </c>
    </row>
    <row r="53" spans="1:36" s="643" customFormat="1" x14ac:dyDescent="0.2">
      <c r="A53" s="646">
        <v>49</v>
      </c>
      <c r="B53" s="688" t="s">
        <v>1057</v>
      </c>
      <c r="C53" s="654" t="s">
        <v>1058</v>
      </c>
      <c r="D53" s="647"/>
      <c r="E53" s="651"/>
      <c r="F53" s="651"/>
      <c r="G53" s="651"/>
      <c r="H53" s="651">
        <v>-1460</v>
      </c>
      <c r="I53" s="651"/>
      <c r="J53" s="651"/>
      <c r="K53" s="648"/>
      <c r="L53" s="651"/>
      <c r="M53" s="652"/>
      <c r="N53" s="651"/>
      <c r="O53" s="652"/>
      <c r="P53" s="651">
        <v>2287</v>
      </c>
      <c r="Q53" s="651">
        <v>2952</v>
      </c>
      <c r="R53" s="651"/>
      <c r="S53" s="651"/>
      <c r="T53" s="651"/>
      <c r="U53" s="651"/>
      <c r="V53" s="651"/>
      <c r="W53" s="651"/>
      <c r="X53" s="649">
        <f t="shared" si="3"/>
        <v>3779</v>
      </c>
      <c r="Y53" s="650"/>
      <c r="Z53" s="651"/>
      <c r="AA53" s="651">
        <f>2287+2952-1460</f>
        <v>3779</v>
      </c>
      <c r="AB53" s="651"/>
      <c r="AC53" s="652"/>
      <c r="AD53" s="652"/>
      <c r="AE53" s="652"/>
      <c r="AF53" s="652"/>
      <c r="AG53" s="652"/>
      <c r="AH53" s="652"/>
      <c r="AI53" s="652"/>
      <c r="AJ53" s="653">
        <f t="shared" si="1"/>
        <v>3779</v>
      </c>
    </row>
    <row r="54" spans="1:36" x14ac:dyDescent="0.2">
      <c r="A54" s="975">
        <v>50</v>
      </c>
      <c r="B54" s="976" t="s">
        <v>1059</v>
      </c>
      <c r="C54" s="977" t="s">
        <v>1060</v>
      </c>
      <c r="D54" s="978"/>
      <c r="E54" s="978"/>
      <c r="F54" s="979"/>
      <c r="G54" s="978"/>
      <c r="H54" s="978">
        <v>229</v>
      </c>
      <c r="I54" s="978"/>
      <c r="J54" s="978"/>
      <c r="K54" s="980"/>
      <c r="L54" s="978"/>
      <c r="M54" s="978"/>
      <c r="N54" s="978"/>
      <c r="O54" s="978"/>
      <c r="P54" s="979">
        <v>-229</v>
      </c>
      <c r="Q54" s="979"/>
      <c r="R54" s="979"/>
      <c r="S54" s="979"/>
      <c r="T54" s="978"/>
      <c r="U54" s="978"/>
      <c r="V54" s="978"/>
      <c r="W54" s="978"/>
      <c r="X54" s="649">
        <f t="shared" si="3"/>
        <v>0</v>
      </c>
      <c r="Y54" s="979"/>
      <c r="Z54" s="978"/>
      <c r="AA54" s="978"/>
      <c r="AB54" s="978"/>
      <c r="AC54" s="978"/>
      <c r="AD54" s="978"/>
      <c r="AE54" s="978"/>
      <c r="AF54" s="978"/>
      <c r="AG54" s="978"/>
      <c r="AH54" s="978"/>
      <c r="AI54" s="978"/>
      <c r="AJ54" s="653"/>
    </row>
    <row r="55" spans="1:36" x14ac:dyDescent="0.2">
      <c r="A55" s="975">
        <v>51</v>
      </c>
      <c r="B55" s="976" t="s">
        <v>1061</v>
      </c>
      <c r="C55" s="977" t="s">
        <v>1062</v>
      </c>
      <c r="D55" s="978"/>
      <c r="E55" s="978"/>
      <c r="F55" s="979">
        <v>178</v>
      </c>
      <c r="G55" s="978"/>
      <c r="H55" s="978"/>
      <c r="I55" s="978"/>
      <c r="J55" s="978"/>
      <c r="K55" s="980"/>
      <c r="L55" s="978"/>
      <c r="M55" s="978"/>
      <c r="N55" s="978"/>
      <c r="O55" s="978"/>
      <c r="P55" s="979"/>
      <c r="Q55" s="979"/>
      <c r="R55" s="979"/>
      <c r="S55" s="979"/>
      <c r="T55" s="978"/>
      <c r="U55" s="978"/>
      <c r="V55" s="978">
        <v>-178</v>
      </c>
      <c r="W55" s="978"/>
      <c r="X55" s="649">
        <f t="shared" si="3"/>
        <v>0</v>
      </c>
      <c r="Y55" s="979"/>
      <c r="Z55" s="978"/>
      <c r="AA55" s="978"/>
      <c r="AB55" s="978"/>
      <c r="AC55" s="978"/>
      <c r="AD55" s="978"/>
      <c r="AE55" s="978"/>
      <c r="AF55" s="978"/>
      <c r="AG55" s="978"/>
      <c r="AH55" s="978"/>
      <c r="AI55" s="978"/>
      <c r="AJ55" s="653"/>
    </row>
    <row r="56" spans="1:36" x14ac:dyDescent="0.2">
      <c r="A56" s="975">
        <v>52</v>
      </c>
      <c r="B56" s="976" t="s">
        <v>1063</v>
      </c>
      <c r="C56" s="977" t="s">
        <v>1064</v>
      </c>
      <c r="D56" s="978"/>
      <c r="E56" s="978"/>
      <c r="F56" s="979">
        <v>79</v>
      </c>
      <c r="G56" s="978"/>
      <c r="H56" s="978"/>
      <c r="I56" s="978"/>
      <c r="J56" s="978"/>
      <c r="K56" s="980"/>
      <c r="L56" s="978"/>
      <c r="M56" s="978"/>
      <c r="N56" s="978"/>
      <c r="O56" s="978"/>
      <c r="P56" s="979">
        <v>-79</v>
      </c>
      <c r="Q56" s="979"/>
      <c r="R56" s="979"/>
      <c r="S56" s="979"/>
      <c r="T56" s="978"/>
      <c r="U56" s="978"/>
      <c r="V56" s="978"/>
      <c r="W56" s="978"/>
      <c r="X56" s="649">
        <f t="shared" si="3"/>
        <v>0</v>
      </c>
      <c r="Y56" s="979"/>
      <c r="Z56" s="978"/>
      <c r="AA56" s="978"/>
      <c r="AB56" s="978"/>
      <c r="AC56" s="978"/>
      <c r="AD56" s="978"/>
      <c r="AE56" s="978"/>
      <c r="AF56" s="978"/>
      <c r="AG56" s="978"/>
      <c r="AH56" s="978"/>
      <c r="AI56" s="978"/>
      <c r="AJ56" s="653"/>
    </row>
    <row r="57" spans="1:36" x14ac:dyDescent="0.2">
      <c r="A57" s="975">
        <v>53</v>
      </c>
      <c r="B57" s="976" t="s">
        <v>1065</v>
      </c>
      <c r="C57" s="977" t="s">
        <v>1066</v>
      </c>
      <c r="D57" s="978"/>
      <c r="E57" s="978"/>
      <c r="F57" s="979">
        <v>3167</v>
      </c>
      <c r="G57" s="978"/>
      <c r="H57" s="978"/>
      <c r="I57" s="978"/>
      <c r="J57" s="978"/>
      <c r="K57" s="980"/>
      <c r="L57" s="978"/>
      <c r="M57" s="978"/>
      <c r="N57" s="978"/>
      <c r="O57" s="978"/>
      <c r="P57" s="979"/>
      <c r="Q57" s="979"/>
      <c r="R57" s="979"/>
      <c r="S57" s="979"/>
      <c r="T57" s="978"/>
      <c r="U57" s="978"/>
      <c r="V57" s="978">
        <v>-3167</v>
      </c>
      <c r="W57" s="978"/>
      <c r="X57" s="649">
        <f t="shared" si="3"/>
        <v>0</v>
      </c>
      <c r="Y57" s="979"/>
      <c r="Z57" s="978"/>
      <c r="AA57" s="978"/>
      <c r="AB57" s="978"/>
      <c r="AC57" s="978"/>
      <c r="AD57" s="978"/>
      <c r="AE57" s="978"/>
      <c r="AF57" s="978"/>
      <c r="AG57" s="978"/>
      <c r="AH57" s="978"/>
      <c r="AI57" s="978"/>
      <c r="AJ57" s="653"/>
    </row>
    <row r="58" spans="1:36" x14ac:dyDescent="0.2">
      <c r="A58" s="975">
        <v>54</v>
      </c>
      <c r="B58" s="976" t="s">
        <v>1067</v>
      </c>
      <c r="C58" s="977" t="s">
        <v>1068</v>
      </c>
      <c r="D58" s="978">
        <v>66</v>
      </c>
      <c r="E58" s="978"/>
      <c r="F58" s="979"/>
      <c r="G58" s="978"/>
      <c r="H58" s="978"/>
      <c r="I58" s="978"/>
      <c r="J58" s="978"/>
      <c r="K58" s="980"/>
      <c r="L58" s="978"/>
      <c r="M58" s="978"/>
      <c r="N58" s="978"/>
      <c r="O58" s="978"/>
      <c r="P58" s="979">
        <v>-66</v>
      </c>
      <c r="Q58" s="979"/>
      <c r="R58" s="979"/>
      <c r="S58" s="979"/>
      <c r="T58" s="978"/>
      <c r="U58" s="978"/>
      <c r="V58" s="978"/>
      <c r="W58" s="978"/>
      <c r="X58" s="649">
        <f t="shared" si="3"/>
        <v>0</v>
      </c>
      <c r="Y58" s="979"/>
      <c r="Z58" s="978"/>
      <c r="AA58" s="978"/>
      <c r="AB58" s="978"/>
      <c r="AC58" s="978"/>
      <c r="AD58" s="978"/>
      <c r="AE58" s="978"/>
      <c r="AF58" s="978"/>
      <c r="AG58" s="978"/>
      <c r="AH58" s="978"/>
      <c r="AI58" s="978"/>
      <c r="AJ58" s="653"/>
    </row>
    <row r="59" spans="1:36" x14ac:dyDescent="0.2">
      <c r="A59" s="975">
        <v>55</v>
      </c>
      <c r="B59" s="976" t="s">
        <v>1069</v>
      </c>
      <c r="C59" s="977" t="s">
        <v>1070</v>
      </c>
      <c r="D59" s="978"/>
      <c r="E59" s="978"/>
      <c r="F59" s="979">
        <v>114</v>
      </c>
      <c r="G59" s="978"/>
      <c r="H59" s="978"/>
      <c r="I59" s="978"/>
      <c r="J59" s="978"/>
      <c r="K59" s="980"/>
      <c r="L59" s="978"/>
      <c r="M59" s="978"/>
      <c r="N59" s="978"/>
      <c r="O59" s="978"/>
      <c r="P59" s="979"/>
      <c r="Q59" s="979"/>
      <c r="R59" s="979"/>
      <c r="S59" s="979"/>
      <c r="T59" s="978"/>
      <c r="U59" s="978"/>
      <c r="V59" s="978">
        <v>-114</v>
      </c>
      <c r="W59" s="978"/>
      <c r="X59" s="649">
        <f t="shared" si="3"/>
        <v>0</v>
      </c>
      <c r="Y59" s="979"/>
      <c r="Z59" s="978"/>
      <c r="AA59" s="978"/>
      <c r="AB59" s="978"/>
      <c r="AC59" s="978"/>
      <c r="AD59" s="978"/>
      <c r="AE59" s="978"/>
      <c r="AF59" s="978"/>
      <c r="AG59" s="978"/>
      <c r="AH59" s="978"/>
      <c r="AI59" s="978"/>
      <c r="AJ59" s="653"/>
    </row>
    <row r="60" spans="1:36" ht="25.5" x14ac:dyDescent="0.2">
      <c r="A60" s="975">
        <v>56</v>
      </c>
      <c r="B60" s="976" t="s">
        <v>1071</v>
      </c>
      <c r="C60" s="981" t="s">
        <v>1072</v>
      </c>
      <c r="D60" s="978"/>
      <c r="E60" s="978"/>
      <c r="F60" s="979">
        <f>63-37</f>
        <v>26</v>
      </c>
      <c r="G60" s="978"/>
      <c r="H60" s="978"/>
      <c r="I60" s="978"/>
      <c r="J60" s="978"/>
      <c r="K60" s="980"/>
      <c r="L60" s="978"/>
      <c r="M60" s="978"/>
      <c r="N60" s="978"/>
      <c r="O60" s="978"/>
      <c r="P60" s="979"/>
      <c r="Q60" s="979"/>
      <c r="R60" s="979"/>
      <c r="S60" s="979"/>
      <c r="T60" s="978"/>
      <c r="U60" s="978"/>
      <c r="V60" s="978">
        <f>-63+37</f>
        <v>-26</v>
      </c>
      <c r="W60" s="978"/>
      <c r="X60" s="649">
        <f t="shared" si="3"/>
        <v>0</v>
      </c>
      <c r="Y60" s="979"/>
      <c r="Z60" s="978"/>
      <c r="AA60" s="978"/>
      <c r="AB60" s="978"/>
      <c r="AC60" s="978"/>
      <c r="AD60" s="978"/>
      <c r="AE60" s="978"/>
      <c r="AF60" s="978"/>
      <c r="AG60" s="978"/>
      <c r="AH60" s="978"/>
      <c r="AI60" s="978"/>
      <c r="AJ60" s="653"/>
    </row>
    <row r="61" spans="1:36" x14ac:dyDescent="0.2">
      <c r="A61" s="975">
        <v>57</v>
      </c>
      <c r="B61" s="976" t="s">
        <v>1073</v>
      </c>
      <c r="C61" s="977" t="s">
        <v>1074</v>
      </c>
      <c r="D61" s="978"/>
      <c r="E61" s="978"/>
      <c r="F61" s="979">
        <v>133</v>
      </c>
      <c r="G61" s="978"/>
      <c r="H61" s="978"/>
      <c r="I61" s="978"/>
      <c r="J61" s="978"/>
      <c r="K61" s="980"/>
      <c r="L61" s="978"/>
      <c r="M61" s="978"/>
      <c r="N61" s="978"/>
      <c r="O61" s="978"/>
      <c r="P61" s="979"/>
      <c r="Q61" s="979"/>
      <c r="R61" s="979"/>
      <c r="S61" s="979">
        <v>-133</v>
      </c>
      <c r="T61" s="978"/>
      <c r="U61" s="978"/>
      <c r="V61" s="978"/>
      <c r="W61" s="978"/>
      <c r="X61" s="649"/>
      <c r="Y61" s="979"/>
      <c r="Z61" s="978"/>
      <c r="AA61" s="978"/>
      <c r="AB61" s="978"/>
      <c r="AC61" s="978"/>
      <c r="AD61" s="978"/>
      <c r="AE61" s="978"/>
      <c r="AF61" s="978"/>
      <c r="AG61" s="978"/>
      <c r="AH61" s="978"/>
      <c r="AI61" s="978"/>
      <c r="AJ61" s="653"/>
    </row>
    <row r="62" spans="1:36" x14ac:dyDescent="0.2">
      <c r="A62" s="975">
        <v>58</v>
      </c>
      <c r="B62" s="976" t="s">
        <v>1075</v>
      </c>
      <c r="C62" s="977" t="s">
        <v>1076</v>
      </c>
      <c r="D62" s="978"/>
      <c r="E62" s="978"/>
      <c r="F62" s="979"/>
      <c r="G62" s="978"/>
      <c r="H62" s="978"/>
      <c r="I62" s="978"/>
      <c r="J62" s="978">
        <v>1325</v>
      </c>
      <c r="K62" s="980"/>
      <c r="L62" s="978"/>
      <c r="M62" s="978"/>
      <c r="N62" s="978"/>
      <c r="O62" s="978"/>
      <c r="P62" s="979"/>
      <c r="Q62" s="979"/>
      <c r="R62" s="979"/>
      <c r="S62" s="979"/>
      <c r="T62" s="978"/>
      <c r="U62" s="978"/>
      <c r="V62" s="978">
        <v>-1325</v>
      </c>
      <c r="W62" s="978"/>
      <c r="X62" s="649"/>
      <c r="Y62" s="979"/>
      <c r="Z62" s="978"/>
      <c r="AA62" s="978"/>
      <c r="AB62" s="978"/>
      <c r="AC62" s="978"/>
      <c r="AD62" s="978"/>
      <c r="AE62" s="978"/>
      <c r="AF62" s="978"/>
      <c r="AG62" s="978"/>
      <c r="AH62" s="978"/>
      <c r="AI62" s="978"/>
      <c r="AJ62" s="653"/>
    </row>
    <row r="63" spans="1:36" x14ac:dyDescent="0.2">
      <c r="A63" s="975">
        <v>59</v>
      </c>
      <c r="B63" s="976" t="s">
        <v>1078</v>
      </c>
      <c r="C63" s="977" t="s">
        <v>1079</v>
      </c>
      <c r="D63" s="978"/>
      <c r="E63" s="978"/>
      <c r="F63" s="979"/>
      <c r="G63" s="978"/>
      <c r="H63" s="978"/>
      <c r="I63" s="978"/>
      <c r="J63" s="978"/>
      <c r="K63" s="980"/>
      <c r="L63" s="978">
        <v>8</v>
      </c>
      <c r="M63" s="978"/>
      <c r="N63" s="978"/>
      <c r="O63" s="978"/>
      <c r="P63" s="979"/>
      <c r="Q63" s="979"/>
      <c r="R63" s="979"/>
      <c r="S63" s="979"/>
      <c r="T63" s="978"/>
      <c r="U63" s="978"/>
      <c r="V63" s="978">
        <v>-8</v>
      </c>
      <c r="W63" s="978"/>
      <c r="X63" s="649"/>
      <c r="Y63" s="979"/>
      <c r="Z63" s="978"/>
      <c r="AA63" s="978"/>
      <c r="AB63" s="978"/>
      <c r="AC63" s="978"/>
      <c r="AD63" s="978"/>
      <c r="AE63" s="978"/>
      <c r="AF63" s="978"/>
      <c r="AG63" s="978"/>
      <c r="AH63" s="978"/>
      <c r="AI63" s="978"/>
      <c r="AJ63" s="653"/>
    </row>
    <row r="64" spans="1:36" x14ac:dyDescent="0.2">
      <c r="A64" s="975">
        <v>60</v>
      </c>
      <c r="B64" s="976" t="s">
        <v>1086</v>
      </c>
      <c r="C64" s="977" t="s">
        <v>1087</v>
      </c>
      <c r="D64" s="978"/>
      <c r="E64" s="978"/>
      <c r="F64" s="979">
        <f>-500-25</f>
        <v>-525</v>
      </c>
      <c r="G64" s="978"/>
      <c r="H64" s="978"/>
      <c r="I64" s="978"/>
      <c r="J64" s="978">
        <f>500+25</f>
        <v>525</v>
      </c>
      <c r="K64" s="980"/>
      <c r="L64" s="978"/>
      <c r="M64" s="978"/>
      <c r="N64" s="978"/>
      <c r="O64" s="978"/>
      <c r="P64" s="979"/>
      <c r="Q64" s="979"/>
      <c r="R64" s="979"/>
      <c r="S64" s="979"/>
      <c r="T64" s="978"/>
      <c r="U64" s="978"/>
      <c r="V64" s="978"/>
      <c r="W64" s="978"/>
      <c r="X64" s="649"/>
      <c r="Y64" s="979"/>
      <c r="Z64" s="978"/>
      <c r="AA64" s="978"/>
      <c r="AB64" s="978"/>
      <c r="AC64" s="978"/>
      <c r="AD64" s="978"/>
      <c r="AE64" s="978"/>
      <c r="AF64" s="978"/>
      <c r="AG64" s="978"/>
      <c r="AH64" s="978"/>
      <c r="AI64" s="978"/>
      <c r="AJ64" s="653"/>
    </row>
    <row r="65" spans="1:36" x14ac:dyDescent="0.2">
      <c r="A65" s="975">
        <v>61</v>
      </c>
      <c r="B65" s="976" t="s">
        <v>1088</v>
      </c>
      <c r="C65" s="977" t="s">
        <v>1089</v>
      </c>
      <c r="D65" s="978"/>
      <c r="E65" s="978"/>
      <c r="F65" s="979">
        <f>300+81</f>
        <v>381</v>
      </c>
      <c r="G65" s="978"/>
      <c r="H65" s="978"/>
      <c r="I65" s="978"/>
      <c r="J65" s="978"/>
      <c r="K65" s="980"/>
      <c r="L65" s="978"/>
      <c r="M65" s="978"/>
      <c r="N65" s="978"/>
      <c r="O65" s="978"/>
      <c r="P65" s="979"/>
      <c r="Q65" s="979"/>
      <c r="R65" s="979"/>
      <c r="S65" s="979"/>
      <c r="T65" s="978"/>
      <c r="U65" s="978"/>
      <c r="V65" s="978"/>
      <c r="W65" s="978"/>
      <c r="X65" s="649"/>
      <c r="Y65" s="979"/>
      <c r="Z65" s="978">
        <f>300+81</f>
        <v>381</v>
      </c>
      <c r="AA65" s="978"/>
      <c r="AB65" s="978"/>
      <c r="AC65" s="978"/>
      <c r="AD65" s="978"/>
      <c r="AE65" s="978"/>
      <c r="AF65" s="978"/>
      <c r="AG65" s="978"/>
      <c r="AH65" s="978"/>
      <c r="AI65" s="978"/>
      <c r="AJ65" s="653"/>
    </row>
    <row r="66" spans="1:36" hidden="1" x14ac:dyDescent="0.2">
      <c r="A66" s="975"/>
      <c r="B66" s="976"/>
      <c r="C66" s="977"/>
      <c r="D66" s="978"/>
      <c r="E66" s="978"/>
      <c r="F66" s="979"/>
      <c r="G66" s="978"/>
      <c r="H66" s="978"/>
      <c r="I66" s="978"/>
      <c r="J66" s="978"/>
      <c r="K66" s="980"/>
      <c r="L66" s="978"/>
      <c r="M66" s="978"/>
      <c r="N66" s="978"/>
      <c r="O66" s="978"/>
      <c r="P66" s="979"/>
      <c r="Q66" s="979"/>
      <c r="R66" s="979"/>
      <c r="S66" s="979"/>
      <c r="T66" s="978"/>
      <c r="U66" s="978"/>
      <c r="V66" s="978"/>
      <c r="W66" s="978"/>
      <c r="X66" s="649"/>
      <c r="Y66" s="979"/>
      <c r="Z66" s="978"/>
      <c r="AA66" s="978"/>
      <c r="AB66" s="978"/>
      <c r="AC66" s="978"/>
      <c r="AD66" s="978"/>
      <c r="AE66" s="978"/>
      <c r="AF66" s="978"/>
      <c r="AG66" s="978"/>
      <c r="AH66" s="978"/>
      <c r="AI66" s="978"/>
      <c r="AJ66" s="653"/>
    </row>
    <row r="67" spans="1:36" hidden="1" x14ac:dyDescent="0.2">
      <c r="A67" s="975"/>
      <c r="B67" s="976"/>
      <c r="C67" s="977"/>
      <c r="D67" s="978"/>
      <c r="E67" s="978"/>
      <c r="F67" s="979"/>
      <c r="G67" s="978"/>
      <c r="H67" s="978"/>
      <c r="I67" s="978"/>
      <c r="J67" s="978"/>
      <c r="K67" s="980"/>
      <c r="L67" s="978"/>
      <c r="M67" s="978"/>
      <c r="N67" s="978"/>
      <c r="O67" s="978"/>
      <c r="P67" s="979"/>
      <c r="Q67" s="979"/>
      <c r="R67" s="979"/>
      <c r="S67" s="979"/>
      <c r="T67" s="978"/>
      <c r="U67" s="978"/>
      <c r="V67" s="978"/>
      <c r="W67" s="978"/>
      <c r="X67" s="649"/>
      <c r="Y67" s="979"/>
      <c r="Z67" s="978"/>
      <c r="AA67" s="978"/>
      <c r="AB67" s="978"/>
      <c r="AC67" s="978"/>
      <c r="AD67" s="978"/>
      <c r="AE67" s="978"/>
      <c r="AF67" s="978"/>
      <c r="AG67" s="978"/>
      <c r="AH67" s="978"/>
      <c r="AI67" s="978"/>
      <c r="AJ67" s="653"/>
    </row>
    <row r="68" spans="1:36" hidden="1" x14ac:dyDescent="0.2">
      <c r="A68" s="975"/>
      <c r="B68" s="976"/>
      <c r="C68" s="977"/>
      <c r="D68" s="978"/>
      <c r="E68" s="978"/>
      <c r="F68" s="979"/>
      <c r="G68" s="978"/>
      <c r="H68" s="978"/>
      <c r="I68" s="978"/>
      <c r="J68" s="978"/>
      <c r="K68" s="980"/>
      <c r="L68" s="978"/>
      <c r="M68" s="978"/>
      <c r="N68" s="978"/>
      <c r="O68" s="978"/>
      <c r="P68" s="979"/>
      <c r="Q68" s="979"/>
      <c r="R68" s="979"/>
      <c r="S68" s="979"/>
      <c r="T68" s="978"/>
      <c r="U68" s="978"/>
      <c r="V68" s="978"/>
      <c r="W68" s="978"/>
      <c r="X68" s="649"/>
      <c r="Y68" s="979"/>
      <c r="Z68" s="978"/>
      <c r="AA68" s="978"/>
      <c r="AB68" s="978"/>
      <c r="AC68" s="978"/>
      <c r="AD68" s="978"/>
      <c r="AE68" s="978"/>
      <c r="AF68" s="978"/>
      <c r="AG68" s="978"/>
      <c r="AH68" s="978"/>
      <c r="AI68" s="978"/>
      <c r="AJ68" s="653"/>
    </row>
    <row r="69" spans="1:36" hidden="1" x14ac:dyDescent="0.2">
      <c r="A69" s="975"/>
      <c r="B69" s="976"/>
      <c r="C69" s="977"/>
      <c r="D69" s="978"/>
      <c r="E69" s="978"/>
      <c r="F69" s="979"/>
      <c r="G69" s="978"/>
      <c r="H69" s="978"/>
      <c r="I69" s="978"/>
      <c r="J69" s="978"/>
      <c r="K69" s="980"/>
      <c r="L69" s="978"/>
      <c r="M69" s="978"/>
      <c r="N69" s="978"/>
      <c r="O69" s="978"/>
      <c r="P69" s="979"/>
      <c r="Q69" s="979"/>
      <c r="R69" s="979"/>
      <c r="S69" s="979"/>
      <c r="T69" s="978"/>
      <c r="U69" s="978"/>
      <c r="V69" s="978"/>
      <c r="W69" s="978"/>
      <c r="X69" s="649"/>
      <c r="Y69" s="979"/>
      <c r="Z69" s="978"/>
      <c r="AA69" s="978"/>
      <c r="AB69" s="978"/>
      <c r="AC69" s="978"/>
      <c r="AD69" s="978"/>
      <c r="AE69" s="978"/>
      <c r="AF69" s="978"/>
      <c r="AG69" s="978"/>
      <c r="AH69" s="978"/>
      <c r="AI69" s="978"/>
      <c r="AJ69" s="653"/>
    </row>
    <row r="70" spans="1:36" hidden="1" x14ac:dyDescent="0.2">
      <c r="A70" s="975"/>
      <c r="B70" s="976"/>
      <c r="C70" s="977"/>
      <c r="D70" s="978"/>
      <c r="E70" s="978"/>
      <c r="F70" s="979"/>
      <c r="G70" s="978"/>
      <c r="H70" s="978"/>
      <c r="I70" s="978"/>
      <c r="J70" s="978"/>
      <c r="K70" s="980"/>
      <c r="L70" s="978"/>
      <c r="M70" s="978"/>
      <c r="N70" s="978"/>
      <c r="O70" s="978"/>
      <c r="P70" s="979"/>
      <c r="Q70" s="979"/>
      <c r="R70" s="979"/>
      <c r="S70" s="979"/>
      <c r="T70" s="978"/>
      <c r="U70" s="978"/>
      <c r="V70" s="978"/>
      <c r="W70" s="978"/>
      <c r="X70" s="649"/>
      <c r="Y70" s="979"/>
      <c r="Z70" s="978"/>
      <c r="AA70" s="978"/>
      <c r="AB70" s="978"/>
      <c r="AC70" s="978"/>
      <c r="AD70" s="978"/>
      <c r="AE70" s="978"/>
      <c r="AF70" s="978"/>
      <c r="AG70" s="978"/>
      <c r="AH70" s="978"/>
      <c r="AI70" s="978"/>
      <c r="AJ70" s="653"/>
    </row>
    <row r="71" spans="1:36" hidden="1" x14ac:dyDescent="0.2">
      <c r="A71" s="975"/>
      <c r="B71" s="976"/>
      <c r="C71" s="977"/>
      <c r="D71" s="978"/>
      <c r="E71" s="978"/>
      <c r="F71" s="979"/>
      <c r="G71" s="978"/>
      <c r="H71" s="978"/>
      <c r="I71" s="978"/>
      <c r="J71" s="978"/>
      <c r="K71" s="980"/>
      <c r="L71" s="978"/>
      <c r="M71" s="978"/>
      <c r="N71" s="978"/>
      <c r="O71" s="978"/>
      <c r="P71" s="979"/>
      <c r="Q71" s="979"/>
      <c r="R71" s="979"/>
      <c r="S71" s="979"/>
      <c r="T71" s="978"/>
      <c r="U71" s="978"/>
      <c r="V71" s="978"/>
      <c r="W71" s="978"/>
      <c r="X71" s="649"/>
      <c r="Y71" s="979"/>
      <c r="Z71" s="978"/>
      <c r="AA71" s="978"/>
      <c r="AB71" s="978"/>
      <c r="AC71" s="978"/>
      <c r="AD71" s="978"/>
      <c r="AE71" s="978"/>
      <c r="AF71" s="978"/>
      <c r="AG71" s="978"/>
      <c r="AH71" s="978"/>
      <c r="AI71" s="978"/>
      <c r="AJ71" s="653"/>
    </row>
    <row r="72" spans="1:36" hidden="1" x14ac:dyDescent="0.2">
      <c r="A72" s="975"/>
      <c r="B72" s="976"/>
      <c r="C72" s="977"/>
      <c r="D72" s="978"/>
      <c r="E72" s="978"/>
      <c r="F72" s="979"/>
      <c r="G72" s="978"/>
      <c r="H72" s="978"/>
      <c r="I72" s="978"/>
      <c r="J72" s="978"/>
      <c r="K72" s="980"/>
      <c r="L72" s="978"/>
      <c r="M72" s="978"/>
      <c r="N72" s="978"/>
      <c r="O72" s="978"/>
      <c r="P72" s="979"/>
      <c r="Q72" s="979"/>
      <c r="R72" s="979"/>
      <c r="S72" s="979"/>
      <c r="T72" s="978"/>
      <c r="U72" s="978"/>
      <c r="V72" s="978"/>
      <c r="W72" s="978"/>
      <c r="X72" s="649"/>
      <c r="Y72" s="979"/>
      <c r="Z72" s="978"/>
      <c r="AA72" s="978"/>
      <c r="AB72" s="978"/>
      <c r="AC72" s="978"/>
      <c r="AD72" s="978"/>
      <c r="AE72" s="978"/>
      <c r="AF72" s="978"/>
      <c r="AG72" s="978"/>
      <c r="AH72" s="978"/>
      <c r="AI72" s="978"/>
      <c r="AJ72" s="653"/>
    </row>
    <row r="73" spans="1:36" hidden="1" x14ac:dyDescent="0.2">
      <c r="A73" s="975"/>
      <c r="B73" s="976"/>
      <c r="C73" s="977"/>
      <c r="D73" s="978"/>
      <c r="E73" s="978"/>
      <c r="F73" s="979"/>
      <c r="G73" s="978"/>
      <c r="H73" s="978"/>
      <c r="I73" s="978"/>
      <c r="J73" s="978"/>
      <c r="K73" s="980"/>
      <c r="L73" s="978"/>
      <c r="M73" s="978"/>
      <c r="N73" s="978"/>
      <c r="O73" s="978"/>
      <c r="P73" s="979"/>
      <c r="Q73" s="979"/>
      <c r="R73" s="979"/>
      <c r="S73" s="979"/>
      <c r="T73" s="978"/>
      <c r="U73" s="978"/>
      <c r="V73" s="978"/>
      <c r="W73" s="978"/>
      <c r="X73" s="649"/>
      <c r="Y73" s="979"/>
      <c r="Z73" s="978"/>
      <c r="AA73" s="978"/>
      <c r="AB73" s="978"/>
      <c r="AC73" s="978"/>
      <c r="AD73" s="978"/>
      <c r="AE73" s="978"/>
      <c r="AF73" s="978"/>
      <c r="AG73" s="978"/>
      <c r="AH73" s="978"/>
      <c r="AI73" s="978"/>
      <c r="AJ73" s="653"/>
    </row>
    <row r="74" spans="1:36" hidden="1" x14ac:dyDescent="0.2">
      <c r="A74" s="975"/>
      <c r="B74" s="976"/>
      <c r="C74" s="977"/>
      <c r="D74" s="978"/>
      <c r="E74" s="978"/>
      <c r="F74" s="979"/>
      <c r="G74" s="978"/>
      <c r="H74" s="978"/>
      <c r="I74" s="978"/>
      <c r="J74" s="978"/>
      <c r="K74" s="980"/>
      <c r="L74" s="978"/>
      <c r="M74" s="978"/>
      <c r="N74" s="978"/>
      <c r="O74" s="978"/>
      <c r="P74" s="979"/>
      <c r="Q74" s="979"/>
      <c r="R74" s="979"/>
      <c r="S74" s="979"/>
      <c r="T74" s="978"/>
      <c r="U74" s="978"/>
      <c r="V74" s="978"/>
      <c r="W74" s="978"/>
      <c r="X74" s="649"/>
      <c r="Y74" s="979"/>
      <c r="Z74" s="978"/>
      <c r="AA74" s="978"/>
      <c r="AB74" s="978"/>
      <c r="AC74" s="978"/>
      <c r="AD74" s="978"/>
      <c r="AE74" s="978"/>
      <c r="AF74" s="978"/>
      <c r="AG74" s="978"/>
      <c r="AH74" s="978"/>
      <c r="AI74" s="978"/>
      <c r="AJ74" s="653"/>
    </row>
    <row r="75" spans="1:36" hidden="1" x14ac:dyDescent="0.2">
      <c r="A75" s="975"/>
      <c r="B75" s="976"/>
      <c r="C75" s="977"/>
      <c r="D75" s="978"/>
      <c r="E75" s="978"/>
      <c r="F75" s="979"/>
      <c r="G75" s="978"/>
      <c r="H75" s="978"/>
      <c r="I75" s="978"/>
      <c r="J75" s="978"/>
      <c r="K75" s="980"/>
      <c r="L75" s="978"/>
      <c r="M75" s="978"/>
      <c r="N75" s="978"/>
      <c r="O75" s="978"/>
      <c r="P75" s="979"/>
      <c r="Q75" s="979"/>
      <c r="R75" s="979"/>
      <c r="S75" s="979"/>
      <c r="T75" s="978"/>
      <c r="U75" s="978"/>
      <c r="V75" s="978"/>
      <c r="W75" s="978"/>
      <c r="X75" s="649"/>
      <c r="Y75" s="979"/>
      <c r="Z75" s="978"/>
      <c r="AA75" s="978"/>
      <c r="AB75" s="978"/>
      <c r="AC75" s="978"/>
      <c r="AD75" s="978"/>
      <c r="AE75" s="978"/>
      <c r="AF75" s="978"/>
      <c r="AG75" s="978"/>
      <c r="AH75" s="978"/>
      <c r="AI75" s="978"/>
      <c r="AJ75" s="653"/>
    </row>
    <row r="76" spans="1:36" s="660" customFormat="1" ht="13.5" thickBot="1" x14ac:dyDescent="0.25">
      <c r="A76" s="657"/>
      <c r="B76" s="689"/>
      <c r="C76" s="658" t="s">
        <v>180</v>
      </c>
      <c r="D76" s="991">
        <f>SUM(D5:D75)</f>
        <v>892</v>
      </c>
      <c r="E76" s="991">
        <f t="shared" ref="E76:W76" si="4">SUM(E5:E75)</f>
        <v>0</v>
      </c>
      <c r="F76" s="659">
        <f t="shared" si="4"/>
        <v>39145</v>
      </c>
      <c r="G76" s="991">
        <f t="shared" si="4"/>
        <v>0</v>
      </c>
      <c r="H76" s="991">
        <f t="shared" si="4"/>
        <v>-1231</v>
      </c>
      <c r="I76" s="991">
        <f t="shared" si="4"/>
        <v>500</v>
      </c>
      <c r="J76" s="991">
        <f t="shared" si="4"/>
        <v>30917</v>
      </c>
      <c r="K76" s="991">
        <f t="shared" si="4"/>
        <v>0</v>
      </c>
      <c r="L76" s="991">
        <f t="shared" si="4"/>
        <v>2518</v>
      </c>
      <c r="M76" s="991">
        <f t="shared" si="4"/>
        <v>0</v>
      </c>
      <c r="N76" s="991">
        <f t="shared" si="4"/>
        <v>426</v>
      </c>
      <c r="O76" s="991">
        <f t="shared" si="4"/>
        <v>0</v>
      </c>
      <c r="P76" s="991">
        <f t="shared" si="4"/>
        <v>-10761</v>
      </c>
      <c r="Q76" s="991">
        <f t="shared" si="4"/>
        <v>2952</v>
      </c>
      <c r="R76" s="991">
        <f t="shared" si="4"/>
        <v>-136</v>
      </c>
      <c r="S76" s="991">
        <f t="shared" si="4"/>
        <v>-133</v>
      </c>
      <c r="T76" s="991">
        <f t="shared" si="4"/>
        <v>0</v>
      </c>
      <c r="U76" s="991">
        <f t="shared" si="4"/>
        <v>-11200</v>
      </c>
      <c r="V76" s="991">
        <f t="shared" si="4"/>
        <v>-41021</v>
      </c>
      <c r="W76" s="991">
        <f t="shared" si="4"/>
        <v>0</v>
      </c>
      <c r="X76" s="649">
        <f t="shared" si="2"/>
        <v>12868</v>
      </c>
      <c r="Y76" s="659">
        <f>SUM(Y5:Y75)</f>
        <v>0</v>
      </c>
      <c r="Z76" s="659">
        <f t="shared" ref="Z76:AI76" si="5">SUM(Z5:Z75)</f>
        <v>1089</v>
      </c>
      <c r="AA76" s="659">
        <f t="shared" si="5"/>
        <v>3779</v>
      </c>
      <c r="AB76" s="659">
        <f t="shared" si="5"/>
        <v>8000</v>
      </c>
      <c r="AC76" s="659">
        <f t="shared" si="5"/>
        <v>0</v>
      </c>
      <c r="AD76" s="659">
        <f t="shared" si="5"/>
        <v>0</v>
      </c>
      <c r="AE76" s="659">
        <f t="shared" si="5"/>
        <v>0</v>
      </c>
      <c r="AF76" s="659">
        <f t="shared" si="5"/>
        <v>0</v>
      </c>
      <c r="AG76" s="659">
        <f t="shared" si="5"/>
        <v>0</v>
      </c>
      <c r="AH76" s="659">
        <f t="shared" si="5"/>
        <v>0</v>
      </c>
      <c r="AI76" s="659">
        <f t="shared" si="5"/>
        <v>0</v>
      </c>
      <c r="AJ76" s="653">
        <f t="shared" ref="AJ76" si="6">SUM(Y76:AI76)</f>
        <v>12868</v>
      </c>
    </row>
    <row r="79" spans="1:36" x14ac:dyDescent="0.2">
      <c r="X79" s="750"/>
    </row>
  </sheetData>
  <mergeCells count="39">
    <mergeCell ref="AF3:AF4"/>
    <mergeCell ref="AG3:AG4"/>
    <mergeCell ref="AH3:AH4"/>
    <mergeCell ref="AI3:AI4"/>
    <mergeCell ref="Z3:Z4"/>
    <mergeCell ref="AA3:AA4"/>
    <mergeCell ref="AB3:AB4"/>
    <mergeCell ref="AC3:AC4"/>
    <mergeCell ref="AD3:AD4"/>
    <mergeCell ref="AE3:AE4"/>
    <mergeCell ref="Y3:Y4"/>
    <mergeCell ref="L3:L4"/>
    <mergeCell ref="M3:M4"/>
    <mergeCell ref="N3:N4"/>
    <mergeCell ref="O3:O4"/>
    <mergeCell ref="P3:P4"/>
    <mergeCell ref="Q3:Q4"/>
    <mergeCell ref="R3:R4"/>
    <mergeCell ref="S3:S4"/>
    <mergeCell ref="U3:U4"/>
    <mergeCell ref="V3:V4"/>
    <mergeCell ref="W3:W4"/>
    <mergeCell ref="T3:T4"/>
    <mergeCell ref="K3:K4"/>
    <mergeCell ref="A1:X1"/>
    <mergeCell ref="AH1:AJ1"/>
    <mergeCell ref="A2:A4"/>
    <mergeCell ref="B2:B4"/>
    <mergeCell ref="C2:C4"/>
    <mergeCell ref="D2:V2"/>
    <mergeCell ref="X2:X4"/>
    <mergeCell ref="Y2:AI2"/>
    <mergeCell ref="AJ2:AJ4"/>
    <mergeCell ref="D3:D4"/>
    <mergeCell ref="E3:E4"/>
    <mergeCell ref="F3:F4"/>
    <mergeCell ref="G3:G4"/>
    <mergeCell ref="H3:I3"/>
    <mergeCell ref="J3:J4"/>
  </mergeCells>
  <pageMargins left="0.70866141732283472" right="0.70866141732283472" top="0.74803149606299213" bottom="0.74803149606299213" header="0.31496062992125984" footer="0.31496062992125984"/>
  <pageSetup paperSize="8" scale="59" fitToWidth="2" orientation="landscape" r:id="rId1"/>
  <headerFooter>
    <oddHeader>&amp;C&amp;"Times New Roman,Félkövér"&amp;12Martonvásár Város Önkormányzatának 2021. évi költségvetés módosításainak részletezése&amp;R&amp;"Times New Roman,Félkövér"&amp;12 3.1. számú tájékoztató</oddHeader>
  </headerFooter>
  <colBreaks count="1" manualBreakCount="1">
    <brk id="2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36"/>
  <sheetViews>
    <sheetView zoomScaleNormal="100" workbookViewId="0">
      <selection activeCell="D6" sqref="D6"/>
    </sheetView>
  </sheetViews>
  <sheetFormatPr defaultColWidth="8.7109375" defaultRowHeight="12.75" customHeight="1" x14ac:dyDescent="0.25"/>
  <cols>
    <col min="1" max="1" width="18.85546875" style="148" customWidth="1"/>
    <col min="2" max="2" width="35.140625" style="149" customWidth="1"/>
    <col min="3" max="3" width="12.42578125" style="149" customWidth="1"/>
    <col min="4" max="5" width="11.7109375" style="149" customWidth="1"/>
    <col min="6" max="6" width="45.42578125" style="149" customWidth="1"/>
    <col min="7" max="7" width="12.85546875" style="149" customWidth="1"/>
    <col min="8" max="9" width="12.42578125" style="149" customWidth="1"/>
    <col min="10" max="11" width="8.7109375" style="149"/>
    <col min="12" max="16384" width="8.7109375" style="148"/>
  </cols>
  <sheetData>
    <row r="1" spans="2:11" ht="16.5" customHeight="1" thickBot="1" x14ac:dyDescent="0.3">
      <c r="B1" s="150"/>
      <c r="C1" s="150"/>
      <c r="D1" s="150"/>
      <c r="E1" s="150"/>
      <c r="F1" s="150"/>
      <c r="G1" s="150"/>
      <c r="H1" s="150"/>
      <c r="I1" s="151"/>
      <c r="J1" s="147"/>
      <c r="K1" s="147"/>
    </row>
    <row r="2" spans="2:11" ht="39" thickBot="1" x14ac:dyDescent="0.3">
      <c r="B2" s="152" t="s">
        <v>335</v>
      </c>
      <c r="C2" s="187" t="s">
        <v>914</v>
      </c>
      <c r="D2" s="153" t="s">
        <v>684</v>
      </c>
      <c r="E2" s="187" t="s">
        <v>938</v>
      </c>
      <c r="F2" s="152" t="s">
        <v>336</v>
      </c>
      <c r="G2" s="187" t="s">
        <v>914</v>
      </c>
      <c r="H2" s="187" t="s">
        <v>684</v>
      </c>
      <c r="I2" s="187" t="s">
        <v>938</v>
      </c>
      <c r="J2" s="154"/>
      <c r="K2" s="147"/>
    </row>
    <row r="3" spans="2:11" ht="13.5" customHeight="1" x14ac:dyDescent="0.25">
      <c r="B3" s="155" t="s">
        <v>337</v>
      </c>
      <c r="C3" s="366">
        <f>SUM(C4:C8)</f>
        <v>1134635</v>
      </c>
      <c r="D3" s="366">
        <f t="shared" ref="D3:E3" si="0">SUM(D4:D8)</f>
        <v>14407</v>
      </c>
      <c r="E3" s="366">
        <f t="shared" si="0"/>
        <v>1149042</v>
      </c>
      <c r="F3" s="948" t="s">
        <v>433</v>
      </c>
      <c r="G3" s="949">
        <f>+G4+G5+G6+G8+G9+G10</f>
        <v>1507147</v>
      </c>
      <c r="H3" s="949">
        <f t="shared" ref="H3:I3" si="1">+H4+H5+H6+H8+H9+H10</f>
        <v>-19028</v>
      </c>
      <c r="I3" s="949">
        <f t="shared" si="1"/>
        <v>1488119</v>
      </c>
      <c r="J3" s="154"/>
      <c r="K3" s="147"/>
    </row>
    <row r="4" spans="2:11" ht="15" customHeight="1" x14ac:dyDescent="0.25">
      <c r="B4" s="156" t="s">
        <v>410</v>
      </c>
      <c r="C4" s="157">
        <f>+'1.mell. Mérleg'!C7</f>
        <v>676921</v>
      </c>
      <c r="D4" s="188">
        <f>+'1.mell. Mérleg'!D7</f>
        <v>3779</v>
      </c>
      <c r="E4" s="188">
        <f>+'1.mell. Mérleg'!E7</f>
        <v>680700</v>
      </c>
      <c r="F4" s="456" t="s">
        <v>338</v>
      </c>
      <c r="G4" s="457">
        <f>+'1.mell. Mérleg'!C31</f>
        <v>382993</v>
      </c>
      <c r="H4" s="457">
        <f>+'1.mell. Mérleg'!D31</f>
        <v>2420</v>
      </c>
      <c r="I4" s="457">
        <f>+'1.mell. Mérleg'!E31</f>
        <v>385413</v>
      </c>
      <c r="J4" s="154"/>
      <c r="K4" s="147"/>
    </row>
    <row r="5" spans="2:11" ht="15" customHeight="1" x14ac:dyDescent="0.25">
      <c r="B5" s="156" t="s">
        <v>434</v>
      </c>
      <c r="C5" s="307">
        <f>+'3.mell. Bevétel'!C54</f>
        <v>357987</v>
      </c>
      <c r="D5" s="307">
        <f>+'3.mell. Bevétel'!D54</f>
        <v>0</v>
      </c>
      <c r="E5" s="307">
        <f>+'3.mell. Bevétel'!E54</f>
        <v>357987</v>
      </c>
      <c r="F5" s="191" t="s">
        <v>339</v>
      </c>
      <c r="G5" s="159">
        <f>+'1.mell. Mérleg'!C32</f>
        <v>65234</v>
      </c>
      <c r="H5" s="159">
        <f>+'1.mell. Mérleg'!D32</f>
        <v>367</v>
      </c>
      <c r="I5" s="159">
        <f>+'1.mell. Mérleg'!E32</f>
        <v>65601</v>
      </c>
      <c r="J5" s="154"/>
      <c r="K5" s="147"/>
    </row>
    <row r="6" spans="2:11" ht="15" customHeight="1" x14ac:dyDescent="0.25">
      <c r="B6" s="156" t="s">
        <v>337</v>
      </c>
      <c r="C6" s="307">
        <f>+'1.mell. Mérleg'!C13</f>
        <v>89519</v>
      </c>
      <c r="D6" s="307">
        <f>+'1.mell. Mérleg'!D13</f>
        <v>2628</v>
      </c>
      <c r="E6" s="307">
        <f>+'1.mell. Mérleg'!E13</f>
        <v>92147</v>
      </c>
      <c r="F6" s="191" t="s">
        <v>340</v>
      </c>
      <c r="G6" s="188">
        <f>+'1.mell. Mérleg'!C33</f>
        <v>361320</v>
      </c>
      <c r="H6" s="188">
        <f>+'1.mell. Mérleg'!D33</f>
        <v>39215</v>
      </c>
      <c r="I6" s="188">
        <f>+'1.mell. Mérleg'!E33</f>
        <v>400535</v>
      </c>
      <c r="J6" s="154"/>
      <c r="K6" s="147"/>
    </row>
    <row r="7" spans="2:11" ht="15" customHeight="1" x14ac:dyDescent="0.25">
      <c r="B7" s="185" t="s">
        <v>411</v>
      </c>
      <c r="C7" s="307">
        <f>+'1.mell. Mérleg'!C14</f>
        <v>10208</v>
      </c>
      <c r="D7" s="307">
        <f>+'1.mell. Mérleg'!D14</f>
        <v>8000</v>
      </c>
      <c r="E7" s="307">
        <f>+'1.mell. Mérleg'!E14</f>
        <v>18208</v>
      </c>
      <c r="F7" s="454" t="s">
        <v>554</v>
      </c>
      <c r="G7" s="188">
        <f>+'5.b. mell. VF saját forrásból'!D30+'5.c. mell. VF Eu forrásból'!D30</f>
        <v>136048</v>
      </c>
      <c r="H7" s="188">
        <f>+'5.b. mell. VF saját forrásból'!E30+'5.c. mell. VF Eu forrásból'!E30</f>
        <v>0</v>
      </c>
      <c r="I7" s="188">
        <f>+'5.b. mell. VF saját forrásból'!F30+'5.c. mell. VF Eu forrásból'!F30</f>
        <v>136048</v>
      </c>
      <c r="J7" s="154"/>
      <c r="K7" s="147"/>
    </row>
    <row r="8" spans="2:11" ht="15" customHeight="1" x14ac:dyDescent="0.25">
      <c r="B8" s="156"/>
      <c r="C8" s="307"/>
      <c r="D8" s="157"/>
      <c r="E8" s="289"/>
      <c r="F8" s="191" t="s">
        <v>341</v>
      </c>
      <c r="G8" s="188">
        <f>+'5. mell. Önk.össz kiadás'!D16</f>
        <v>5883</v>
      </c>
      <c r="H8" s="188">
        <f>+'5. mell. Önk.össz kiadás'!E16</f>
        <v>0</v>
      </c>
      <c r="I8" s="188">
        <f>+'5. mell. Önk.össz kiadás'!F16</f>
        <v>5883</v>
      </c>
      <c r="J8" s="154"/>
      <c r="K8" s="147"/>
    </row>
    <row r="9" spans="2:11" ht="15" customHeight="1" x14ac:dyDescent="0.25">
      <c r="B9" s="156"/>
      <c r="C9" s="157"/>
      <c r="D9" s="157"/>
      <c r="E9" s="289"/>
      <c r="F9" s="191" t="s">
        <v>370</v>
      </c>
      <c r="G9" s="188">
        <f>+'1.mell. Mérleg'!C35</f>
        <v>382086</v>
      </c>
      <c r="H9" s="188">
        <f>+'1.mell. Mérleg'!D35</f>
        <v>-731</v>
      </c>
      <c r="I9" s="188">
        <f>+'1.mell. Mérleg'!E35</f>
        <v>381355</v>
      </c>
      <c r="J9" s="154"/>
      <c r="K9" s="147"/>
    </row>
    <row r="10" spans="2:11" ht="15" customHeight="1" x14ac:dyDescent="0.25">
      <c r="B10" s="160" t="s">
        <v>283</v>
      </c>
      <c r="C10" s="161">
        <f>+C11</f>
        <v>207063</v>
      </c>
      <c r="D10" s="161">
        <f t="shared" ref="D10:E10" si="2">+D11</f>
        <v>0</v>
      </c>
      <c r="E10" s="161">
        <f t="shared" si="2"/>
        <v>207063</v>
      </c>
      <c r="F10" s="191" t="s">
        <v>666</v>
      </c>
      <c r="G10" s="188">
        <f>+'5. mell. Önk.össz kiadás'!D19</f>
        <v>309631</v>
      </c>
      <c r="H10" s="188">
        <f>+'5. mell. Önk.össz kiadás'!E19</f>
        <v>-60299</v>
      </c>
      <c r="I10" s="188">
        <f>+'5. mell. Önk.össz kiadás'!F19</f>
        <v>249332</v>
      </c>
      <c r="J10" s="154"/>
      <c r="K10" s="147"/>
    </row>
    <row r="11" spans="2:11" ht="15" customHeight="1" x14ac:dyDescent="0.25">
      <c r="B11" s="156" t="s">
        <v>375</v>
      </c>
      <c r="C11" s="157">
        <f>+'1.mell. Mérleg'!C23</f>
        <v>207063</v>
      </c>
      <c r="D11" s="188">
        <f>+'1.mell. Mérleg'!D23</f>
        <v>0</v>
      </c>
      <c r="E11" s="188">
        <f>+'1.mell. Mérleg'!E23</f>
        <v>207063</v>
      </c>
      <c r="F11" s="920" t="s">
        <v>867</v>
      </c>
      <c r="G11" s="188">
        <f>+'5.g. mell. Egyéb tev.'!D64</f>
        <v>0</v>
      </c>
      <c r="H11" s="188">
        <f>+'5.g. mell. Egyéb tev.'!E64</f>
        <v>0</v>
      </c>
      <c r="I11" s="188">
        <f>+'5.g. mell. Egyéb tev.'!F64</f>
        <v>0</v>
      </c>
      <c r="J11" s="154"/>
      <c r="K11" s="147"/>
    </row>
    <row r="12" spans="2:11" ht="15" customHeight="1" x14ac:dyDescent="0.25">
      <c r="B12" s="185"/>
      <c r="C12" s="188"/>
      <c r="D12" s="188"/>
      <c r="E12" s="188"/>
      <c r="F12" s="920" t="s">
        <v>817</v>
      </c>
      <c r="G12" s="188">
        <f>+'5.g. mell. Egyéb tev.'!D65</f>
        <v>0</v>
      </c>
      <c r="H12" s="188">
        <f>+'5.g. mell. Egyéb tev.'!E65</f>
        <v>0</v>
      </c>
      <c r="I12" s="188">
        <f>+'5.g. mell. Egyéb tev.'!F65</f>
        <v>0</v>
      </c>
      <c r="J12" s="154"/>
      <c r="K12" s="147"/>
    </row>
    <row r="13" spans="2:11" ht="15" customHeight="1" x14ac:dyDescent="0.25">
      <c r="B13" s="185"/>
      <c r="C13" s="188"/>
      <c r="D13" s="188"/>
      <c r="E13" s="188"/>
      <c r="F13" s="920" t="s">
        <v>846</v>
      </c>
      <c r="G13" s="188">
        <f>+'5.g. mell. Egyéb tev.'!D69</f>
        <v>6385</v>
      </c>
      <c r="H13" s="188">
        <f>+'5.g. mell. Egyéb tev.'!E69</f>
        <v>-136</v>
      </c>
      <c r="I13" s="188">
        <f>+'5.g. mell. Egyéb tev.'!F69</f>
        <v>6249</v>
      </c>
      <c r="J13" s="154"/>
      <c r="K13" s="147"/>
    </row>
    <row r="14" spans="2:11" ht="15" customHeight="1" x14ac:dyDescent="0.25">
      <c r="B14" s="185"/>
      <c r="C14" s="188"/>
      <c r="D14" s="188"/>
      <c r="E14" s="188"/>
      <c r="F14" s="920" t="s">
        <v>847</v>
      </c>
      <c r="G14" s="188">
        <f>+'5.g. mell. Egyéb tev.'!D66</f>
        <v>0</v>
      </c>
      <c r="H14" s="188">
        <f>+'5.g. mell. Egyéb tev.'!E66</f>
        <v>0</v>
      </c>
      <c r="I14" s="188">
        <f>+'5.g. mell. Egyéb tev.'!F66</f>
        <v>0</v>
      </c>
      <c r="J14" s="154"/>
      <c r="K14" s="147"/>
    </row>
    <row r="15" spans="2:11" ht="15" customHeight="1" x14ac:dyDescent="0.25">
      <c r="B15" s="185"/>
      <c r="C15" s="186"/>
      <c r="D15" s="186"/>
      <c r="E15" s="186"/>
      <c r="F15" s="920" t="s">
        <v>675</v>
      </c>
      <c r="G15" s="188">
        <f>+'5.g. mell. Egyéb tev.'!D68</f>
        <v>851</v>
      </c>
      <c r="H15" s="188">
        <f>+'5.g. mell. Egyéb tev.'!E68</f>
        <v>2952</v>
      </c>
      <c r="I15" s="188">
        <f>+'5.g. mell. Egyéb tev.'!F68</f>
        <v>3803</v>
      </c>
      <c r="J15" s="154"/>
      <c r="K15" s="147"/>
    </row>
    <row r="16" spans="2:11" ht="15" customHeight="1" x14ac:dyDescent="0.25">
      <c r="B16" s="156"/>
      <c r="C16" s="157"/>
      <c r="D16" s="188"/>
      <c r="E16" s="188"/>
      <c r="F16" s="920" t="s">
        <v>848</v>
      </c>
      <c r="G16" s="188">
        <f>+'5.g. mell. Egyéb tev.'!D67</f>
        <v>217363</v>
      </c>
      <c r="H16" s="188">
        <f>+'5.g. mell. Egyéb tev.'!E67</f>
        <v>-41021</v>
      </c>
      <c r="I16" s="188">
        <f>+'5.g. mell. Egyéb tev.'!F67</f>
        <v>176342</v>
      </c>
      <c r="J16" s="154"/>
      <c r="K16" s="147"/>
    </row>
    <row r="17" spans="2:11" s="165" customFormat="1" ht="15" customHeight="1" x14ac:dyDescent="0.25">
      <c r="B17" s="156"/>
      <c r="C17" s="157"/>
      <c r="D17" s="157"/>
      <c r="E17" s="289"/>
      <c r="F17" s="920" t="s">
        <v>601</v>
      </c>
      <c r="G17" s="188">
        <f>+'5.g. mell. Egyéb tev.'!D70</f>
        <v>28443</v>
      </c>
      <c r="H17" s="188">
        <f>+'5.g. mell. Egyéb tev.'!E70</f>
        <v>-10761</v>
      </c>
      <c r="I17" s="188">
        <f>+'5.g. mell. Egyéb tev.'!F70</f>
        <v>17682</v>
      </c>
      <c r="J17" s="154"/>
      <c r="K17" s="147"/>
    </row>
    <row r="18" spans="2:11" s="168" customFormat="1" ht="15.75" thickBot="1" x14ac:dyDescent="0.3">
      <c r="B18" s="163"/>
      <c r="C18" s="164"/>
      <c r="D18" s="164"/>
      <c r="E18" s="290"/>
      <c r="F18" s="920" t="s">
        <v>865</v>
      </c>
      <c r="G18" s="188">
        <f>+'5.g. mell. Egyéb tev.'!D71</f>
        <v>45389</v>
      </c>
      <c r="H18" s="188">
        <f>+'5.g. mell. Egyéb tev.'!E71</f>
        <v>-133</v>
      </c>
      <c r="I18" s="188">
        <f>+'5.g. mell. Egyéb tev.'!F71</f>
        <v>45256</v>
      </c>
      <c r="J18" s="154"/>
      <c r="K18" s="147"/>
    </row>
    <row r="19" spans="2:11" ht="15.75" thickBot="1" x14ac:dyDescent="0.3">
      <c r="B19" s="166" t="s">
        <v>342</v>
      </c>
      <c r="C19" s="167">
        <f>+C10+C3</f>
        <v>1341698</v>
      </c>
      <c r="D19" s="167">
        <f>+D10+D3</f>
        <v>14407</v>
      </c>
      <c r="E19" s="167">
        <f>+E10+E3</f>
        <v>1356105</v>
      </c>
      <c r="F19" s="455" t="s">
        <v>342</v>
      </c>
      <c r="G19" s="167">
        <f>+G3</f>
        <v>1507147</v>
      </c>
      <c r="H19" s="167">
        <f t="shared" ref="H19:I19" si="3">+H3</f>
        <v>-19028</v>
      </c>
      <c r="I19" s="167">
        <f t="shared" si="3"/>
        <v>1488119</v>
      </c>
      <c r="J19" s="147"/>
      <c r="K19" s="603"/>
    </row>
    <row r="20" spans="2:11" ht="13.5" customHeight="1" x14ac:dyDescent="0.25">
      <c r="B20" s="169"/>
      <c r="C20" s="169"/>
      <c r="D20" s="169"/>
      <c r="E20" s="170"/>
      <c r="F20" s="171"/>
      <c r="G20" s="447"/>
      <c r="H20" s="171"/>
      <c r="I20" s="170"/>
      <c r="J20" s="147"/>
      <c r="K20" s="147"/>
    </row>
    <row r="21" spans="2:11" s="149" customFormat="1" ht="25.5" customHeight="1" thickBot="1" x14ac:dyDescent="0.3">
      <c r="B21" s="193"/>
      <c r="C21" s="447"/>
      <c r="D21" s="447"/>
      <c r="E21" s="601"/>
      <c r="F21" s="172"/>
      <c r="G21" s="172"/>
      <c r="H21" s="172"/>
      <c r="I21" s="173"/>
      <c r="J21" s="193"/>
      <c r="K21" s="147"/>
    </row>
    <row r="22" spans="2:11" s="149" customFormat="1" ht="39" thickBot="1" x14ac:dyDescent="0.3">
      <c r="B22" s="189" t="s">
        <v>335</v>
      </c>
      <c r="C22" s="187" t="s">
        <v>914</v>
      </c>
      <c r="D22" s="187" t="s">
        <v>684</v>
      </c>
      <c r="E22" s="187" t="s">
        <v>938</v>
      </c>
      <c r="F22" s="152" t="s">
        <v>336</v>
      </c>
      <c r="G22" s="187" t="s">
        <v>914</v>
      </c>
      <c r="H22" s="187" t="s">
        <v>684</v>
      </c>
      <c r="I22" s="187" t="s">
        <v>938</v>
      </c>
      <c r="J22" s="154"/>
      <c r="K22" s="147"/>
    </row>
    <row r="23" spans="2:11" s="149" customFormat="1" ht="15" x14ac:dyDescent="0.25">
      <c r="B23" s="192" t="s">
        <v>447</v>
      </c>
      <c r="C23" s="602">
        <f>+C24+C25+C26</f>
        <v>140953</v>
      </c>
      <c r="D23" s="602">
        <f t="shared" ref="D23:E23" si="4">+D24+D25+D26</f>
        <v>0</v>
      </c>
      <c r="E23" s="602">
        <f t="shared" si="4"/>
        <v>140953</v>
      </c>
      <c r="F23" s="950" t="s">
        <v>405</v>
      </c>
      <c r="G23" s="453">
        <f>(+G24+G25)+G26</f>
        <v>518675</v>
      </c>
      <c r="H23" s="453">
        <f t="shared" ref="H23:I23" si="5">(+H24+H25)+H26</f>
        <v>33435</v>
      </c>
      <c r="I23" s="453">
        <f t="shared" si="5"/>
        <v>552110</v>
      </c>
      <c r="J23" s="154"/>
      <c r="K23" s="175"/>
    </row>
    <row r="24" spans="2:11" s="149" customFormat="1" ht="15" x14ac:dyDescent="0.25">
      <c r="B24" s="191" t="s">
        <v>667</v>
      </c>
      <c r="C24" s="307">
        <f>+'1.mell. Mérleg'!C16</f>
        <v>130953</v>
      </c>
      <c r="D24" s="307">
        <f>+'1.mell. Mérleg'!D16</f>
        <v>0</v>
      </c>
      <c r="E24" s="307">
        <f>+'1.mell. Mérleg'!E16</f>
        <v>130953</v>
      </c>
      <c r="F24" s="156" t="s">
        <v>161</v>
      </c>
      <c r="G24" s="174">
        <f>+'1.mell. Mérleg'!C38</f>
        <v>476902</v>
      </c>
      <c r="H24" s="174">
        <f>+'1.mell. Mérleg'!D38</f>
        <v>30917</v>
      </c>
      <c r="I24" s="174">
        <f>+'1.mell. Mérleg'!E38</f>
        <v>507819</v>
      </c>
      <c r="J24" s="154"/>
      <c r="K24" s="147"/>
    </row>
    <row r="25" spans="2:11" s="149" customFormat="1" ht="15" x14ac:dyDescent="0.25">
      <c r="B25" s="191" t="s">
        <v>343</v>
      </c>
      <c r="C25" s="307">
        <f>+'3.mell. Bevétel'!C71</f>
        <v>0</v>
      </c>
      <c r="D25" s="307">
        <f>+'3.mell. Bevétel'!D71</f>
        <v>0</v>
      </c>
      <c r="E25" s="307">
        <f>+'3.mell. Bevétel'!E71</f>
        <v>0</v>
      </c>
      <c r="F25" s="156" t="s">
        <v>311</v>
      </c>
      <c r="G25" s="174">
        <f>+'5. mell. Önk.össz kiadás'!D23</f>
        <v>31037</v>
      </c>
      <c r="H25" s="174">
        <f>+'5. mell. Önk.össz kiadás'!E23</f>
        <v>0</v>
      </c>
      <c r="I25" s="174">
        <f>+'5. mell. Önk.össz kiadás'!F23</f>
        <v>31037</v>
      </c>
      <c r="J25" s="154"/>
      <c r="K25" s="147"/>
    </row>
    <row r="26" spans="2:11" s="149" customFormat="1" ht="15" x14ac:dyDescent="0.25">
      <c r="B26" s="191" t="s">
        <v>627</v>
      </c>
      <c r="C26" s="188">
        <f>+'3.mell. Bevétel'!C67</f>
        <v>10000</v>
      </c>
      <c r="D26" s="185">
        <f>+'3.mell. Bevétel'!D67</f>
        <v>0</v>
      </c>
      <c r="E26" s="185">
        <f>+'3.mell. Bevétel'!E67</f>
        <v>10000</v>
      </c>
      <c r="F26" s="156" t="s">
        <v>412</v>
      </c>
      <c r="G26" s="174">
        <f>+'5. mell. Önk.össz kiadás'!D25</f>
        <v>10736</v>
      </c>
      <c r="H26" s="174">
        <f>+'5. mell. Önk.össz kiadás'!E25</f>
        <v>2518</v>
      </c>
      <c r="I26" s="174">
        <f>+'5. mell. Önk.össz kiadás'!F25</f>
        <v>13254</v>
      </c>
      <c r="J26" s="154"/>
      <c r="K26" s="147"/>
    </row>
    <row r="27" spans="2:11" s="149" customFormat="1" ht="15" x14ac:dyDescent="0.25">
      <c r="B27" s="190" t="s">
        <v>283</v>
      </c>
      <c r="C27" s="367">
        <f>+C28+C29</f>
        <v>564916</v>
      </c>
      <c r="D27" s="367">
        <f t="shared" ref="D27:E27" si="6">+D28+D29</f>
        <v>0</v>
      </c>
      <c r="E27" s="367">
        <f t="shared" si="6"/>
        <v>564916</v>
      </c>
      <c r="F27" s="156"/>
      <c r="G27" s="156"/>
      <c r="H27" s="176"/>
      <c r="I27" s="158"/>
      <c r="J27" s="154"/>
      <c r="K27" s="147"/>
    </row>
    <row r="28" spans="2:11" s="149" customFormat="1" ht="15" x14ac:dyDescent="0.25">
      <c r="B28" s="191" t="s">
        <v>376</v>
      </c>
      <c r="C28" s="188">
        <f>+'3.mell. Bevétel'!C78</f>
        <v>564916</v>
      </c>
      <c r="D28" s="188">
        <f>+'3.mell. Bevétel'!D78</f>
        <v>0</v>
      </c>
      <c r="E28" s="188">
        <f>+'3.mell. Bevétel'!E78</f>
        <v>564916</v>
      </c>
      <c r="F28" s="162" t="s">
        <v>274</v>
      </c>
      <c r="G28" s="177">
        <f>+'1.mell. Mérleg'!C42</f>
        <v>21745</v>
      </c>
      <c r="H28" s="177">
        <f>+'1.mell. Mérleg'!D42</f>
        <v>0</v>
      </c>
      <c r="I28" s="177">
        <f>+'1.mell. Mérleg'!E42</f>
        <v>21745</v>
      </c>
      <c r="J28" s="154"/>
      <c r="K28" s="147"/>
    </row>
    <row r="29" spans="2:11" s="168" customFormat="1" ht="18.75" customHeight="1" x14ac:dyDescent="0.25">
      <c r="B29" s="597" t="s">
        <v>665</v>
      </c>
      <c r="C29" s="188">
        <f>+'3.mell. Bevétel'!C75</f>
        <v>0</v>
      </c>
      <c r="D29" s="188">
        <f>+'3.mell. Bevétel'!D75</f>
        <v>0</v>
      </c>
      <c r="E29" s="188">
        <f>+'3.mell. Bevétel'!E75</f>
        <v>0</v>
      </c>
      <c r="F29" s="185" t="s">
        <v>849</v>
      </c>
      <c r="G29" s="176"/>
      <c r="H29" s="174"/>
      <c r="I29" s="158"/>
      <c r="J29" s="154"/>
      <c r="K29" s="147"/>
    </row>
    <row r="30" spans="2:11" s="168" customFormat="1" ht="15.75" thickBot="1" x14ac:dyDescent="0.3">
      <c r="B30" s="449" t="s">
        <v>344</v>
      </c>
      <c r="C30" s="450">
        <f>+C23+C27</f>
        <v>705869</v>
      </c>
      <c r="D30" s="450">
        <f t="shared" ref="D30:E30" si="7">+D23+D27</f>
        <v>0</v>
      </c>
      <c r="E30" s="450">
        <f t="shared" si="7"/>
        <v>705869</v>
      </c>
      <c r="F30" s="178" t="s">
        <v>344</v>
      </c>
      <c r="G30" s="179">
        <f>+G28+G23</f>
        <v>540420</v>
      </c>
      <c r="H30" s="179">
        <f t="shared" ref="H30:I30" si="8">+H28+H23</f>
        <v>33435</v>
      </c>
      <c r="I30" s="179">
        <f t="shared" si="8"/>
        <v>573855</v>
      </c>
      <c r="J30" s="154"/>
      <c r="K30" s="147"/>
    </row>
    <row r="31" spans="2:11" ht="15.75" thickBot="1" x14ac:dyDescent="0.3">
      <c r="B31" s="451" t="s">
        <v>278</v>
      </c>
      <c r="C31" s="452">
        <f>C19+C30</f>
        <v>2047567</v>
      </c>
      <c r="D31" s="452">
        <f t="shared" ref="D31:E31" si="9">D19+D30</f>
        <v>14407</v>
      </c>
      <c r="E31" s="452">
        <f t="shared" si="9"/>
        <v>2061974</v>
      </c>
      <c r="F31" s="180" t="s">
        <v>278</v>
      </c>
      <c r="G31" s="460">
        <f>G19+G30</f>
        <v>2047567</v>
      </c>
      <c r="H31" s="460">
        <f t="shared" ref="H31:I31" si="10">H19+H30</f>
        <v>14407</v>
      </c>
      <c r="I31" s="460">
        <f t="shared" si="10"/>
        <v>2061974</v>
      </c>
      <c r="J31" s="147"/>
      <c r="K31" s="604"/>
    </row>
    <row r="32" spans="2:11" ht="15" x14ac:dyDescent="0.25">
      <c r="B32" s="181"/>
      <c r="C32" s="448"/>
      <c r="D32" s="182"/>
      <c r="E32" s="182"/>
      <c r="F32" s="181"/>
      <c r="G32" s="181"/>
      <c r="H32" s="181"/>
      <c r="I32" s="181"/>
      <c r="J32" s="147"/>
      <c r="K32" s="147"/>
    </row>
    <row r="33" spans="2:11" ht="15" x14ac:dyDescent="0.25">
      <c r="B33" s="184"/>
      <c r="C33" s="183"/>
      <c r="D33" s="183"/>
      <c r="E33" s="183"/>
      <c r="F33" s="183"/>
      <c r="G33" s="183"/>
      <c r="H33" s="183"/>
      <c r="I33" s="183"/>
      <c r="J33" s="147"/>
      <c r="K33" s="147"/>
    </row>
    <row r="34" spans="2:11" ht="15" x14ac:dyDescent="0.25">
      <c r="B34" s="147"/>
      <c r="C34" s="183"/>
      <c r="D34" s="183"/>
      <c r="E34" s="183"/>
      <c r="F34" s="183"/>
      <c r="G34" s="183"/>
      <c r="H34" s="183"/>
      <c r="I34" s="147"/>
      <c r="J34" s="147"/>
      <c r="K34" s="147"/>
    </row>
    <row r="35" spans="2:11" ht="15" x14ac:dyDescent="0.25">
      <c r="B35" s="147"/>
      <c r="C35" s="147"/>
      <c r="D35" s="147"/>
      <c r="E35" s="147"/>
      <c r="F35" s="147"/>
      <c r="G35" s="147"/>
      <c r="H35" s="147"/>
      <c r="I35" s="147"/>
      <c r="J35" s="147"/>
      <c r="K35" s="147"/>
    </row>
    <row r="36" spans="2:11" ht="12.75" customHeight="1" x14ac:dyDescent="0.25">
      <c r="B36" s="147"/>
      <c r="C36" s="183"/>
      <c r="D36" s="183"/>
      <c r="E36" s="183"/>
      <c r="F36" s="147"/>
      <c r="G36" s="147"/>
      <c r="H36" s="147"/>
      <c r="I36" s="183"/>
    </row>
  </sheetData>
  <printOptions horizontalCentered="1"/>
  <pageMargins left="0.70866141732283472" right="0.70866141732283472" top="0.74803149606299213" bottom="0.74803149606299213" header="0.31496062992125984" footer="0.31496062992125984"/>
  <pageSetup paperSize="9" scale="72" orientation="landscape" r:id="rId1"/>
  <headerFooter>
    <oddHeader>&amp;C&amp;"Times New Roman,Félkövér"&amp;14Martonvásár Város Önkormányzata 2021. évi költségvetésének pénzügyi mérlege&amp;R&amp;"Times New Roman,Félkövér"&amp;12 2. melléklet</oddHead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15"/>
  <sheetViews>
    <sheetView zoomScaleNormal="100" workbookViewId="0">
      <selection activeCell="D83" sqref="D83"/>
    </sheetView>
  </sheetViews>
  <sheetFormatPr defaultRowHeight="15" x14ac:dyDescent="0.25"/>
  <cols>
    <col min="1" max="1" width="5.5703125" bestFit="1" customWidth="1"/>
    <col min="2" max="2" width="53.7109375" customWidth="1"/>
    <col min="4" max="4" width="6.7109375" customWidth="1"/>
  </cols>
  <sheetData>
    <row r="1" spans="1:22" ht="15" customHeight="1" x14ac:dyDescent="0.25">
      <c r="A1" s="1447" t="s">
        <v>345</v>
      </c>
      <c r="B1" s="1449" t="s">
        <v>686</v>
      </c>
      <c r="C1" s="1452" t="s">
        <v>306</v>
      </c>
      <c r="D1" s="1452"/>
      <c r="E1" s="1452"/>
      <c r="F1" s="1452"/>
      <c r="G1" s="1452"/>
      <c r="H1" s="1452"/>
      <c r="I1" s="1452"/>
      <c r="J1" s="1452"/>
      <c r="K1" s="1453" t="s">
        <v>285</v>
      </c>
      <c r="L1" s="1452" t="s">
        <v>299</v>
      </c>
      <c r="M1" s="1452"/>
      <c r="N1" s="1452"/>
      <c r="O1" s="1452"/>
      <c r="P1" s="1452"/>
      <c r="Q1" s="1452"/>
      <c r="R1" s="1452"/>
      <c r="S1" s="1452"/>
      <c r="T1" s="1455"/>
      <c r="U1" s="1463" t="s">
        <v>687</v>
      </c>
      <c r="V1" s="1456" t="s">
        <v>710</v>
      </c>
    </row>
    <row r="2" spans="1:22" ht="31.5" customHeight="1" x14ac:dyDescent="0.25">
      <c r="A2" s="1448"/>
      <c r="B2" s="1450"/>
      <c r="C2" s="1458" t="s">
        <v>711</v>
      </c>
      <c r="D2" s="1458" t="s">
        <v>712</v>
      </c>
      <c r="E2" s="1458" t="s">
        <v>151</v>
      </c>
      <c r="F2" s="1458" t="s">
        <v>163</v>
      </c>
      <c r="G2" s="1459"/>
      <c r="H2" s="1458" t="s">
        <v>691</v>
      </c>
      <c r="I2" s="1458" t="s">
        <v>642</v>
      </c>
      <c r="J2" s="1458" t="s">
        <v>713</v>
      </c>
      <c r="K2" s="1454"/>
      <c r="L2" s="1458" t="s">
        <v>699</v>
      </c>
      <c r="M2" s="1458" t="s">
        <v>700</v>
      </c>
      <c r="N2" s="1458" t="s">
        <v>695</v>
      </c>
      <c r="O2" s="1458" t="s">
        <v>714</v>
      </c>
      <c r="P2" s="1459"/>
      <c r="Q2" s="1460" t="s">
        <v>715</v>
      </c>
      <c r="R2" s="1458" t="s">
        <v>716</v>
      </c>
      <c r="S2" s="1459"/>
      <c r="T2" s="1460" t="s">
        <v>724</v>
      </c>
      <c r="U2" s="1464"/>
      <c r="V2" s="1457"/>
    </row>
    <row r="3" spans="1:22" ht="25.5" customHeight="1" x14ac:dyDescent="0.25">
      <c r="A3" s="1448"/>
      <c r="B3" s="1451"/>
      <c r="C3" s="1458"/>
      <c r="D3" s="1458"/>
      <c r="E3" s="1458"/>
      <c r="F3" s="983" t="s">
        <v>708</v>
      </c>
      <c r="G3" s="983" t="s">
        <v>709</v>
      </c>
      <c r="H3" s="1458"/>
      <c r="I3" s="1458"/>
      <c r="J3" s="1458"/>
      <c r="K3" s="1454"/>
      <c r="L3" s="1458"/>
      <c r="M3" s="1458"/>
      <c r="N3" s="1458"/>
      <c r="O3" s="983" t="s">
        <v>717</v>
      </c>
      <c r="P3" s="983" t="s">
        <v>718</v>
      </c>
      <c r="Q3" s="1461"/>
      <c r="R3" s="983" t="s">
        <v>717</v>
      </c>
      <c r="S3" s="983" t="s">
        <v>718</v>
      </c>
      <c r="T3" s="1462"/>
      <c r="U3" s="1464"/>
      <c r="V3" s="1457"/>
    </row>
    <row r="4" spans="1:22" ht="17.25" customHeight="1" x14ac:dyDescent="0.25">
      <c r="A4" s="982" t="s">
        <v>305</v>
      </c>
      <c r="B4" s="685" t="s">
        <v>1081</v>
      </c>
      <c r="C4" s="680">
        <f>580+181+507</f>
        <v>1268</v>
      </c>
      <c r="D4" s="680">
        <f>90+33+78</f>
        <v>201</v>
      </c>
      <c r="E4" s="686"/>
      <c r="F4" s="680"/>
      <c r="G4" s="680"/>
      <c r="H4" s="680"/>
      <c r="I4" s="680"/>
      <c r="J4" s="680"/>
      <c r="K4" s="681">
        <f>SUM(C4:J4)</f>
        <v>1469</v>
      </c>
      <c r="L4" s="680"/>
      <c r="M4" s="680">
        <f>670+214+585</f>
        <v>1469</v>
      </c>
      <c r="N4" s="680"/>
      <c r="O4" s="680"/>
      <c r="P4" s="680"/>
      <c r="Q4" s="680"/>
      <c r="R4" s="680"/>
      <c r="S4" s="680"/>
      <c r="T4" s="682"/>
      <c r="U4" s="918"/>
      <c r="V4" s="683">
        <f>SUM(L4:U4)</f>
        <v>1469</v>
      </c>
    </row>
    <row r="5" spans="1:22" x14ac:dyDescent="0.25">
      <c r="A5" s="982" t="s">
        <v>393</v>
      </c>
      <c r="B5" s="685" t="s">
        <v>1082</v>
      </c>
      <c r="C5" s="680"/>
      <c r="D5" s="680"/>
      <c r="E5" s="686">
        <v>70</v>
      </c>
      <c r="F5" s="680"/>
      <c r="G5" s="680"/>
      <c r="H5" s="680"/>
      <c r="I5" s="680"/>
      <c r="J5" s="680"/>
      <c r="K5" s="681">
        <f t="shared" ref="K5:K13" si="0">SUM(C5:J5)</f>
        <v>70</v>
      </c>
      <c r="L5" s="680"/>
      <c r="M5" s="680">
        <v>70</v>
      </c>
      <c r="N5" s="680"/>
      <c r="O5" s="680"/>
      <c r="P5" s="680"/>
      <c r="Q5" s="680"/>
      <c r="R5" s="680"/>
      <c r="S5" s="680"/>
      <c r="T5" s="682"/>
      <c r="U5" s="918"/>
      <c r="V5" s="683">
        <f t="shared" ref="V5:V13" si="1">SUM(L5:U5)</f>
        <v>70</v>
      </c>
    </row>
    <row r="6" spans="1:22" x14ac:dyDescent="0.25">
      <c r="A6" s="982" t="s">
        <v>449</v>
      </c>
      <c r="B6" s="685"/>
      <c r="C6" s="680"/>
      <c r="D6" s="680"/>
      <c r="E6" s="686"/>
      <c r="F6" s="680"/>
      <c r="G6" s="680"/>
      <c r="H6" s="680"/>
      <c r="I6" s="680"/>
      <c r="J6" s="680"/>
      <c r="K6" s="681">
        <f t="shared" si="0"/>
        <v>0</v>
      </c>
      <c r="L6" s="680"/>
      <c r="M6" s="680"/>
      <c r="N6" s="680"/>
      <c r="O6" s="680"/>
      <c r="P6" s="680"/>
      <c r="Q6" s="680"/>
      <c r="R6" s="680"/>
      <c r="S6" s="680"/>
      <c r="T6" s="682"/>
      <c r="U6" s="918"/>
      <c r="V6" s="683">
        <f t="shared" si="1"/>
        <v>0</v>
      </c>
    </row>
    <row r="7" spans="1:22" x14ac:dyDescent="0.25">
      <c r="A7" s="982" t="s">
        <v>450</v>
      </c>
      <c r="B7" s="685"/>
      <c r="C7" s="680"/>
      <c r="D7" s="680"/>
      <c r="E7" s="686"/>
      <c r="F7" s="680"/>
      <c r="G7" s="680"/>
      <c r="H7" s="680"/>
      <c r="I7" s="680"/>
      <c r="J7" s="680"/>
      <c r="K7" s="681">
        <f t="shared" si="0"/>
        <v>0</v>
      </c>
      <c r="L7" s="680"/>
      <c r="M7" s="680"/>
      <c r="N7" s="680"/>
      <c r="O7" s="680"/>
      <c r="P7" s="680"/>
      <c r="Q7" s="680"/>
      <c r="R7" s="680"/>
      <c r="S7" s="680"/>
      <c r="T7" s="682"/>
      <c r="U7" s="918"/>
      <c r="V7" s="683">
        <f t="shared" si="1"/>
        <v>0</v>
      </c>
    </row>
    <row r="8" spans="1:22" x14ac:dyDescent="0.25">
      <c r="A8" s="982" t="s">
        <v>451</v>
      </c>
      <c r="B8" s="678"/>
      <c r="C8" s="686"/>
      <c r="D8" s="686"/>
      <c r="E8" s="686"/>
      <c r="F8" s="686"/>
      <c r="G8" s="686"/>
      <c r="H8" s="686"/>
      <c r="I8" s="686"/>
      <c r="J8" s="686"/>
      <c r="K8" s="681">
        <f t="shared" si="0"/>
        <v>0</v>
      </c>
      <c r="L8" s="686"/>
      <c r="M8" s="686"/>
      <c r="N8" s="686"/>
      <c r="O8" s="686"/>
      <c r="P8" s="686"/>
      <c r="Q8" s="686"/>
      <c r="R8" s="686"/>
      <c r="S8" s="686"/>
      <c r="T8" s="687"/>
      <c r="U8" s="679"/>
      <c r="V8" s="683">
        <f t="shared" si="1"/>
        <v>0</v>
      </c>
    </row>
    <row r="9" spans="1:22" x14ac:dyDescent="0.25">
      <c r="A9" s="982" t="s">
        <v>452</v>
      </c>
      <c r="B9" s="685"/>
      <c r="C9" s="686"/>
      <c r="D9" s="686"/>
      <c r="E9" s="686"/>
      <c r="F9" s="686"/>
      <c r="G9" s="686"/>
      <c r="H9" s="686"/>
      <c r="I9" s="686"/>
      <c r="J9" s="686"/>
      <c r="K9" s="681">
        <f t="shared" si="0"/>
        <v>0</v>
      </c>
      <c r="L9" s="686"/>
      <c r="M9" s="686"/>
      <c r="N9" s="686"/>
      <c r="O9" s="686"/>
      <c r="P9" s="686"/>
      <c r="Q9" s="686"/>
      <c r="R9" s="686"/>
      <c r="S9" s="686"/>
      <c r="T9" s="687"/>
      <c r="U9" s="679"/>
      <c r="V9" s="683">
        <f t="shared" si="1"/>
        <v>0</v>
      </c>
    </row>
    <row r="10" spans="1:22" ht="12.75" customHeight="1" x14ac:dyDescent="0.25">
      <c r="A10" s="982" t="s">
        <v>453</v>
      </c>
      <c r="B10" s="685"/>
      <c r="C10" s="686"/>
      <c r="D10" s="686"/>
      <c r="E10" s="686"/>
      <c r="F10" s="686"/>
      <c r="G10" s="686"/>
      <c r="H10" s="686"/>
      <c r="I10" s="686"/>
      <c r="J10" s="686"/>
      <c r="K10" s="681">
        <f t="shared" si="0"/>
        <v>0</v>
      </c>
      <c r="L10" s="686"/>
      <c r="M10" s="686"/>
      <c r="N10" s="686"/>
      <c r="O10" s="686"/>
      <c r="P10" s="686"/>
      <c r="Q10" s="686"/>
      <c r="R10" s="686"/>
      <c r="S10" s="686"/>
      <c r="T10" s="687"/>
      <c r="U10" s="679"/>
      <c r="V10" s="683">
        <f t="shared" si="1"/>
        <v>0</v>
      </c>
    </row>
    <row r="11" spans="1:22" ht="12.75" customHeight="1" x14ac:dyDescent="0.25">
      <c r="A11" s="982" t="s">
        <v>454</v>
      </c>
      <c r="B11" s="685"/>
      <c r="C11" s="686"/>
      <c r="D11" s="686"/>
      <c r="E11" s="686"/>
      <c r="F11" s="686"/>
      <c r="G11" s="686"/>
      <c r="H11" s="686"/>
      <c r="I11" s="686"/>
      <c r="J11" s="686"/>
      <c r="K11" s="681">
        <f t="shared" si="0"/>
        <v>0</v>
      </c>
      <c r="L11" s="686"/>
      <c r="M11" s="686"/>
      <c r="N11" s="686"/>
      <c r="O11" s="686"/>
      <c r="P11" s="686"/>
      <c r="Q11" s="686"/>
      <c r="R11" s="686"/>
      <c r="S11" s="686"/>
      <c r="T11" s="687"/>
      <c r="U11" s="679"/>
      <c r="V11" s="683">
        <f t="shared" si="1"/>
        <v>0</v>
      </c>
    </row>
    <row r="12" spans="1:22" ht="12.75" customHeight="1" x14ac:dyDescent="0.25">
      <c r="A12" s="982"/>
      <c r="B12" s="685"/>
      <c r="C12" s="686"/>
      <c r="D12" s="686"/>
      <c r="E12" s="686"/>
      <c r="F12" s="686"/>
      <c r="G12" s="686"/>
      <c r="H12" s="686"/>
      <c r="I12" s="686"/>
      <c r="J12" s="686"/>
      <c r="K12" s="681">
        <f t="shared" si="0"/>
        <v>0</v>
      </c>
      <c r="L12" s="686"/>
      <c r="M12" s="686"/>
      <c r="N12" s="686"/>
      <c r="O12" s="686"/>
      <c r="P12" s="686"/>
      <c r="Q12" s="686"/>
      <c r="R12" s="686"/>
      <c r="S12" s="686"/>
      <c r="T12" s="687"/>
      <c r="U12" s="679"/>
      <c r="V12" s="683">
        <f t="shared" si="1"/>
        <v>0</v>
      </c>
    </row>
    <row r="13" spans="1:22" ht="12.75" customHeight="1" x14ac:dyDescent="0.25">
      <c r="A13" s="982"/>
      <c r="B13" s="685"/>
      <c r="C13" s="686"/>
      <c r="D13" s="686"/>
      <c r="E13" s="686"/>
      <c r="F13" s="686"/>
      <c r="G13" s="686"/>
      <c r="H13" s="686"/>
      <c r="I13" s="686"/>
      <c r="J13" s="686"/>
      <c r="K13" s="681">
        <f t="shared" si="0"/>
        <v>0</v>
      </c>
      <c r="L13" s="686"/>
      <c r="M13" s="686"/>
      <c r="N13" s="686"/>
      <c r="O13" s="686"/>
      <c r="P13" s="686"/>
      <c r="Q13" s="686"/>
      <c r="R13" s="686"/>
      <c r="S13" s="686"/>
      <c r="T13" s="687"/>
      <c r="U13" s="679"/>
      <c r="V13" s="681">
        <f t="shared" si="1"/>
        <v>0</v>
      </c>
    </row>
    <row r="14" spans="1:22" ht="12.75" customHeight="1" thickBot="1" x14ac:dyDescent="0.3">
      <c r="A14" s="666"/>
      <c r="B14" s="824" t="s">
        <v>180</v>
      </c>
      <c r="C14" s="825">
        <f>SUM(C4:C13)</f>
        <v>1268</v>
      </c>
      <c r="D14" s="825">
        <f>SUM(D4:D13)</f>
        <v>201</v>
      </c>
      <c r="E14" s="825">
        <f t="shared" ref="E14:J14" si="2">SUM(E4:E13)</f>
        <v>70</v>
      </c>
      <c r="F14" s="825">
        <f t="shared" si="2"/>
        <v>0</v>
      </c>
      <c r="G14" s="825">
        <f t="shared" si="2"/>
        <v>0</v>
      </c>
      <c r="H14" s="825">
        <f t="shared" si="2"/>
        <v>0</v>
      </c>
      <c r="I14" s="825">
        <f t="shared" si="2"/>
        <v>0</v>
      </c>
      <c r="J14" s="825">
        <f t="shared" si="2"/>
        <v>0</v>
      </c>
      <c r="K14" s="681">
        <f>C14+D14+E14++F14+G14+H14+I14+J14</f>
        <v>1539</v>
      </c>
      <c r="L14" s="825">
        <f>SUM(L4:L13)</f>
        <v>0</v>
      </c>
      <c r="M14" s="825">
        <f t="shared" ref="M14:V14" si="3">SUM(M4:M13)</f>
        <v>1539</v>
      </c>
      <c r="N14" s="825">
        <f t="shared" si="3"/>
        <v>0</v>
      </c>
      <c r="O14" s="825">
        <f t="shared" si="3"/>
        <v>0</v>
      </c>
      <c r="P14" s="825">
        <f t="shared" si="3"/>
        <v>0</v>
      </c>
      <c r="Q14" s="825">
        <f t="shared" si="3"/>
        <v>0</v>
      </c>
      <c r="R14" s="825">
        <f t="shared" si="3"/>
        <v>0</v>
      </c>
      <c r="S14" s="825">
        <f t="shared" si="3"/>
        <v>0</v>
      </c>
      <c r="T14" s="825">
        <f t="shared" si="3"/>
        <v>0</v>
      </c>
      <c r="U14" s="825">
        <f t="shared" si="3"/>
        <v>0</v>
      </c>
      <c r="V14" s="681">
        <f t="shared" si="3"/>
        <v>1539</v>
      </c>
    </row>
    <row r="15" spans="1:22" x14ac:dyDescent="0.25">
      <c r="A15" s="644"/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</row>
  </sheetData>
  <mergeCells count="21">
    <mergeCell ref="A1:A3"/>
    <mergeCell ref="B1:B3"/>
    <mergeCell ref="C1:J1"/>
    <mergeCell ref="K1:K3"/>
    <mergeCell ref="L1:T1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U1:U3"/>
    <mergeCell ref="V1:V3"/>
    <mergeCell ref="Q2:Q3"/>
    <mergeCell ref="R2:S2"/>
    <mergeCell ref="T2:T3"/>
  </mergeCells>
  <pageMargins left="0.70866141732283472" right="0.70866141732283472" top="0.74803149606299213" bottom="0.74803149606299213" header="0.31496062992125984" footer="0.31496062992125984"/>
  <pageSetup paperSize="9" scale="54" orientation="landscape" r:id="rId1"/>
  <headerFooter>
    <oddHeader>&amp;C&amp;"Times New Roman,Félkövér"&amp;12Martonvásár Város Önkormányzatának 2021. évi költségvetés módosításainak részletezése
Polgármesteri Hivatal&amp;R&amp;"Times New Roman,Félkövér"&amp;12 3.2. számú tájékoztató</oddHeader>
  </headerFooter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20"/>
  <sheetViews>
    <sheetView zoomScaleNormal="100" workbookViewId="0">
      <selection activeCell="D83" sqref="D83"/>
    </sheetView>
  </sheetViews>
  <sheetFormatPr defaultRowHeight="15" x14ac:dyDescent="0.25"/>
  <cols>
    <col min="1" max="1" width="4.7109375" customWidth="1"/>
    <col min="2" max="2" width="35.5703125" customWidth="1"/>
    <col min="4" max="4" width="6.7109375" customWidth="1"/>
  </cols>
  <sheetData>
    <row r="1" spans="1:22" ht="15" customHeight="1" x14ac:dyDescent="0.25">
      <c r="A1" s="1447" t="s">
        <v>345</v>
      </c>
      <c r="B1" s="1449" t="s">
        <v>686</v>
      </c>
      <c r="C1" s="1452" t="s">
        <v>306</v>
      </c>
      <c r="D1" s="1452"/>
      <c r="E1" s="1452"/>
      <c r="F1" s="1452"/>
      <c r="G1" s="1452"/>
      <c r="H1" s="1452"/>
      <c r="I1" s="1452"/>
      <c r="J1" s="1452"/>
      <c r="K1" s="1453" t="s">
        <v>285</v>
      </c>
      <c r="L1" s="1452" t="s">
        <v>299</v>
      </c>
      <c r="M1" s="1452"/>
      <c r="N1" s="1452"/>
      <c r="O1" s="1452"/>
      <c r="P1" s="1452"/>
      <c r="Q1" s="1452"/>
      <c r="R1" s="1452"/>
      <c r="S1" s="1452"/>
      <c r="T1" s="1455"/>
      <c r="U1" s="1463" t="s">
        <v>687</v>
      </c>
      <c r="V1" s="1456" t="s">
        <v>710</v>
      </c>
    </row>
    <row r="2" spans="1:22" ht="31.5" customHeight="1" x14ac:dyDescent="0.25">
      <c r="A2" s="1448"/>
      <c r="B2" s="1450"/>
      <c r="C2" s="1458" t="s">
        <v>711</v>
      </c>
      <c r="D2" s="1458" t="s">
        <v>712</v>
      </c>
      <c r="E2" s="1458" t="s">
        <v>151</v>
      </c>
      <c r="F2" s="1458" t="s">
        <v>163</v>
      </c>
      <c r="G2" s="1459"/>
      <c r="H2" s="1458" t="s">
        <v>691</v>
      </c>
      <c r="I2" s="1458" t="s">
        <v>642</v>
      </c>
      <c r="J2" s="1458" t="s">
        <v>713</v>
      </c>
      <c r="K2" s="1454"/>
      <c r="L2" s="1458" t="s">
        <v>699</v>
      </c>
      <c r="M2" s="1458" t="s">
        <v>700</v>
      </c>
      <c r="N2" s="1458" t="s">
        <v>695</v>
      </c>
      <c r="O2" s="1458" t="s">
        <v>714</v>
      </c>
      <c r="P2" s="1459"/>
      <c r="Q2" s="1460" t="s">
        <v>715</v>
      </c>
      <c r="R2" s="1458" t="s">
        <v>716</v>
      </c>
      <c r="S2" s="1459"/>
      <c r="T2" s="1460" t="s">
        <v>724</v>
      </c>
      <c r="U2" s="1464"/>
      <c r="V2" s="1457"/>
    </row>
    <row r="3" spans="1:22" ht="25.5" customHeight="1" x14ac:dyDescent="0.25">
      <c r="A3" s="1448"/>
      <c r="B3" s="1451"/>
      <c r="C3" s="1458"/>
      <c r="D3" s="1458"/>
      <c r="E3" s="1458"/>
      <c r="F3" s="983" t="s">
        <v>708</v>
      </c>
      <c r="G3" s="983" t="s">
        <v>709</v>
      </c>
      <c r="H3" s="1458"/>
      <c r="I3" s="1458"/>
      <c r="J3" s="1458"/>
      <c r="K3" s="1454"/>
      <c r="L3" s="1458"/>
      <c r="M3" s="1458"/>
      <c r="N3" s="1458"/>
      <c r="O3" s="983" t="s">
        <v>717</v>
      </c>
      <c r="P3" s="983" t="s">
        <v>718</v>
      </c>
      <c r="Q3" s="1461"/>
      <c r="R3" s="983" t="s">
        <v>717</v>
      </c>
      <c r="S3" s="983" t="s">
        <v>718</v>
      </c>
      <c r="T3" s="1462"/>
      <c r="U3" s="1464"/>
      <c r="V3" s="1457"/>
    </row>
    <row r="4" spans="1:22" x14ac:dyDescent="0.25">
      <c r="A4" s="982" t="s">
        <v>305</v>
      </c>
      <c r="B4" s="990" t="s">
        <v>1083</v>
      </c>
      <c r="C4" s="990">
        <f>187+182</f>
        <v>369</v>
      </c>
      <c r="D4" s="990">
        <f>29+28</f>
        <v>57</v>
      </c>
      <c r="E4" s="686"/>
      <c r="F4" s="680"/>
      <c r="G4" s="680"/>
      <c r="H4" s="680"/>
      <c r="I4" s="680"/>
      <c r="J4" s="680"/>
      <c r="K4" s="681">
        <f>SUM(C4:J4)</f>
        <v>426</v>
      </c>
      <c r="L4" s="680"/>
      <c r="M4" s="680"/>
      <c r="N4" s="680">
        <v>426</v>
      </c>
      <c r="O4" s="680"/>
      <c r="P4" s="680"/>
      <c r="Q4" s="680"/>
      <c r="R4" s="680"/>
      <c r="S4" s="680"/>
      <c r="T4" s="682"/>
      <c r="U4" s="918"/>
      <c r="V4" s="683">
        <f t="shared" ref="V4:V13" si="0">SUM(L4:U4)</f>
        <v>426</v>
      </c>
    </row>
    <row r="5" spans="1:22" x14ac:dyDescent="0.25">
      <c r="A5" s="982" t="s">
        <v>393</v>
      </c>
      <c r="B5" s="685"/>
      <c r="C5" s="680"/>
      <c r="D5" s="680"/>
      <c r="E5" s="686"/>
      <c r="F5" s="680"/>
      <c r="G5" s="680"/>
      <c r="H5" s="680"/>
      <c r="I5" s="680"/>
      <c r="J5" s="680"/>
      <c r="K5" s="681">
        <f t="shared" ref="K5:K13" si="1">SUM(C5:J5)</f>
        <v>0</v>
      </c>
      <c r="L5" s="680"/>
      <c r="M5" s="680"/>
      <c r="N5" s="680"/>
      <c r="O5" s="680"/>
      <c r="P5" s="680"/>
      <c r="Q5" s="680"/>
      <c r="R5" s="680"/>
      <c r="S5" s="680"/>
      <c r="T5" s="682"/>
      <c r="U5" s="918"/>
      <c r="V5" s="683">
        <f t="shared" si="0"/>
        <v>0</v>
      </c>
    </row>
    <row r="6" spans="1:22" x14ac:dyDescent="0.25">
      <c r="A6" s="982" t="s">
        <v>449</v>
      </c>
      <c r="B6" s="685"/>
      <c r="C6" s="680"/>
      <c r="D6" s="680"/>
      <c r="E6" s="686"/>
      <c r="F6" s="680"/>
      <c r="G6" s="680"/>
      <c r="H6" s="680"/>
      <c r="I6" s="680"/>
      <c r="J6" s="680"/>
      <c r="K6" s="681">
        <f t="shared" si="1"/>
        <v>0</v>
      </c>
      <c r="L6" s="680"/>
      <c r="M6" s="680"/>
      <c r="N6" s="680"/>
      <c r="O6" s="680"/>
      <c r="P6" s="680"/>
      <c r="Q6" s="680"/>
      <c r="R6" s="680"/>
      <c r="S6" s="680"/>
      <c r="T6" s="682"/>
      <c r="U6" s="918"/>
      <c r="V6" s="683">
        <f t="shared" si="0"/>
        <v>0</v>
      </c>
    </row>
    <row r="7" spans="1:22" x14ac:dyDescent="0.25">
      <c r="A7" s="982" t="s">
        <v>450</v>
      </c>
      <c r="B7" s="678"/>
      <c r="C7" s="686"/>
      <c r="D7" s="686"/>
      <c r="E7" s="686"/>
      <c r="F7" s="686"/>
      <c r="G7" s="686"/>
      <c r="H7" s="686"/>
      <c r="I7" s="686"/>
      <c r="J7" s="686"/>
      <c r="K7" s="681">
        <f t="shared" si="1"/>
        <v>0</v>
      </c>
      <c r="L7" s="686"/>
      <c r="M7" s="686"/>
      <c r="N7" s="686"/>
      <c r="O7" s="686"/>
      <c r="P7" s="686"/>
      <c r="Q7" s="686"/>
      <c r="R7" s="686"/>
      <c r="S7" s="686"/>
      <c r="T7" s="687"/>
      <c r="U7" s="679"/>
      <c r="V7" s="683">
        <f t="shared" si="0"/>
        <v>0</v>
      </c>
    </row>
    <row r="8" spans="1:22" x14ac:dyDescent="0.25">
      <c r="A8" s="982" t="s">
        <v>451</v>
      </c>
      <c r="B8" s="678"/>
      <c r="C8" s="686"/>
      <c r="D8" s="686"/>
      <c r="E8" s="686"/>
      <c r="F8" s="686"/>
      <c r="G8" s="686"/>
      <c r="H8" s="686"/>
      <c r="I8" s="686"/>
      <c r="J8" s="686"/>
      <c r="K8" s="681">
        <f t="shared" si="1"/>
        <v>0</v>
      </c>
      <c r="L8" s="686"/>
      <c r="M8" s="686"/>
      <c r="N8" s="686"/>
      <c r="O8" s="686"/>
      <c r="P8" s="686"/>
      <c r="Q8" s="686"/>
      <c r="R8" s="686"/>
      <c r="S8" s="686"/>
      <c r="T8" s="687"/>
      <c r="U8" s="679"/>
      <c r="V8" s="683">
        <f t="shared" si="0"/>
        <v>0</v>
      </c>
    </row>
    <row r="9" spans="1:22" x14ac:dyDescent="0.25">
      <c r="A9" s="982" t="s">
        <v>452</v>
      </c>
      <c r="B9" s="685"/>
      <c r="C9" s="686"/>
      <c r="D9" s="686"/>
      <c r="E9" s="686"/>
      <c r="F9" s="686"/>
      <c r="G9" s="686"/>
      <c r="H9" s="686"/>
      <c r="I9" s="686"/>
      <c r="J9" s="686"/>
      <c r="K9" s="681">
        <f t="shared" si="1"/>
        <v>0</v>
      </c>
      <c r="L9" s="686"/>
      <c r="M9" s="686"/>
      <c r="N9" s="686"/>
      <c r="O9" s="686"/>
      <c r="P9" s="686"/>
      <c r="Q9" s="686"/>
      <c r="R9" s="686"/>
      <c r="S9" s="686"/>
      <c r="T9" s="687"/>
      <c r="U9" s="679"/>
      <c r="V9" s="683">
        <f t="shared" si="0"/>
        <v>0</v>
      </c>
    </row>
    <row r="10" spans="1:22" x14ac:dyDescent="0.25">
      <c r="A10" s="982" t="s">
        <v>453</v>
      </c>
      <c r="B10" s="685"/>
      <c r="C10" s="686"/>
      <c r="D10" s="686"/>
      <c r="E10" s="686"/>
      <c r="F10" s="686"/>
      <c r="G10" s="686"/>
      <c r="H10" s="686"/>
      <c r="I10" s="686"/>
      <c r="J10" s="686"/>
      <c r="K10" s="681">
        <f t="shared" si="1"/>
        <v>0</v>
      </c>
      <c r="L10" s="686"/>
      <c r="M10" s="686"/>
      <c r="N10" s="686"/>
      <c r="O10" s="686"/>
      <c r="P10" s="686"/>
      <c r="Q10" s="686"/>
      <c r="R10" s="686"/>
      <c r="S10" s="686"/>
      <c r="T10" s="687"/>
      <c r="U10" s="679"/>
      <c r="V10" s="683">
        <f t="shared" si="0"/>
        <v>0</v>
      </c>
    </row>
    <row r="11" spans="1:22" ht="14.45" customHeight="1" x14ac:dyDescent="0.25">
      <c r="A11" s="982" t="s">
        <v>454</v>
      </c>
      <c r="B11" s="685"/>
      <c r="C11" s="686"/>
      <c r="D11" s="686"/>
      <c r="E11" s="686"/>
      <c r="F11" s="686"/>
      <c r="G11" s="686"/>
      <c r="H11" s="686"/>
      <c r="I11" s="686"/>
      <c r="J11" s="686"/>
      <c r="K11" s="681">
        <f t="shared" si="1"/>
        <v>0</v>
      </c>
      <c r="L11" s="686"/>
      <c r="M11" s="686"/>
      <c r="N11" s="686"/>
      <c r="O11" s="686"/>
      <c r="P11" s="686"/>
      <c r="Q11" s="686"/>
      <c r="R11" s="686"/>
      <c r="S11" s="686"/>
      <c r="T11" s="687"/>
      <c r="U11" s="679"/>
      <c r="V11" s="683">
        <f t="shared" si="0"/>
        <v>0</v>
      </c>
    </row>
    <row r="12" spans="1:22" ht="14.45" customHeight="1" x14ac:dyDescent="0.25">
      <c r="A12" s="982"/>
      <c r="B12" s="685"/>
      <c r="C12" s="686"/>
      <c r="D12" s="686"/>
      <c r="E12" s="686"/>
      <c r="F12" s="686"/>
      <c r="G12" s="686"/>
      <c r="H12" s="686"/>
      <c r="I12" s="686"/>
      <c r="J12" s="686"/>
      <c r="K12" s="681">
        <f t="shared" si="1"/>
        <v>0</v>
      </c>
      <c r="L12" s="686"/>
      <c r="M12" s="686"/>
      <c r="N12" s="686"/>
      <c r="O12" s="686"/>
      <c r="P12" s="686"/>
      <c r="Q12" s="686"/>
      <c r="R12" s="686"/>
      <c r="S12" s="686"/>
      <c r="T12" s="687"/>
      <c r="U12" s="679"/>
      <c r="V12" s="683">
        <f t="shared" si="0"/>
        <v>0</v>
      </c>
    </row>
    <row r="13" spans="1:22" ht="14.45" customHeight="1" x14ac:dyDescent="0.25">
      <c r="A13" s="982"/>
      <c r="B13" s="685"/>
      <c r="C13" s="686"/>
      <c r="D13" s="686"/>
      <c r="E13" s="686"/>
      <c r="F13" s="686"/>
      <c r="G13" s="686"/>
      <c r="H13" s="686"/>
      <c r="I13" s="686"/>
      <c r="J13" s="686"/>
      <c r="K13" s="681">
        <f t="shared" si="1"/>
        <v>0</v>
      </c>
      <c r="L13" s="686"/>
      <c r="M13" s="686"/>
      <c r="N13" s="686"/>
      <c r="O13" s="686"/>
      <c r="P13" s="686"/>
      <c r="Q13" s="686"/>
      <c r="R13" s="686"/>
      <c r="S13" s="686"/>
      <c r="T13" s="687"/>
      <c r="U13" s="679"/>
      <c r="V13" s="681">
        <f t="shared" si="0"/>
        <v>0</v>
      </c>
    </row>
    <row r="14" spans="1:22" ht="15" customHeight="1" thickBot="1" x14ac:dyDescent="0.3">
      <c r="A14" s="666"/>
      <c r="B14" s="824" t="s">
        <v>180</v>
      </c>
      <c r="C14" s="825">
        <f>SUM(C4:C13)</f>
        <v>369</v>
      </c>
      <c r="D14" s="825">
        <f>SUM(D4:D13)</f>
        <v>57</v>
      </c>
      <c r="E14" s="825">
        <f t="shared" ref="E14:V14" si="2">SUM(E4:E13)</f>
        <v>0</v>
      </c>
      <c r="F14" s="825">
        <f t="shared" si="2"/>
        <v>0</v>
      </c>
      <c r="G14" s="825">
        <f t="shared" si="2"/>
        <v>0</v>
      </c>
      <c r="H14" s="825">
        <f t="shared" si="2"/>
        <v>0</v>
      </c>
      <c r="I14" s="825">
        <f t="shared" si="2"/>
        <v>0</v>
      </c>
      <c r="J14" s="825">
        <f t="shared" si="2"/>
        <v>0</v>
      </c>
      <c r="K14" s="681">
        <f t="shared" si="2"/>
        <v>426</v>
      </c>
      <c r="L14" s="825">
        <f t="shared" si="2"/>
        <v>0</v>
      </c>
      <c r="M14" s="825">
        <f t="shared" si="2"/>
        <v>0</v>
      </c>
      <c r="N14" s="825">
        <f t="shared" si="2"/>
        <v>426</v>
      </c>
      <c r="O14" s="825">
        <f t="shared" si="2"/>
        <v>0</v>
      </c>
      <c r="P14" s="825">
        <f t="shared" si="2"/>
        <v>0</v>
      </c>
      <c r="Q14" s="825">
        <f t="shared" si="2"/>
        <v>0</v>
      </c>
      <c r="R14" s="825">
        <f t="shared" si="2"/>
        <v>0</v>
      </c>
      <c r="S14" s="825">
        <f t="shared" si="2"/>
        <v>0</v>
      </c>
      <c r="T14" s="825">
        <f t="shared" si="2"/>
        <v>0</v>
      </c>
      <c r="U14" s="825">
        <f t="shared" si="2"/>
        <v>0</v>
      </c>
      <c r="V14" s="681">
        <f t="shared" si="2"/>
        <v>426</v>
      </c>
    </row>
    <row r="15" spans="1:22" ht="14.45" customHeight="1" x14ac:dyDescent="0.25">
      <c r="A15" s="644"/>
      <c r="B15" s="644"/>
      <c r="C15" s="644"/>
      <c r="D15" s="644"/>
      <c r="E15" s="644"/>
      <c r="F15" s="644"/>
      <c r="G15" s="644"/>
      <c r="H15" s="644"/>
      <c r="I15" s="644"/>
      <c r="J15" s="644"/>
      <c r="K15" s="644"/>
      <c r="L15" s="644"/>
      <c r="M15" s="644"/>
      <c r="N15" s="644"/>
      <c r="O15" s="644"/>
      <c r="P15" s="644"/>
      <c r="Q15" s="644"/>
      <c r="R15" s="644"/>
      <c r="S15" s="644"/>
      <c r="T15" s="644"/>
      <c r="U15" s="644"/>
      <c r="V15" s="644"/>
    </row>
    <row r="16" spans="1:22" ht="14.45" customHeight="1" x14ac:dyDescent="0.25"/>
    <row r="17" ht="14.45" customHeight="1" x14ac:dyDescent="0.25"/>
    <row r="18" ht="14.45" customHeight="1" x14ac:dyDescent="0.25"/>
    <row r="19" ht="14.45" customHeight="1" x14ac:dyDescent="0.25"/>
    <row r="20" ht="14.45" customHeight="1" x14ac:dyDescent="0.25"/>
  </sheetData>
  <mergeCells count="21">
    <mergeCell ref="U1:U3"/>
    <mergeCell ref="V1:V3"/>
    <mergeCell ref="C2:C3"/>
    <mergeCell ref="D2:D3"/>
    <mergeCell ref="E2:E3"/>
    <mergeCell ref="F2:G2"/>
    <mergeCell ref="H2:H3"/>
    <mergeCell ref="I2:I3"/>
    <mergeCell ref="J2:J3"/>
    <mergeCell ref="L2:L3"/>
    <mergeCell ref="M2:M3"/>
    <mergeCell ref="N2:N3"/>
    <mergeCell ref="O2:P2"/>
    <mergeCell ref="Q2:Q3"/>
    <mergeCell ref="R2:S2"/>
    <mergeCell ref="T2:T3"/>
    <mergeCell ref="A1:A3"/>
    <mergeCell ref="B1:B3"/>
    <mergeCell ref="C1:J1"/>
    <mergeCell ref="K1:K3"/>
    <mergeCell ref="L1:T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headerFooter>
    <oddHeader>&amp;C&amp;"Times New Roman,Félkövér"&amp;12Martonvásár Város Önkormányzatának 2021. évi költségvetés módosításainak részletezése
Brunszvik Teréz Óvoda&amp;R&amp;"Times New Roman,Félkövér"&amp;12 3.3. számú tájékoztató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G80"/>
  <sheetViews>
    <sheetView zoomScaleNormal="100" workbookViewId="0">
      <selection activeCell="D69" sqref="D69"/>
    </sheetView>
  </sheetViews>
  <sheetFormatPr defaultColWidth="9.140625" defaultRowHeight="12.75" x14ac:dyDescent="0.2"/>
  <cols>
    <col min="1" max="1" width="6.28515625" style="69" customWidth="1"/>
    <col min="2" max="2" width="57" style="66" customWidth="1"/>
    <col min="3" max="3" width="12.85546875" style="66" customWidth="1"/>
    <col min="4" max="4" width="12.7109375" style="66" bestFit="1" customWidth="1"/>
    <col min="5" max="5" width="12.42578125" style="66" customWidth="1"/>
    <col min="6" max="16384" width="9.140625" style="66"/>
  </cols>
  <sheetData>
    <row r="1" spans="1:7" ht="15.75" x14ac:dyDescent="0.25">
      <c r="A1" s="1191"/>
      <c r="B1" s="1191"/>
      <c r="C1" s="1191"/>
      <c r="D1" s="1191"/>
      <c r="E1" s="1191"/>
      <c r="G1" s="403"/>
    </row>
    <row r="2" spans="1:7" ht="11.25" customHeight="1" x14ac:dyDescent="0.2">
      <c r="B2" s="291"/>
      <c r="C2" s="1194" t="s">
        <v>380</v>
      </c>
      <c r="D2" s="1194"/>
      <c r="E2" s="1194"/>
    </row>
    <row r="3" spans="1:7" s="62" customFormat="1" ht="15" customHeight="1" x14ac:dyDescent="0.25">
      <c r="A3" s="1192" t="s">
        <v>0</v>
      </c>
      <c r="B3" s="1192" t="s">
        <v>182</v>
      </c>
      <c r="C3" s="1193" t="s">
        <v>850</v>
      </c>
      <c r="D3" s="1193"/>
      <c r="E3" s="1193"/>
    </row>
    <row r="4" spans="1:7" s="63" customFormat="1" ht="25.5" x14ac:dyDescent="0.25">
      <c r="A4" s="1192"/>
      <c r="B4" s="1192"/>
      <c r="C4" s="947" t="s">
        <v>913</v>
      </c>
      <c r="D4" s="3" t="s">
        <v>684</v>
      </c>
      <c r="E4" s="984" t="s">
        <v>937</v>
      </c>
    </row>
    <row r="5" spans="1:7" s="65" customFormat="1" ht="12.75" customHeight="1" x14ac:dyDescent="0.2">
      <c r="A5" s="53" t="s">
        <v>194</v>
      </c>
      <c r="B5" s="13" t="s">
        <v>193</v>
      </c>
      <c r="C5" s="319">
        <v>164359</v>
      </c>
      <c r="D5" s="319"/>
      <c r="E5" s="319">
        <f t="shared" ref="E5:E69" si="0">+C5+D5</f>
        <v>164359</v>
      </c>
    </row>
    <row r="6" spans="1:7" s="65" customFormat="1" ht="12.75" customHeight="1" x14ac:dyDescent="0.2">
      <c r="A6" s="53" t="s">
        <v>196</v>
      </c>
      <c r="B6" s="48" t="s">
        <v>195</v>
      </c>
      <c r="C6" s="319">
        <v>174309</v>
      </c>
      <c r="D6" s="319">
        <v>2287</v>
      </c>
      <c r="E6" s="319">
        <f t="shared" si="0"/>
        <v>176596</v>
      </c>
    </row>
    <row r="7" spans="1:7" s="65" customFormat="1" ht="12.75" customHeight="1" x14ac:dyDescent="0.2">
      <c r="A7" s="53" t="s">
        <v>198</v>
      </c>
      <c r="B7" s="48" t="s">
        <v>197</v>
      </c>
      <c r="C7" s="319">
        <v>217835</v>
      </c>
      <c r="D7" s="319">
        <f>-1460+2952</f>
        <v>1492</v>
      </c>
      <c r="E7" s="319">
        <f t="shared" si="0"/>
        <v>219327</v>
      </c>
    </row>
    <row r="8" spans="1:7" ht="12.75" customHeight="1" x14ac:dyDescent="0.2">
      <c r="A8" s="53" t="s">
        <v>200</v>
      </c>
      <c r="B8" s="48" t="s">
        <v>199</v>
      </c>
      <c r="C8" s="319">
        <v>12833</v>
      </c>
      <c r="D8" s="319"/>
      <c r="E8" s="319">
        <f t="shared" si="0"/>
        <v>12833</v>
      </c>
    </row>
    <row r="9" spans="1:7" s="67" customFormat="1" ht="12.75" customHeight="1" x14ac:dyDescent="0.2">
      <c r="A9" s="53" t="s">
        <v>201</v>
      </c>
      <c r="B9" s="48" t="s">
        <v>605</v>
      </c>
      <c r="C9" s="320">
        <v>56087</v>
      </c>
      <c r="D9" s="320"/>
      <c r="E9" s="319">
        <f t="shared" si="0"/>
        <v>56087</v>
      </c>
    </row>
    <row r="10" spans="1:7" s="67" customFormat="1" ht="12.75" customHeight="1" x14ac:dyDescent="0.2">
      <c r="A10" s="53" t="s">
        <v>202</v>
      </c>
      <c r="B10" s="48" t="s">
        <v>606</v>
      </c>
      <c r="C10" s="320">
        <v>5333</v>
      </c>
      <c r="D10" s="320"/>
      <c r="E10" s="319">
        <f t="shared" si="0"/>
        <v>5333</v>
      </c>
    </row>
    <row r="11" spans="1:7" ht="12.75" customHeight="1" x14ac:dyDescent="0.2">
      <c r="A11" s="60" t="s">
        <v>203</v>
      </c>
      <c r="B11" s="49" t="s">
        <v>328</v>
      </c>
      <c r="C11" s="321">
        <f>SUM(C5:C10)</f>
        <v>630756</v>
      </c>
      <c r="D11" s="321">
        <f>SUM(D5:D10)</f>
        <v>3779</v>
      </c>
      <c r="E11" s="321">
        <f t="shared" ref="E11" si="1">SUM(E5:E10)</f>
        <v>634535</v>
      </c>
    </row>
    <row r="12" spans="1:7" ht="12.75" customHeight="1" x14ac:dyDescent="0.2">
      <c r="A12" s="444" t="s">
        <v>205</v>
      </c>
      <c r="B12" s="49" t="s">
        <v>204</v>
      </c>
      <c r="C12" s="321">
        <f>SUM(C13:C22)</f>
        <v>46165</v>
      </c>
      <c r="D12" s="321">
        <f t="shared" ref="D12:E12" si="2">SUM(D13:D22)</f>
        <v>0</v>
      </c>
      <c r="E12" s="321">
        <f t="shared" si="2"/>
        <v>46165</v>
      </c>
    </row>
    <row r="13" spans="1:7" s="81" customFormat="1" ht="12.75" customHeight="1" x14ac:dyDescent="0.2">
      <c r="A13" s="78"/>
      <c r="B13" s="79" t="s">
        <v>329</v>
      </c>
      <c r="C13" s="322">
        <v>0</v>
      </c>
      <c r="D13" s="322"/>
      <c r="E13" s="319">
        <f t="shared" si="0"/>
        <v>0</v>
      </c>
    </row>
    <row r="14" spans="1:7" s="81" customFormat="1" ht="12.75" customHeight="1" x14ac:dyDescent="0.2">
      <c r="A14" s="78"/>
      <c r="B14" s="79" t="s">
        <v>319</v>
      </c>
      <c r="C14" s="322">
        <v>0</v>
      </c>
      <c r="D14" s="322"/>
      <c r="E14" s="319">
        <f t="shared" si="0"/>
        <v>0</v>
      </c>
    </row>
    <row r="15" spans="1:7" s="81" customFormat="1" ht="12.75" customHeight="1" x14ac:dyDescent="0.2">
      <c r="A15" s="78"/>
      <c r="B15" s="79" t="s">
        <v>320</v>
      </c>
      <c r="C15" s="322">
        <v>0</v>
      </c>
      <c r="D15" s="322"/>
      <c r="E15" s="319">
        <f t="shared" si="0"/>
        <v>0</v>
      </c>
    </row>
    <row r="16" spans="1:7" s="81" customFormat="1" ht="12.75" customHeight="1" x14ac:dyDescent="0.2">
      <c r="A16" s="78"/>
      <c r="B16" s="79" t="s">
        <v>321</v>
      </c>
      <c r="C16" s="322">
        <v>1360</v>
      </c>
      <c r="D16" s="322"/>
      <c r="E16" s="319">
        <f t="shared" si="0"/>
        <v>1360</v>
      </c>
    </row>
    <row r="17" spans="1:5" s="81" customFormat="1" ht="12.75" customHeight="1" x14ac:dyDescent="0.2">
      <c r="A17" s="78"/>
      <c r="B17" s="79" t="s">
        <v>322</v>
      </c>
      <c r="C17" s="322">
        <v>21456</v>
      </c>
      <c r="D17" s="322"/>
      <c r="E17" s="319">
        <f t="shared" si="0"/>
        <v>21456</v>
      </c>
    </row>
    <row r="18" spans="1:5" s="81" customFormat="1" ht="12.75" customHeight="1" x14ac:dyDescent="0.2">
      <c r="A18" s="78"/>
      <c r="B18" s="79" t="s">
        <v>323</v>
      </c>
      <c r="C18" s="322">
        <v>0</v>
      </c>
      <c r="D18" s="322"/>
      <c r="E18" s="319">
        <f t="shared" si="0"/>
        <v>0</v>
      </c>
    </row>
    <row r="19" spans="1:5" s="81" customFormat="1" ht="12.75" customHeight="1" x14ac:dyDescent="0.2">
      <c r="A19" s="78"/>
      <c r="B19" s="79" t="s">
        <v>99</v>
      </c>
      <c r="C19" s="322">
        <v>0</v>
      </c>
      <c r="D19" s="322"/>
      <c r="E19" s="319">
        <f t="shared" si="0"/>
        <v>0</v>
      </c>
    </row>
    <row r="20" spans="1:5" s="81" customFormat="1" ht="12.75" customHeight="1" x14ac:dyDescent="0.2">
      <c r="A20" s="78"/>
      <c r="B20" s="79" t="s">
        <v>100</v>
      </c>
      <c r="C20" s="322">
        <v>23349</v>
      </c>
      <c r="D20" s="322"/>
      <c r="E20" s="319">
        <f t="shared" si="0"/>
        <v>23349</v>
      </c>
    </row>
    <row r="21" spans="1:5" s="81" customFormat="1" ht="12.75" customHeight="1" x14ac:dyDescent="0.2">
      <c r="A21" s="78"/>
      <c r="B21" s="79" t="s">
        <v>324</v>
      </c>
      <c r="C21" s="322">
        <v>0</v>
      </c>
      <c r="D21" s="322"/>
      <c r="E21" s="319">
        <f t="shared" si="0"/>
        <v>0</v>
      </c>
    </row>
    <row r="22" spans="1:5" s="81" customFormat="1" ht="12.75" customHeight="1" x14ac:dyDescent="0.2">
      <c r="A22" s="78"/>
      <c r="B22" s="79" t="s">
        <v>325</v>
      </c>
      <c r="C22" s="322">
        <v>0</v>
      </c>
      <c r="D22" s="322"/>
      <c r="E22" s="319">
        <f t="shared" si="0"/>
        <v>0</v>
      </c>
    </row>
    <row r="23" spans="1:5" ht="12.75" customHeight="1" x14ac:dyDescent="0.2">
      <c r="A23" s="60" t="s">
        <v>206</v>
      </c>
      <c r="B23" s="49" t="s">
        <v>326</v>
      </c>
      <c r="C23" s="321">
        <f>C11+C12</f>
        <v>676921</v>
      </c>
      <c r="D23" s="321">
        <f t="shared" ref="D23:E23" si="3">+D11+D12</f>
        <v>3779</v>
      </c>
      <c r="E23" s="321">
        <f t="shared" si="3"/>
        <v>680700</v>
      </c>
    </row>
    <row r="24" spans="1:5" ht="12.75" customHeight="1" x14ac:dyDescent="0.2">
      <c r="A24" s="53" t="s">
        <v>381</v>
      </c>
      <c r="B24" s="48" t="s">
        <v>382</v>
      </c>
      <c r="C24" s="319"/>
      <c r="D24" s="319"/>
      <c r="E24" s="319"/>
    </row>
    <row r="25" spans="1:5" ht="12.75" customHeight="1" x14ac:dyDescent="0.2">
      <c r="A25" s="53" t="s">
        <v>373</v>
      </c>
      <c r="B25" s="48" t="s">
        <v>374</v>
      </c>
      <c r="C25" s="319"/>
      <c r="D25" s="319"/>
      <c r="E25" s="319">
        <f t="shared" si="0"/>
        <v>0</v>
      </c>
    </row>
    <row r="26" spans="1:5" ht="12.75" customHeight="1" x14ac:dyDescent="0.2">
      <c r="A26" s="53" t="s">
        <v>208</v>
      </c>
      <c r="B26" s="48" t="s">
        <v>207</v>
      </c>
      <c r="C26" s="319">
        <f>SUM(C27:C36)</f>
        <v>130953</v>
      </c>
      <c r="D26" s="319">
        <f>SUM(D27:D36)</f>
        <v>0</v>
      </c>
      <c r="E26" s="319">
        <f t="shared" si="0"/>
        <v>130953</v>
      </c>
    </row>
    <row r="27" spans="1:5" s="81" customFormat="1" ht="12.75" customHeight="1" x14ac:dyDescent="0.2">
      <c r="A27" s="78"/>
      <c r="B27" s="79" t="s">
        <v>318</v>
      </c>
      <c r="C27" s="322"/>
      <c r="D27" s="322"/>
      <c r="E27" s="319">
        <f t="shared" si="0"/>
        <v>0</v>
      </c>
    </row>
    <row r="28" spans="1:5" s="81" customFormat="1" ht="12.75" customHeight="1" x14ac:dyDescent="0.2">
      <c r="A28" s="78"/>
      <c r="B28" s="79" t="s">
        <v>319</v>
      </c>
      <c r="C28" s="322"/>
      <c r="D28" s="322"/>
      <c r="E28" s="319">
        <f t="shared" si="0"/>
        <v>0</v>
      </c>
    </row>
    <row r="29" spans="1:5" s="81" customFormat="1" ht="30.75" customHeight="1" x14ac:dyDescent="0.2">
      <c r="A29" s="78"/>
      <c r="B29" s="79" t="s">
        <v>320</v>
      </c>
      <c r="C29" s="322">
        <v>130953</v>
      </c>
      <c r="D29" s="322"/>
      <c r="E29" s="319">
        <f t="shared" si="0"/>
        <v>130953</v>
      </c>
    </row>
    <row r="30" spans="1:5" s="81" customFormat="1" ht="12.75" customHeight="1" x14ac:dyDescent="0.2">
      <c r="A30" s="78"/>
      <c r="B30" s="79" t="s">
        <v>321</v>
      </c>
      <c r="C30" s="322"/>
      <c r="D30" s="322"/>
      <c r="E30" s="319">
        <f t="shared" si="0"/>
        <v>0</v>
      </c>
    </row>
    <row r="31" spans="1:5" s="81" customFormat="1" ht="12.75" customHeight="1" x14ac:dyDescent="0.2">
      <c r="A31" s="78"/>
      <c r="B31" s="79" t="s">
        <v>322</v>
      </c>
      <c r="C31" s="322"/>
      <c r="D31" s="322"/>
      <c r="E31" s="319">
        <f t="shared" si="0"/>
        <v>0</v>
      </c>
    </row>
    <row r="32" spans="1:5" s="81" customFormat="1" ht="12.75" customHeight="1" x14ac:dyDescent="0.2">
      <c r="A32" s="78"/>
      <c r="B32" s="79" t="s">
        <v>323</v>
      </c>
      <c r="C32" s="322"/>
      <c r="D32" s="322"/>
      <c r="E32" s="319">
        <f t="shared" si="0"/>
        <v>0</v>
      </c>
    </row>
    <row r="33" spans="1:5" s="81" customFormat="1" ht="12.75" customHeight="1" x14ac:dyDescent="0.2">
      <c r="A33" s="78"/>
      <c r="B33" s="79" t="s">
        <v>99</v>
      </c>
      <c r="C33" s="322"/>
      <c r="D33" s="322"/>
      <c r="E33" s="319">
        <f t="shared" si="0"/>
        <v>0</v>
      </c>
    </row>
    <row r="34" spans="1:5" s="81" customFormat="1" ht="12.75" customHeight="1" x14ac:dyDescent="0.2">
      <c r="A34" s="78"/>
      <c r="B34" s="79" t="s">
        <v>100</v>
      </c>
      <c r="C34" s="322"/>
      <c r="D34" s="322"/>
      <c r="E34" s="319">
        <f t="shared" si="0"/>
        <v>0</v>
      </c>
    </row>
    <row r="35" spans="1:5" s="81" customFormat="1" ht="12.75" customHeight="1" x14ac:dyDescent="0.2">
      <c r="A35" s="78"/>
      <c r="B35" s="79" t="s">
        <v>324</v>
      </c>
      <c r="C35" s="322"/>
      <c r="D35" s="322"/>
      <c r="E35" s="319">
        <f t="shared" si="0"/>
        <v>0</v>
      </c>
    </row>
    <row r="36" spans="1:5" s="81" customFormat="1" ht="12.75" customHeight="1" x14ac:dyDescent="0.2">
      <c r="A36" s="78"/>
      <c r="B36" s="79" t="s">
        <v>325</v>
      </c>
      <c r="C36" s="322"/>
      <c r="D36" s="322"/>
      <c r="E36" s="319">
        <f t="shared" si="0"/>
        <v>0</v>
      </c>
    </row>
    <row r="37" spans="1:5" ht="12.75" customHeight="1" x14ac:dyDescent="0.2">
      <c r="A37" s="60" t="s">
        <v>209</v>
      </c>
      <c r="B37" s="49" t="s">
        <v>327</v>
      </c>
      <c r="C37" s="321">
        <f>C24+C25+C26</f>
        <v>130953</v>
      </c>
      <c r="D37" s="321">
        <f t="shared" ref="D37:E37" si="4">+D26+D25+D24</f>
        <v>0</v>
      </c>
      <c r="E37" s="321">
        <f t="shared" si="4"/>
        <v>130953</v>
      </c>
    </row>
    <row r="38" spans="1:5" ht="12.75" customHeight="1" x14ac:dyDescent="0.2">
      <c r="A38" s="53" t="s">
        <v>211</v>
      </c>
      <c r="B38" s="48" t="s">
        <v>210</v>
      </c>
      <c r="C38" s="319"/>
      <c r="D38" s="319"/>
      <c r="E38" s="319">
        <f t="shared" si="0"/>
        <v>0</v>
      </c>
    </row>
    <row r="39" spans="1:5" ht="12.75" customHeight="1" x14ac:dyDescent="0.2">
      <c r="A39" s="53" t="s">
        <v>213</v>
      </c>
      <c r="B39" s="48" t="s">
        <v>212</v>
      </c>
      <c r="C39" s="319"/>
      <c r="D39" s="319"/>
      <c r="E39" s="319">
        <f t="shared" si="0"/>
        <v>0</v>
      </c>
    </row>
    <row r="40" spans="1:5" s="69" customFormat="1" ht="12.75" customHeight="1" x14ac:dyDescent="0.2">
      <c r="A40" s="60" t="s">
        <v>214</v>
      </c>
      <c r="B40" s="49" t="s">
        <v>330</v>
      </c>
      <c r="C40" s="321">
        <f>SUM(C38:C39)</f>
        <v>0</v>
      </c>
      <c r="D40" s="319"/>
      <c r="E40" s="319">
        <f t="shared" si="0"/>
        <v>0</v>
      </c>
    </row>
    <row r="41" spans="1:5" ht="12.75" customHeight="1" x14ac:dyDescent="0.2">
      <c r="A41" s="53" t="s">
        <v>216</v>
      </c>
      <c r="B41" s="48" t="s">
        <v>215</v>
      </c>
      <c r="C41" s="319"/>
      <c r="D41" s="319"/>
      <c r="E41" s="319">
        <f t="shared" si="0"/>
        <v>0</v>
      </c>
    </row>
    <row r="42" spans="1:5" ht="12.75" customHeight="1" x14ac:dyDescent="0.2">
      <c r="A42" s="53" t="s">
        <v>218</v>
      </c>
      <c r="B42" s="48" t="s">
        <v>217</v>
      </c>
      <c r="C42" s="319"/>
      <c r="D42" s="319"/>
      <c r="E42" s="319">
        <f t="shared" si="0"/>
        <v>0</v>
      </c>
    </row>
    <row r="43" spans="1:5" ht="12.75" customHeight="1" x14ac:dyDescent="0.2">
      <c r="A43" s="60" t="s">
        <v>220</v>
      </c>
      <c r="B43" s="49" t="s">
        <v>219</v>
      </c>
      <c r="C43" s="321">
        <f>SUM(C44:C46)</f>
        <v>227443</v>
      </c>
      <c r="D43" s="321">
        <f>+D44+D45+D46</f>
        <v>0</v>
      </c>
      <c r="E43" s="321">
        <f t="shared" si="0"/>
        <v>227443</v>
      </c>
    </row>
    <row r="44" spans="1:5" ht="12.75" customHeight="1" x14ac:dyDescent="0.2">
      <c r="A44" s="53"/>
      <c r="B44" s="79" t="s">
        <v>365</v>
      </c>
      <c r="C44" s="322">
        <v>31000</v>
      </c>
      <c r="D44" s="319"/>
      <c r="E44" s="319">
        <f t="shared" si="0"/>
        <v>31000</v>
      </c>
    </row>
    <row r="45" spans="1:5" ht="12.75" customHeight="1" x14ac:dyDescent="0.2">
      <c r="A45" s="53"/>
      <c r="B45" s="79" t="s">
        <v>366</v>
      </c>
      <c r="C45" s="322">
        <v>141643</v>
      </c>
      <c r="D45" s="319"/>
      <c r="E45" s="319">
        <f t="shared" si="0"/>
        <v>141643</v>
      </c>
    </row>
    <row r="46" spans="1:5" ht="12.75" customHeight="1" x14ac:dyDescent="0.2">
      <c r="A46" s="53"/>
      <c r="B46" s="79" t="s">
        <v>367</v>
      </c>
      <c r="C46" s="322">
        <v>54800</v>
      </c>
      <c r="D46" s="319"/>
      <c r="E46" s="319">
        <f t="shared" si="0"/>
        <v>54800</v>
      </c>
    </row>
    <row r="47" spans="1:5" s="65" customFormat="1" ht="12.75" customHeight="1" x14ac:dyDescent="0.2">
      <c r="A47" s="483" t="s">
        <v>222</v>
      </c>
      <c r="B47" s="49" t="s">
        <v>221</v>
      </c>
      <c r="C47" s="321">
        <f>149600-52800</f>
        <v>96800</v>
      </c>
      <c r="D47" s="321"/>
      <c r="E47" s="321">
        <f t="shared" si="0"/>
        <v>96800</v>
      </c>
    </row>
    <row r="48" spans="1:5" ht="12.75" customHeight="1" x14ac:dyDescent="0.2">
      <c r="A48" s="53" t="s">
        <v>224</v>
      </c>
      <c r="B48" s="48" t="s">
        <v>223</v>
      </c>
      <c r="C48" s="319"/>
      <c r="D48" s="319"/>
      <c r="E48" s="319">
        <f t="shared" si="0"/>
        <v>0</v>
      </c>
    </row>
    <row r="49" spans="1:5" ht="12.75" customHeight="1" x14ac:dyDescent="0.2">
      <c r="A49" s="53" t="s">
        <v>226</v>
      </c>
      <c r="B49" s="48" t="s">
        <v>225</v>
      </c>
      <c r="C49" s="319"/>
      <c r="D49" s="319"/>
      <c r="E49" s="319">
        <f t="shared" si="0"/>
        <v>0</v>
      </c>
    </row>
    <row r="50" spans="1:5" ht="12.75" customHeight="1" x14ac:dyDescent="0.2">
      <c r="A50" s="53" t="s">
        <v>228</v>
      </c>
      <c r="B50" s="48" t="s">
        <v>227</v>
      </c>
      <c r="C50" s="929"/>
      <c r="D50" s="319"/>
      <c r="E50" s="319">
        <f t="shared" si="0"/>
        <v>0</v>
      </c>
    </row>
    <row r="51" spans="1:5" ht="12.75" customHeight="1" x14ac:dyDescent="0.2">
      <c r="A51" s="53" t="s">
        <v>230</v>
      </c>
      <c r="B51" s="48" t="s">
        <v>229</v>
      </c>
      <c r="C51" s="319"/>
      <c r="D51" s="319"/>
      <c r="E51" s="319">
        <f t="shared" si="0"/>
        <v>0</v>
      </c>
    </row>
    <row r="52" spans="1:5" ht="12.75" customHeight="1" x14ac:dyDescent="0.2">
      <c r="A52" s="60" t="s">
        <v>231</v>
      </c>
      <c r="B52" s="49" t="s">
        <v>331</v>
      </c>
      <c r="C52" s="321">
        <f>SUM(C47:C51)</f>
        <v>96800</v>
      </c>
      <c r="D52" s="321">
        <f>+D51+D50+D49+D48+D47</f>
        <v>0</v>
      </c>
      <c r="E52" s="321">
        <f t="shared" si="0"/>
        <v>96800</v>
      </c>
    </row>
    <row r="53" spans="1:5" ht="12.75" customHeight="1" x14ac:dyDescent="0.2">
      <c r="A53" s="60" t="s">
        <v>233</v>
      </c>
      <c r="B53" s="49" t="s">
        <v>232</v>
      </c>
      <c r="C53" s="321">
        <f>7500+20000+6244</f>
        <v>33744</v>
      </c>
      <c r="D53" s="321"/>
      <c r="E53" s="321">
        <f t="shared" si="0"/>
        <v>33744</v>
      </c>
    </row>
    <row r="54" spans="1:5" ht="12.75" customHeight="1" x14ac:dyDescent="0.2">
      <c r="A54" s="60" t="s">
        <v>234</v>
      </c>
      <c r="B54" s="49" t="s">
        <v>332</v>
      </c>
      <c r="C54" s="321">
        <f>C40+C43+C52+C53</f>
        <v>357987</v>
      </c>
      <c r="D54" s="321">
        <f t="shared" ref="D54:E54" si="5">+D53+D52+D40+D41+D42+D43</f>
        <v>0</v>
      </c>
      <c r="E54" s="321">
        <f t="shared" si="5"/>
        <v>357987</v>
      </c>
    </row>
    <row r="55" spans="1:5" ht="12.75" customHeight="1" x14ac:dyDescent="0.2">
      <c r="A55" s="53" t="s">
        <v>236</v>
      </c>
      <c r="B55" s="48" t="s">
        <v>235</v>
      </c>
      <c r="C55" s="319"/>
      <c r="D55" s="319"/>
      <c r="E55" s="319">
        <f t="shared" si="0"/>
        <v>0</v>
      </c>
    </row>
    <row r="56" spans="1:5" ht="12.75" customHeight="1" x14ac:dyDescent="0.2">
      <c r="A56" s="53" t="s">
        <v>238</v>
      </c>
      <c r="B56" s="48" t="s">
        <v>237</v>
      </c>
      <c r="C56" s="319">
        <v>26320</v>
      </c>
      <c r="D56" s="319"/>
      <c r="E56" s="319">
        <f t="shared" si="0"/>
        <v>26320</v>
      </c>
    </row>
    <row r="57" spans="1:5" ht="12.75" customHeight="1" x14ac:dyDescent="0.2">
      <c r="A57" s="53" t="s">
        <v>240</v>
      </c>
      <c r="B57" s="48" t="s">
        <v>239</v>
      </c>
      <c r="C57" s="319">
        <v>500</v>
      </c>
      <c r="D57" s="319">
        <v>300</v>
      </c>
      <c r="E57" s="319">
        <f t="shared" si="0"/>
        <v>800</v>
      </c>
    </row>
    <row r="58" spans="1:5" ht="12.75" customHeight="1" x14ac:dyDescent="0.2">
      <c r="A58" s="53" t="s">
        <v>242</v>
      </c>
      <c r="B58" s="48" t="s">
        <v>241</v>
      </c>
      <c r="C58" s="319">
        <v>32478</v>
      </c>
      <c r="D58" s="319"/>
      <c r="E58" s="319">
        <f t="shared" si="0"/>
        <v>32478</v>
      </c>
    </row>
    <row r="59" spans="1:5" ht="12.75" customHeight="1" x14ac:dyDescent="0.2">
      <c r="A59" s="53" t="s">
        <v>244</v>
      </c>
      <c r="B59" s="48" t="s">
        <v>243</v>
      </c>
      <c r="C59" s="319"/>
      <c r="D59" s="319"/>
      <c r="E59" s="319"/>
    </row>
    <row r="60" spans="1:5" ht="12.75" customHeight="1" x14ac:dyDescent="0.2">
      <c r="A60" s="53" t="s">
        <v>246</v>
      </c>
      <c r="B60" s="48" t="s">
        <v>245</v>
      </c>
      <c r="C60" s="319">
        <v>13804</v>
      </c>
      <c r="D60" s="319">
        <v>81</v>
      </c>
      <c r="E60" s="319">
        <f t="shared" si="0"/>
        <v>13885</v>
      </c>
    </row>
    <row r="61" spans="1:5" ht="12.75" customHeight="1" x14ac:dyDescent="0.2">
      <c r="A61" s="53" t="s">
        <v>248</v>
      </c>
      <c r="B61" s="48" t="s">
        <v>247</v>
      </c>
      <c r="C61" s="319">
        <v>6133</v>
      </c>
      <c r="D61" s="319"/>
      <c r="E61" s="319">
        <f t="shared" si="0"/>
        <v>6133</v>
      </c>
    </row>
    <row r="62" spans="1:5" ht="12.75" customHeight="1" x14ac:dyDescent="0.2">
      <c r="A62" s="53" t="s">
        <v>250</v>
      </c>
      <c r="B62" s="48" t="s">
        <v>249</v>
      </c>
      <c r="C62" s="319">
        <v>0</v>
      </c>
      <c r="D62" s="319"/>
      <c r="E62" s="319">
        <f t="shared" si="0"/>
        <v>0</v>
      </c>
    </row>
    <row r="63" spans="1:5" ht="12.75" customHeight="1" x14ac:dyDescent="0.2">
      <c r="A63" s="53" t="s">
        <v>252</v>
      </c>
      <c r="B63" s="48" t="s">
        <v>251</v>
      </c>
      <c r="C63" s="319">
        <v>0</v>
      </c>
      <c r="D63" s="319"/>
      <c r="E63" s="319">
        <f t="shared" si="0"/>
        <v>0</v>
      </c>
    </row>
    <row r="64" spans="1:5" ht="12.75" customHeight="1" x14ac:dyDescent="0.2">
      <c r="A64" s="53" t="s">
        <v>983</v>
      </c>
      <c r="B64" s="48" t="s">
        <v>982</v>
      </c>
      <c r="C64" s="319"/>
      <c r="D64" s="319">
        <v>708</v>
      </c>
      <c r="E64" s="319">
        <f t="shared" si="0"/>
        <v>708</v>
      </c>
    </row>
    <row r="65" spans="1:5" ht="12.75" customHeight="1" x14ac:dyDescent="0.2">
      <c r="A65" s="53" t="s">
        <v>604</v>
      </c>
      <c r="B65" s="48" t="s">
        <v>253</v>
      </c>
      <c r="C65" s="319">
        <v>1522</v>
      </c>
      <c r="D65" s="319"/>
      <c r="E65" s="319">
        <f t="shared" si="0"/>
        <v>1522</v>
      </c>
    </row>
    <row r="66" spans="1:5" ht="12.75" customHeight="1" x14ac:dyDescent="0.2">
      <c r="A66" s="60" t="s">
        <v>254</v>
      </c>
      <c r="B66" s="49" t="s">
        <v>277</v>
      </c>
      <c r="C66" s="321">
        <f>SUM(C55:C65)</f>
        <v>80757</v>
      </c>
      <c r="D66" s="321">
        <f t="shared" ref="D66:E66" si="6">SUM(D55:D65)</f>
        <v>1089</v>
      </c>
      <c r="E66" s="321">
        <f t="shared" si="6"/>
        <v>81846</v>
      </c>
    </row>
    <row r="67" spans="1:5" ht="12.75" customHeight="1" x14ac:dyDescent="0.2">
      <c r="A67" s="60" t="s">
        <v>255</v>
      </c>
      <c r="B67" s="49" t="s">
        <v>276</v>
      </c>
      <c r="C67" s="321">
        <v>10000</v>
      </c>
      <c r="D67" s="319"/>
      <c r="E67" s="321">
        <f t="shared" si="0"/>
        <v>10000</v>
      </c>
    </row>
    <row r="68" spans="1:5" ht="12.75" customHeight="1" x14ac:dyDescent="0.2">
      <c r="A68" s="53" t="s">
        <v>608</v>
      </c>
      <c r="B68" s="48" t="s">
        <v>495</v>
      </c>
      <c r="C68" s="319"/>
      <c r="D68" s="319"/>
      <c r="E68" s="319"/>
    </row>
    <row r="69" spans="1:5" ht="12.75" customHeight="1" x14ac:dyDescent="0.2">
      <c r="A69" s="53" t="s">
        <v>607</v>
      </c>
      <c r="B69" s="48" t="s">
        <v>256</v>
      </c>
      <c r="C69" s="319">
        <v>9508</v>
      </c>
      <c r="D69" s="319">
        <v>8000</v>
      </c>
      <c r="E69" s="319">
        <f t="shared" si="0"/>
        <v>17508</v>
      </c>
    </row>
    <row r="70" spans="1:5" ht="12.75" customHeight="1" x14ac:dyDescent="0.2">
      <c r="A70" s="60" t="s">
        <v>258</v>
      </c>
      <c r="B70" s="49" t="s">
        <v>275</v>
      </c>
      <c r="C70" s="321">
        <f>SUM(C68:C69)</f>
        <v>9508</v>
      </c>
      <c r="D70" s="321">
        <f t="shared" ref="D70:E70" si="7">+D69+D68</f>
        <v>8000</v>
      </c>
      <c r="E70" s="321">
        <f t="shared" si="7"/>
        <v>17508</v>
      </c>
    </row>
    <row r="71" spans="1:5" ht="12.75" customHeight="1" x14ac:dyDescent="0.2">
      <c r="A71" s="53" t="s">
        <v>609</v>
      </c>
      <c r="B71" s="48" t="s">
        <v>259</v>
      </c>
      <c r="C71" s="319"/>
      <c r="D71" s="319"/>
      <c r="E71" s="319">
        <f t="shared" ref="E71:E79" si="8">+C71+D71</f>
        <v>0</v>
      </c>
    </row>
    <row r="72" spans="1:5" ht="12.75" customHeight="1" x14ac:dyDescent="0.2">
      <c r="A72" s="60" t="s">
        <v>261</v>
      </c>
      <c r="B72" s="49" t="s">
        <v>280</v>
      </c>
      <c r="C72" s="321">
        <f>SUM(C71)</f>
        <v>0</v>
      </c>
      <c r="D72" s="321"/>
      <c r="E72" s="319">
        <f t="shared" si="8"/>
        <v>0</v>
      </c>
    </row>
    <row r="73" spans="1:5" ht="12.75" customHeight="1" x14ac:dyDescent="0.2">
      <c r="A73" s="60" t="s">
        <v>262</v>
      </c>
      <c r="B73" s="49" t="s">
        <v>273</v>
      </c>
      <c r="C73" s="321">
        <f>C23+C37+C54+C66+C67+C70+C72</f>
        <v>1266126</v>
      </c>
      <c r="D73" s="321">
        <f t="shared" ref="D73:E73" si="9">+D72+D70+D67+D66+D54+D37+D23</f>
        <v>12868</v>
      </c>
      <c r="E73" s="321">
        <f t="shared" si="9"/>
        <v>1278994</v>
      </c>
    </row>
    <row r="74" spans="1:5" ht="12.75" customHeight="1" x14ac:dyDescent="0.2">
      <c r="A74" s="52" t="s">
        <v>553</v>
      </c>
      <c r="B74" s="598" t="s">
        <v>552</v>
      </c>
      <c r="C74" s="319"/>
      <c r="D74" s="321"/>
      <c r="E74" s="321">
        <f t="shared" si="8"/>
        <v>0</v>
      </c>
    </row>
    <row r="75" spans="1:5" s="65" customFormat="1" ht="12.75" customHeight="1" x14ac:dyDescent="0.2">
      <c r="A75" s="52" t="s">
        <v>664</v>
      </c>
      <c r="B75" s="598" t="s">
        <v>663</v>
      </c>
      <c r="C75" s="321"/>
      <c r="D75" s="321"/>
      <c r="E75" s="321">
        <f t="shared" si="8"/>
        <v>0</v>
      </c>
    </row>
    <row r="76" spans="1:5" x14ac:dyDescent="0.2">
      <c r="A76" s="58" t="s">
        <v>270</v>
      </c>
      <c r="B76" s="48" t="s">
        <v>269</v>
      </c>
      <c r="C76" s="323">
        <v>760512</v>
      </c>
      <c r="D76" s="323">
        <f>+D77+D78</f>
        <v>0</v>
      </c>
      <c r="E76" s="319">
        <f t="shared" si="8"/>
        <v>760512</v>
      </c>
    </row>
    <row r="77" spans="1:5" s="81" customFormat="1" x14ac:dyDescent="0.2">
      <c r="A77" s="126"/>
      <c r="B77" s="105" t="s">
        <v>387</v>
      </c>
      <c r="C77" s="322">
        <v>195596</v>
      </c>
      <c r="D77" s="319"/>
      <c r="E77" s="319">
        <f t="shared" si="8"/>
        <v>195596</v>
      </c>
    </row>
    <row r="78" spans="1:5" s="81" customFormat="1" x14ac:dyDescent="0.2">
      <c r="A78" s="126"/>
      <c r="B78" s="105" t="s">
        <v>388</v>
      </c>
      <c r="C78" s="322">
        <v>564916</v>
      </c>
      <c r="D78" s="319"/>
      <c r="E78" s="319">
        <f t="shared" si="8"/>
        <v>564916</v>
      </c>
    </row>
    <row r="79" spans="1:5" x14ac:dyDescent="0.2">
      <c r="A79" s="59" t="s">
        <v>271</v>
      </c>
      <c r="B79" s="59" t="s">
        <v>333</v>
      </c>
      <c r="C79" s="321">
        <f>C76</f>
        <v>760512</v>
      </c>
      <c r="D79" s="321">
        <f>+D76</f>
        <v>0</v>
      </c>
      <c r="E79" s="321">
        <f t="shared" si="8"/>
        <v>760512</v>
      </c>
    </row>
    <row r="80" spans="1:5" x14ac:dyDescent="0.2">
      <c r="A80" s="59" t="s">
        <v>272</v>
      </c>
      <c r="B80" s="52" t="s">
        <v>334</v>
      </c>
      <c r="C80" s="321">
        <f>C75+C79</f>
        <v>760512</v>
      </c>
      <c r="D80" s="321">
        <f t="shared" ref="D80:E80" si="10">+D79+D75</f>
        <v>0</v>
      </c>
      <c r="E80" s="321">
        <f t="shared" si="10"/>
        <v>760512</v>
      </c>
    </row>
  </sheetData>
  <mergeCells count="5">
    <mergeCell ref="A1:E1"/>
    <mergeCell ref="A3:A4"/>
    <mergeCell ref="B3:B4"/>
    <mergeCell ref="C3:E3"/>
    <mergeCell ref="C2:E2"/>
  </mergeCells>
  <pageMargins left="0.70866141732283472" right="0.70866141732283472" top="0.74803149606299213" bottom="0.74803149606299213" header="0.31496062992125984" footer="0.31496062992125984"/>
  <pageSetup paperSize="9" scale="72" orientation="portrait" cellComments="asDisplayed" errors="blank" r:id="rId1"/>
  <headerFooter>
    <oddHeader>&amp;C&amp;"Times New Roman,Félkövér"&amp;12Martonvásár Város Önkormányzatának bevételei 2021.
&amp;"Times New Roman,Dőlt"(intézmények nélkül)&amp;R&amp;"Times New Roman,Félkövér"&amp;10 3. melléklet</oddHeader>
  </headerFooter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55"/>
  <sheetViews>
    <sheetView zoomScaleNormal="100" workbookViewId="0">
      <selection activeCell="C47" sqref="C47"/>
    </sheetView>
  </sheetViews>
  <sheetFormatPr defaultColWidth="9.140625" defaultRowHeight="15" x14ac:dyDescent="0.25"/>
  <cols>
    <col min="1" max="1" width="43.42578125" style="376" customWidth="1"/>
    <col min="2" max="2" width="15.42578125" style="376" customWidth="1"/>
    <col min="3" max="3" width="13" style="376" customWidth="1"/>
    <col min="4" max="4" width="14.42578125" style="1018" customWidth="1"/>
    <col min="5" max="16384" width="9.140625" style="376"/>
  </cols>
  <sheetData>
    <row r="1" spans="1:4" ht="15.75" thickBot="1" x14ac:dyDescent="0.3">
      <c r="D1" s="998" t="s">
        <v>380</v>
      </c>
    </row>
    <row r="2" spans="1:4" x14ac:dyDescent="0.25">
      <c r="A2" s="1195" t="s">
        <v>511</v>
      </c>
      <c r="B2" s="1196"/>
      <c r="C2" s="1197"/>
      <c r="D2" s="1198"/>
    </row>
    <row r="3" spans="1:4" ht="15.75" thickBot="1" x14ac:dyDescent="0.3">
      <c r="A3" s="547"/>
      <c r="B3" s="548"/>
      <c r="C3" s="549"/>
      <c r="D3" s="999"/>
    </row>
    <row r="4" spans="1:4" s="404" customFormat="1" ht="27.75" customHeight="1" x14ac:dyDescent="0.25">
      <c r="A4" s="817" t="s">
        <v>279</v>
      </c>
      <c r="B4" s="954" t="s">
        <v>914</v>
      </c>
      <c r="C4" s="630" t="s">
        <v>684</v>
      </c>
      <c r="D4" s="1000" t="s">
        <v>938</v>
      </c>
    </row>
    <row r="5" spans="1:4" x14ac:dyDescent="0.25">
      <c r="A5" s="377" t="s">
        <v>613</v>
      </c>
      <c r="B5" s="930">
        <v>1080</v>
      </c>
      <c r="C5" s="493"/>
      <c r="D5" s="1001">
        <f>B5+C5</f>
        <v>1080</v>
      </c>
    </row>
    <row r="6" spans="1:4" x14ac:dyDescent="0.25">
      <c r="A6" s="377" t="s">
        <v>614</v>
      </c>
      <c r="B6" s="930">
        <v>0</v>
      </c>
      <c r="C6" s="493"/>
      <c r="D6" s="1001">
        <f t="shared" ref="D6:D12" si="0">B6+C6</f>
        <v>0</v>
      </c>
    </row>
    <row r="7" spans="1:4" x14ac:dyDescent="0.25">
      <c r="A7" s="377" t="s">
        <v>795</v>
      </c>
      <c r="B7" s="930">
        <v>0</v>
      </c>
      <c r="C7" s="493"/>
      <c r="D7" s="1001">
        <f t="shared" si="0"/>
        <v>0</v>
      </c>
    </row>
    <row r="8" spans="1:4" x14ac:dyDescent="0.25">
      <c r="A8" s="377" t="s">
        <v>793</v>
      </c>
      <c r="B8" s="931">
        <v>23349</v>
      </c>
      <c r="C8" s="496"/>
      <c r="D8" s="1001">
        <f t="shared" si="0"/>
        <v>23349</v>
      </c>
    </row>
    <row r="9" spans="1:4" x14ac:dyDescent="0.25">
      <c r="A9" s="377" t="s">
        <v>615</v>
      </c>
      <c r="B9" s="848">
        <v>21456</v>
      </c>
      <c r="C9" s="496"/>
      <c r="D9" s="1001">
        <f t="shared" si="0"/>
        <v>21456</v>
      </c>
    </row>
    <row r="10" spans="1:4" x14ac:dyDescent="0.25">
      <c r="A10" s="499" t="s">
        <v>616</v>
      </c>
      <c r="B10" s="495">
        <v>280</v>
      </c>
      <c r="C10" s="496"/>
      <c r="D10" s="1001">
        <f t="shared" si="0"/>
        <v>280</v>
      </c>
    </row>
    <row r="11" spans="1:4" x14ac:dyDescent="0.25">
      <c r="A11" s="552" t="s">
        <v>796</v>
      </c>
      <c r="B11" s="493">
        <v>0</v>
      </c>
      <c r="C11" s="496"/>
      <c r="D11" s="1001">
        <f t="shared" si="0"/>
        <v>0</v>
      </c>
    </row>
    <row r="12" spans="1:4" x14ac:dyDescent="0.25">
      <c r="A12" s="552" t="s">
        <v>789</v>
      </c>
      <c r="B12" s="493">
        <v>0</v>
      </c>
      <c r="C12" s="813"/>
      <c r="D12" s="1001">
        <f t="shared" si="0"/>
        <v>0</v>
      </c>
    </row>
    <row r="13" spans="1:4" x14ac:dyDescent="0.25">
      <c r="A13" s="818" t="s">
        <v>723</v>
      </c>
      <c r="B13" s="813">
        <f>SUM(B5:B12)</f>
        <v>46165</v>
      </c>
      <c r="C13" s="813">
        <f>SUM(C5:C12)</f>
        <v>0</v>
      </c>
      <c r="D13" s="1002">
        <f>SUM(D5:D12)</f>
        <v>46165</v>
      </c>
    </row>
    <row r="14" spans="1:4" x14ac:dyDescent="0.25">
      <c r="A14" s="552"/>
      <c r="B14" s="493"/>
      <c r="C14" s="496"/>
      <c r="D14" s="1001"/>
    </row>
    <row r="15" spans="1:4" x14ac:dyDescent="0.25">
      <c r="A15" s="377" t="s">
        <v>740</v>
      </c>
      <c r="B15" s="815">
        <v>0</v>
      </c>
      <c r="C15" s="496"/>
      <c r="D15" s="1001">
        <f t="shared" ref="D15" si="1">B15+C15</f>
        <v>0</v>
      </c>
    </row>
    <row r="16" spans="1:4" x14ac:dyDescent="0.25">
      <c r="A16" s="814" t="s">
        <v>778</v>
      </c>
      <c r="B16" s="816">
        <f>SUM(B15:B15)</f>
        <v>0</v>
      </c>
      <c r="C16" s="816">
        <f>SUM(C15:C15)</f>
        <v>0</v>
      </c>
      <c r="D16" s="1003">
        <f>SUM(D15:D15)</f>
        <v>0</v>
      </c>
    </row>
    <row r="17" spans="1:4" x14ac:dyDescent="0.25">
      <c r="A17" s="494"/>
      <c r="B17" s="495"/>
      <c r="C17" s="496"/>
      <c r="D17" s="849"/>
    </row>
    <row r="18" spans="1:4" ht="15.75" thickBot="1" x14ac:dyDescent="0.3">
      <c r="A18" s="497" t="s">
        <v>180</v>
      </c>
      <c r="B18" s="498">
        <f>B13+B16</f>
        <v>46165</v>
      </c>
      <c r="C18" s="498">
        <f>C13+C16</f>
        <v>0</v>
      </c>
      <c r="D18" s="1004">
        <f>D13+D16</f>
        <v>46165</v>
      </c>
    </row>
    <row r="19" spans="1:4" x14ac:dyDescent="0.25">
      <c r="A19" s="382"/>
      <c r="B19" s="382"/>
      <c r="C19" s="383"/>
      <c r="D19" s="1005"/>
    </row>
    <row r="20" spans="1:4" ht="15.75" thickBot="1" x14ac:dyDescent="0.3">
      <c r="A20" s="384"/>
      <c r="B20" s="384"/>
      <c r="C20" s="384"/>
      <c r="D20" s="1006"/>
    </row>
    <row r="21" spans="1:4" x14ac:dyDescent="0.25">
      <c r="A21" s="1195" t="s">
        <v>512</v>
      </c>
      <c r="B21" s="1196"/>
      <c r="C21" s="1197"/>
      <c r="D21" s="1198"/>
    </row>
    <row r="22" spans="1:4" ht="15.75" thickBot="1" x14ac:dyDescent="0.3">
      <c r="A22" s="547"/>
      <c r="B22" s="548"/>
      <c r="C22" s="549"/>
      <c r="D22" s="999"/>
    </row>
    <row r="23" spans="1:4" ht="26.25" x14ac:dyDescent="0.25">
      <c r="A23" s="546" t="s">
        <v>279</v>
      </c>
      <c r="B23" s="954" t="s">
        <v>914</v>
      </c>
      <c r="C23" s="630" t="s">
        <v>684</v>
      </c>
      <c r="D23" s="1000" t="s">
        <v>938</v>
      </c>
    </row>
    <row r="24" spans="1:4" x14ac:dyDescent="0.25">
      <c r="A24" s="377" t="s">
        <v>741</v>
      </c>
      <c r="B24" s="930">
        <v>50000</v>
      </c>
      <c r="C24" s="379"/>
      <c r="D24" s="1007">
        <f>B24+C24</f>
        <v>50000</v>
      </c>
    </row>
    <row r="25" spans="1:4" s="404" customFormat="1" ht="15.75" customHeight="1" x14ac:dyDescent="0.25">
      <c r="A25" s="377" t="s">
        <v>742</v>
      </c>
      <c r="B25" s="930">
        <v>13793</v>
      </c>
      <c r="C25" s="379"/>
      <c r="D25" s="1007">
        <f t="shared" ref="D25:D27" si="2">B25+C25</f>
        <v>13793</v>
      </c>
    </row>
    <row r="26" spans="1:4" x14ac:dyDescent="0.25">
      <c r="A26" s="377" t="s">
        <v>925</v>
      </c>
      <c r="B26" s="378">
        <v>67160</v>
      </c>
      <c r="C26" s="379"/>
      <c r="D26" s="1007">
        <f t="shared" si="2"/>
        <v>67160</v>
      </c>
    </row>
    <row r="27" spans="1:4" x14ac:dyDescent="0.25">
      <c r="A27" s="377"/>
      <c r="B27" s="378"/>
      <c r="C27" s="379"/>
      <c r="D27" s="1007">
        <f t="shared" si="2"/>
        <v>0</v>
      </c>
    </row>
    <row r="28" spans="1:4" x14ac:dyDescent="0.25">
      <c r="A28" s="377"/>
      <c r="B28" s="378"/>
      <c r="C28" s="379"/>
      <c r="D28" s="1007"/>
    </row>
    <row r="29" spans="1:4" ht="15.75" thickBot="1" x14ac:dyDescent="0.3">
      <c r="A29" s="380" t="s">
        <v>180</v>
      </c>
      <c r="B29" s="381">
        <f>SUM(B24:B28)</f>
        <v>130953</v>
      </c>
      <c r="C29" s="381">
        <f>SUM(C24:C28)</f>
        <v>0</v>
      </c>
      <c r="D29" s="1008">
        <f>SUM(D24:D28)</f>
        <v>130953</v>
      </c>
    </row>
    <row r="30" spans="1:4" x14ac:dyDescent="0.25">
      <c r="A30" s="385"/>
      <c r="B30" s="385"/>
      <c r="C30" s="386"/>
      <c r="D30" s="1009"/>
    </row>
    <row r="31" spans="1:4" ht="15.75" thickBot="1" x14ac:dyDescent="0.3">
      <c r="A31" s="384"/>
      <c r="B31" s="384"/>
      <c r="C31" s="384"/>
      <c r="D31" s="1006"/>
    </row>
    <row r="32" spans="1:4" x14ac:dyDescent="0.25">
      <c r="A32" s="1199" t="s">
        <v>513</v>
      </c>
      <c r="B32" s="1200"/>
      <c r="C32" s="1200"/>
      <c r="D32" s="1201"/>
    </row>
    <row r="33" spans="1:4" ht="15.75" thickBot="1" x14ac:dyDescent="0.3">
      <c r="A33" s="550"/>
      <c r="B33" s="551"/>
      <c r="C33" s="551"/>
      <c r="D33" s="1010"/>
    </row>
    <row r="34" spans="1:4" ht="26.25" x14ac:dyDescent="0.25">
      <c r="A34" s="545" t="s">
        <v>279</v>
      </c>
      <c r="B34" s="954" t="s">
        <v>914</v>
      </c>
      <c r="C34" s="630" t="s">
        <v>684</v>
      </c>
      <c r="D34" s="1000" t="s">
        <v>938</v>
      </c>
    </row>
    <row r="35" spans="1:4" x14ac:dyDescent="0.25">
      <c r="A35" s="377" t="s">
        <v>496</v>
      </c>
      <c r="B35" s="388">
        <v>42</v>
      </c>
      <c r="C35" s="389"/>
      <c r="D35" s="1011">
        <f>B35+C35</f>
        <v>42</v>
      </c>
    </row>
    <row r="36" spans="1:4" x14ac:dyDescent="0.25">
      <c r="A36" s="499" t="s">
        <v>933</v>
      </c>
      <c r="B36" s="758">
        <v>8738</v>
      </c>
      <c r="C36" s="758"/>
      <c r="D36" s="1011">
        <f t="shared" ref="D36:D37" si="3">B36+C36</f>
        <v>8738</v>
      </c>
    </row>
    <row r="37" spans="1:4" x14ac:dyDescent="0.25">
      <c r="A37" s="499" t="s">
        <v>934</v>
      </c>
      <c r="B37" s="758">
        <v>728</v>
      </c>
      <c r="C37" s="758"/>
      <c r="D37" s="1011">
        <f t="shared" si="3"/>
        <v>728</v>
      </c>
    </row>
    <row r="38" spans="1:4" s="989" customFormat="1" ht="12.75" x14ac:dyDescent="0.2">
      <c r="A38" s="988" t="s">
        <v>1047</v>
      </c>
      <c r="B38" s="458"/>
      <c r="C38" s="394">
        <v>8000</v>
      </c>
      <c r="D38" s="394">
        <f>B38+C38</f>
        <v>8000</v>
      </c>
    </row>
    <row r="39" spans="1:4" x14ac:dyDescent="0.25">
      <c r="A39" s="814" t="s">
        <v>723</v>
      </c>
      <c r="B39" s="820">
        <f>+B35+B36+B37+B38</f>
        <v>9508</v>
      </c>
      <c r="C39" s="820">
        <f t="shared" ref="C39:D39" si="4">+C35+C36+C37+C38</f>
        <v>8000</v>
      </c>
      <c r="D39" s="1012">
        <f t="shared" si="4"/>
        <v>17508</v>
      </c>
    </row>
    <row r="40" spans="1:4" x14ac:dyDescent="0.25">
      <c r="A40" s="499"/>
      <c r="B40" s="758"/>
      <c r="C40" s="758"/>
      <c r="D40" s="1011"/>
    </row>
    <row r="41" spans="1:4" s="404" customFormat="1" x14ac:dyDescent="0.25">
      <c r="A41" s="757" t="s">
        <v>743</v>
      </c>
      <c r="B41" s="495">
        <v>700</v>
      </c>
      <c r="C41" s="758">
        <f>'6.mell Int.összesen'!H38</f>
        <v>0</v>
      </c>
      <c r="D41" s="1011">
        <f>B41+C41</f>
        <v>700</v>
      </c>
    </row>
    <row r="42" spans="1:4" s="404" customFormat="1" x14ac:dyDescent="0.25">
      <c r="A42" s="819" t="s">
        <v>778</v>
      </c>
      <c r="B42" s="821">
        <f>B41</f>
        <v>700</v>
      </c>
      <c r="C42" s="821">
        <f t="shared" ref="C42:D42" si="5">C41</f>
        <v>0</v>
      </c>
      <c r="D42" s="1013">
        <f t="shared" si="5"/>
        <v>700</v>
      </c>
    </row>
    <row r="43" spans="1:4" s="404" customFormat="1" x14ac:dyDescent="0.25">
      <c r="A43" s="819"/>
      <c r="B43" s="495"/>
      <c r="C43" s="758"/>
      <c r="D43" s="1014"/>
    </row>
    <row r="44" spans="1:4" ht="15.75" thickBot="1" x14ac:dyDescent="0.3">
      <c r="A44" s="380" t="s">
        <v>180</v>
      </c>
      <c r="B44" s="390">
        <f>B39+B42</f>
        <v>10208</v>
      </c>
      <c r="C44" s="390">
        <f t="shared" ref="C44:D44" si="6">C39+C42</f>
        <v>8000</v>
      </c>
      <c r="D44" s="1015">
        <f t="shared" si="6"/>
        <v>18208</v>
      </c>
    </row>
    <row r="45" spans="1:4" ht="15.75" thickBot="1" x14ac:dyDescent="0.3">
      <c r="A45" s="384"/>
      <c r="B45" s="384"/>
      <c r="C45" s="384"/>
      <c r="D45" s="1016"/>
    </row>
    <row r="46" spans="1:4" x14ac:dyDescent="0.25">
      <c r="A46" s="1199" t="s">
        <v>514</v>
      </c>
      <c r="B46" s="1200"/>
      <c r="C46" s="1200"/>
      <c r="D46" s="1201"/>
    </row>
    <row r="47" spans="1:4" ht="15.75" thickBot="1" x14ac:dyDescent="0.3">
      <c r="A47" s="550"/>
      <c r="B47" s="551"/>
      <c r="C47" s="551"/>
      <c r="D47" s="1010"/>
    </row>
    <row r="48" spans="1:4" ht="26.25" x14ac:dyDescent="0.25">
      <c r="A48" s="545" t="s">
        <v>279</v>
      </c>
      <c r="B48" s="954" t="s">
        <v>914</v>
      </c>
      <c r="C48" s="630" t="s">
        <v>684</v>
      </c>
      <c r="D48" s="1000" t="s">
        <v>938</v>
      </c>
    </row>
    <row r="49" spans="1:4" x14ac:dyDescent="0.25">
      <c r="A49" s="387"/>
      <c r="B49" s="388"/>
      <c r="C49" s="389"/>
      <c r="D49" s="1011"/>
    </row>
    <row r="50" spans="1:4" s="404" customFormat="1" ht="16.5" customHeight="1" x14ac:dyDescent="0.25">
      <c r="A50" s="377"/>
      <c r="B50" s="388"/>
      <c r="C50" s="389"/>
      <c r="D50" s="1011"/>
    </row>
    <row r="51" spans="1:4" x14ac:dyDescent="0.25">
      <c r="A51" s="377"/>
      <c r="B51" s="388"/>
      <c r="C51" s="389"/>
      <c r="D51" s="1011"/>
    </row>
    <row r="52" spans="1:4" x14ac:dyDescent="0.25">
      <c r="A52" s="377"/>
      <c r="B52" s="388"/>
      <c r="C52" s="389"/>
      <c r="D52" s="1011"/>
    </row>
    <row r="53" spans="1:4" ht="15.75" thickBot="1" x14ac:dyDescent="0.3">
      <c r="A53" s="380" t="s">
        <v>180</v>
      </c>
      <c r="B53" s="390">
        <f>SUM(B49:B52)</f>
        <v>0</v>
      </c>
      <c r="C53" s="390">
        <f t="shared" ref="C53:D53" si="7">SUM(C49:C52)</f>
        <v>0</v>
      </c>
      <c r="D53" s="1017">
        <f t="shared" si="7"/>
        <v>0</v>
      </c>
    </row>
    <row r="54" spans="1:4" x14ac:dyDescent="0.25">
      <c r="A54" s="384"/>
      <c r="B54" s="384"/>
      <c r="C54" s="384"/>
      <c r="D54" s="1016"/>
    </row>
    <row r="55" spans="1:4" x14ac:dyDescent="0.25">
      <c r="A55" s="384"/>
      <c r="B55" s="384"/>
      <c r="C55" s="384"/>
      <c r="D55" s="1016"/>
    </row>
  </sheetData>
  <mergeCells count="4">
    <mergeCell ref="A2:D2"/>
    <mergeCell ref="A21:D21"/>
    <mergeCell ref="A32:D32"/>
    <mergeCell ref="A46:D46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8" orientation="portrait" r:id="rId1"/>
  <headerFooter alignWithMargins="0">
    <oddHeader>&amp;C&amp;"Times New Roman,Félkövér"&amp;12Martonvásár Város Önkormányzat 
átvett pénzeszközeinek, támogatásainak részletezése    &amp;R&amp;"Times New Roman,Félkövér"&amp;12 3/a. melléklet</oddHeader>
  </headerFooter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D32"/>
  <sheetViews>
    <sheetView zoomScaleNormal="100" workbookViewId="0">
      <selection activeCell="B14" sqref="B14"/>
    </sheetView>
  </sheetViews>
  <sheetFormatPr defaultColWidth="9.140625" defaultRowHeight="12.75" x14ac:dyDescent="0.2"/>
  <cols>
    <col min="1" max="1" width="46.42578125" style="391" bestFit="1" customWidth="1"/>
    <col min="2" max="2" width="13.140625" style="391" customWidth="1"/>
    <col min="3" max="3" width="14.7109375" style="391" customWidth="1"/>
    <col min="4" max="4" width="13.140625" style="989" customWidth="1"/>
    <col min="5" max="16384" width="9.140625" style="391"/>
  </cols>
  <sheetData>
    <row r="1" spans="1:4" ht="13.5" customHeight="1" thickBot="1" x14ac:dyDescent="0.3">
      <c r="A1" s="441"/>
      <c r="B1" s="441"/>
      <c r="C1" s="1202" t="s">
        <v>380</v>
      </c>
      <c r="D1" s="1202"/>
    </row>
    <row r="2" spans="1:4" s="405" customFormat="1" ht="25.5" x14ac:dyDescent="0.2">
      <c r="A2" s="406" t="s">
        <v>279</v>
      </c>
      <c r="B2" s="955" t="s">
        <v>914</v>
      </c>
      <c r="C2" s="629" t="s">
        <v>684</v>
      </c>
      <c r="D2" s="1019" t="s">
        <v>938</v>
      </c>
    </row>
    <row r="3" spans="1:4" x14ac:dyDescent="0.2">
      <c r="A3" s="392" t="s">
        <v>562</v>
      </c>
      <c r="B3" s="393">
        <v>417</v>
      </c>
      <c r="C3" s="394"/>
      <c r="D3" s="394">
        <f t="shared" ref="D3:D12" si="0">B3+C3</f>
        <v>417</v>
      </c>
    </row>
    <row r="4" spans="1:4" x14ac:dyDescent="0.2">
      <c r="A4" s="392" t="s">
        <v>674</v>
      </c>
      <c r="B4" s="458">
        <v>25903</v>
      </c>
      <c r="C4" s="394"/>
      <c r="D4" s="394">
        <f t="shared" si="0"/>
        <v>25903</v>
      </c>
    </row>
    <row r="5" spans="1:4" x14ac:dyDescent="0.2">
      <c r="A5" s="392" t="s">
        <v>515</v>
      </c>
      <c r="B5" s="458">
        <v>24311</v>
      </c>
      <c r="C5" s="394"/>
      <c r="D5" s="394">
        <f t="shared" si="0"/>
        <v>24311</v>
      </c>
    </row>
    <row r="6" spans="1:4" x14ac:dyDescent="0.2">
      <c r="A6" s="392" t="s">
        <v>557</v>
      </c>
      <c r="B6" s="458">
        <v>6133</v>
      </c>
      <c r="C6" s="394"/>
      <c r="D6" s="394">
        <f t="shared" si="0"/>
        <v>6133</v>
      </c>
    </row>
    <row r="7" spans="1:4" ht="15" customHeight="1" x14ac:dyDescent="0.2">
      <c r="A7" s="392" t="s">
        <v>497</v>
      </c>
      <c r="B7" s="458">
        <v>500</v>
      </c>
      <c r="C7" s="394">
        <v>300</v>
      </c>
      <c r="D7" s="394">
        <f t="shared" si="0"/>
        <v>800</v>
      </c>
    </row>
    <row r="8" spans="1:4" x14ac:dyDescent="0.2">
      <c r="A8" s="392" t="s">
        <v>911</v>
      </c>
      <c r="B8" s="458">
        <v>1522</v>
      </c>
      <c r="C8" s="394"/>
      <c r="D8" s="394">
        <f t="shared" si="0"/>
        <v>1522</v>
      </c>
    </row>
    <row r="9" spans="1:4" x14ac:dyDescent="0.2">
      <c r="A9" s="392" t="s">
        <v>555</v>
      </c>
      <c r="B9" s="458">
        <v>8167</v>
      </c>
      <c r="C9" s="394"/>
      <c r="D9" s="394">
        <f t="shared" si="0"/>
        <v>8167</v>
      </c>
    </row>
    <row r="10" spans="1:4" x14ac:dyDescent="0.2">
      <c r="A10" s="392" t="s">
        <v>516</v>
      </c>
      <c r="B10" s="458">
        <v>13804</v>
      </c>
      <c r="C10" s="394">
        <v>81</v>
      </c>
      <c r="D10" s="394">
        <f t="shared" si="0"/>
        <v>13885</v>
      </c>
    </row>
    <row r="11" spans="1:4" x14ac:dyDescent="0.2">
      <c r="A11" s="392" t="s">
        <v>982</v>
      </c>
      <c r="B11" s="458"/>
      <c r="C11" s="394">
        <v>708</v>
      </c>
      <c r="D11" s="394">
        <f t="shared" si="0"/>
        <v>708</v>
      </c>
    </row>
    <row r="12" spans="1:4" x14ac:dyDescent="0.2">
      <c r="A12" s="809" t="s">
        <v>723</v>
      </c>
      <c r="B12" s="401">
        <f>SUM(B3:B11)</f>
        <v>80757</v>
      </c>
      <c r="C12" s="812">
        <f>SUM(C3:C11)</f>
        <v>1089</v>
      </c>
      <c r="D12" s="812">
        <f t="shared" si="0"/>
        <v>81846</v>
      </c>
    </row>
    <row r="13" spans="1:4" x14ac:dyDescent="0.2">
      <c r="A13" s="392"/>
      <c r="B13" s="393"/>
      <c r="C13" s="394"/>
      <c r="D13" s="394"/>
    </row>
    <row r="14" spans="1:4" x14ac:dyDescent="0.2">
      <c r="A14" s="392" t="s">
        <v>851</v>
      </c>
      <c r="B14" s="458">
        <f>+'6.mell Int.összesen'!G36</f>
        <v>1990</v>
      </c>
      <c r="C14" s="458">
        <f>+'6.mell Int.összesen'!H36</f>
        <v>1539</v>
      </c>
      <c r="D14" s="394">
        <f>B14+C14</f>
        <v>3529</v>
      </c>
    </row>
    <row r="15" spans="1:4" x14ac:dyDescent="0.2">
      <c r="A15" s="809" t="s">
        <v>778</v>
      </c>
      <c r="B15" s="401">
        <f>SUM(B14:B14)</f>
        <v>1990</v>
      </c>
      <c r="C15" s="401">
        <f>SUM(C14:C14)</f>
        <v>1539</v>
      </c>
      <c r="D15" s="811">
        <f>SUM(D14:D14)</f>
        <v>3529</v>
      </c>
    </row>
    <row r="16" spans="1:4" x14ac:dyDescent="0.2">
      <c r="A16" s="809"/>
      <c r="B16" s="393"/>
      <c r="C16" s="394"/>
      <c r="D16" s="394"/>
    </row>
    <row r="17" spans="1:4" x14ac:dyDescent="0.2">
      <c r="A17" s="392" t="s">
        <v>779</v>
      </c>
      <c r="B17" s="458">
        <f>+'6.mell Int.összesen'!J36</f>
        <v>6772</v>
      </c>
      <c r="C17" s="458">
        <f>+'6.mell Int.összesen'!K36</f>
        <v>0</v>
      </c>
      <c r="D17" s="394">
        <f>B17+C17</f>
        <v>6772</v>
      </c>
    </row>
    <row r="18" spans="1:4" x14ac:dyDescent="0.2">
      <c r="A18" s="810" t="s">
        <v>780</v>
      </c>
      <c r="B18" s="811">
        <f>SUM(B17)</f>
        <v>6772</v>
      </c>
      <c r="C18" s="402">
        <f>SUM(C17)</f>
        <v>0</v>
      </c>
      <c r="D18" s="812">
        <f>B18+C18</f>
        <v>6772</v>
      </c>
    </row>
    <row r="19" spans="1:4" x14ac:dyDescent="0.2">
      <c r="A19" s="392"/>
      <c r="B19" s="458"/>
      <c r="C19" s="395"/>
      <c r="D19" s="394"/>
    </row>
    <row r="20" spans="1:4" x14ac:dyDescent="0.2">
      <c r="A20" s="392"/>
      <c r="B20" s="396"/>
      <c r="C20" s="395"/>
      <c r="D20" s="394"/>
    </row>
    <row r="21" spans="1:4" ht="13.5" thickBot="1" x14ac:dyDescent="0.25">
      <c r="A21" s="397" t="s">
        <v>498</v>
      </c>
      <c r="B21" s="398">
        <f>B12+B15+B18</f>
        <v>89519</v>
      </c>
      <c r="C21" s="398">
        <f t="shared" ref="C21:D21" si="1">C12+C15+C18</f>
        <v>2628</v>
      </c>
      <c r="D21" s="1020">
        <f t="shared" si="1"/>
        <v>92147</v>
      </c>
    </row>
    <row r="23" spans="1:4" ht="13.5" thickBot="1" x14ac:dyDescent="0.25"/>
    <row r="24" spans="1:4" x14ac:dyDescent="0.2">
      <c r="A24" s="553" t="s">
        <v>794</v>
      </c>
      <c r="B24" s="846">
        <v>10000</v>
      </c>
      <c r="C24" s="554"/>
      <c r="D24" s="1021">
        <f>B24+C24</f>
        <v>10000</v>
      </c>
    </row>
    <row r="25" spans="1:4" x14ac:dyDescent="0.2">
      <c r="A25" s="850" t="s">
        <v>797</v>
      </c>
      <c r="B25" s="851"/>
      <c r="C25" s="400"/>
      <c r="D25" s="1022"/>
    </row>
    <row r="26" spans="1:4" ht="13.5" thickBot="1" x14ac:dyDescent="0.25">
      <c r="A26" s="397" t="s">
        <v>499</v>
      </c>
      <c r="B26" s="398">
        <f>SUM(B24:B25)</f>
        <v>10000</v>
      </c>
      <c r="C26" s="399">
        <f>C24</f>
        <v>0</v>
      </c>
      <c r="D26" s="1023">
        <f>SUM(D24:D25)</f>
        <v>10000</v>
      </c>
    </row>
    <row r="32" spans="1:4" x14ac:dyDescent="0.2">
      <c r="A32" s="391" t="s">
        <v>500</v>
      </c>
    </row>
  </sheetData>
  <mergeCells count="1">
    <mergeCell ref="C1:D1"/>
  </mergeCells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működési bevételeinek részletezése    &amp;R&amp;"Times New Roman,Félkövér"&amp;12 3/b. melléklet</oddHead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4"/>
  <sheetViews>
    <sheetView zoomScaleNormal="100" workbookViewId="0">
      <selection activeCell="C32" sqref="C32"/>
    </sheetView>
  </sheetViews>
  <sheetFormatPr defaultColWidth="9.140625" defaultRowHeight="12.75" x14ac:dyDescent="0.2"/>
  <cols>
    <col min="1" max="1" width="39.28515625" style="391" customWidth="1"/>
    <col min="2" max="2" width="15.140625" style="391" customWidth="1"/>
    <col min="3" max="3" width="16.7109375" style="391" customWidth="1"/>
    <col min="4" max="4" width="15.7109375" style="989" customWidth="1"/>
    <col min="5" max="16384" width="9.140625" style="391"/>
  </cols>
  <sheetData>
    <row r="1" spans="1:4" ht="15.75" customHeight="1" thickBot="1" x14ac:dyDescent="0.25">
      <c r="D1" s="1024" t="s">
        <v>380</v>
      </c>
    </row>
    <row r="2" spans="1:4" s="405" customFormat="1" ht="25.5" x14ac:dyDescent="0.2">
      <c r="A2" s="555" t="s">
        <v>279</v>
      </c>
      <c r="B2" s="956" t="s">
        <v>914</v>
      </c>
      <c r="C2" s="631" t="s">
        <v>684</v>
      </c>
      <c r="D2" s="1000" t="s">
        <v>938</v>
      </c>
    </row>
    <row r="3" spans="1:4" x14ac:dyDescent="0.2">
      <c r="A3" s="556" t="s">
        <v>501</v>
      </c>
      <c r="B3" s="394">
        <v>31000</v>
      </c>
      <c r="C3" s="395"/>
      <c r="D3" s="1025">
        <f>B3+C3</f>
        <v>31000</v>
      </c>
    </row>
    <row r="4" spans="1:4" x14ac:dyDescent="0.2">
      <c r="A4" s="556" t="s">
        <v>502</v>
      </c>
      <c r="B4" s="394">
        <v>141643</v>
      </c>
      <c r="C4" s="395"/>
      <c r="D4" s="1025">
        <f t="shared" ref="D4:D6" si="0">B4+C4</f>
        <v>141643</v>
      </c>
    </row>
    <row r="5" spans="1:4" x14ac:dyDescent="0.2">
      <c r="A5" s="556" t="s">
        <v>503</v>
      </c>
      <c r="B5" s="394">
        <v>54800</v>
      </c>
      <c r="C5" s="395"/>
      <c r="D5" s="1025">
        <f t="shared" si="0"/>
        <v>54800</v>
      </c>
    </row>
    <row r="6" spans="1:4" x14ac:dyDescent="0.2">
      <c r="A6" s="556" t="s">
        <v>504</v>
      </c>
      <c r="B6" s="394">
        <v>96800</v>
      </c>
      <c r="C6" s="395"/>
      <c r="D6" s="1025">
        <f t="shared" si="0"/>
        <v>96800</v>
      </c>
    </row>
    <row r="7" spans="1:4" x14ac:dyDescent="0.2">
      <c r="A7" s="557" t="s">
        <v>505</v>
      </c>
      <c r="B7" s="401">
        <f>SUM(B3:B6)</f>
        <v>324243</v>
      </c>
      <c r="C7" s="401">
        <f>SUM(C3:C6)</f>
        <v>0</v>
      </c>
      <c r="D7" s="1026">
        <f>SUM(D3:D6)</f>
        <v>324243</v>
      </c>
    </row>
    <row r="8" spans="1:4" x14ac:dyDescent="0.2">
      <c r="A8" s="556"/>
      <c r="B8" s="393"/>
      <c r="C8" s="395"/>
      <c r="D8" s="1025">
        <f t="shared" ref="D8:D20" si="1">+C8+B8</f>
        <v>0</v>
      </c>
    </row>
    <row r="9" spans="1:4" x14ac:dyDescent="0.2">
      <c r="A9" s="556" t="s">
        <v>506</v>
      </c>
      <c r="B9" s="393">
        <v>0</v>
      </c>
      <c r="C9" s="395"/>
      <c r="D9" s="1025">
        <f>B9+C9</f>
        <v>0</v>
      </c>
    </row>
    <row r="10" spans="1:4" x14ac:dyDescent="0.2">
      <c r="A10" s="557" t="s">
        <v>507</v>
      </c>
      <c r="B10" s="401">
        <f>+B9</f>
        <v>0</v>
      </c>
      <c r="C10" s="401">
        <f t="shared" ref="C10:D10" si="2">+C9</f>
        <v>0</v>
      </c>
      <c r="D10" s="1026">
        <f t="shared" si="2"/>
        <v>0</v>
      </c>
    </row>
    <row r="11" spans="1:4" x14ac:dyDescent="0.2">
      <c r="A11" s="556"/>
      <c r="B11" s="393"/>
      <c r="C11" s="395"/>
      <c r="D11" s="1025">
        <f t="shared" si="1"/>
        <v>0</v>
      </c>
    </row>
    <row r="12" spans="1:4" x14ac:dyDescent="0.2">
      <c r="A12" s="852" t="s">
        <v>517</v>
      </c>
      <c r="B12" s="458">
        <v>3500</v>
      </c>
      <c r="C12" s="395"/>
      <c r="D12" s="1025">
        <f>B12+C12</f>
        <v>3500</v>
      </c>
    </row>
    <row r="13" spans="1:4" ht="13.5" customHeight="1" x14ac:dyDescent="0.2">
      <c r="A13" s="556" t="s">
        <v>508</v>
      </c>
      <c r="B13" s="458">
        <v>2000</v>
      </c>
      <c r="C13" s="395"/>
      <c r="D13" s="1025">
        <f>B13+C13</f>
        <v>2000</v>
      </c>
    </row>
    <row r="14" spans="1:4" ht="13.5" customHeight="1" x14ac:dyDescent="0.2">
      <c r="A14" s="556" t="s">
        <v>798</v>
      </c>
      <c r="B14" s="458">
        <v>20000</v>
      </c>
      <c r="C14" s="395"/>
      <c r="D14" s="1025">
        <f t="shared" si="1"/>
        <v>20000</v>
      </c>
    </row>
    <row r="15" spans="1:4" x14ac:dyDescent="0.2">
      <c r="A15" s="556" t="s">
        <v>799</v>
      </c>
      <c r="B15" s="458">
        <v>2000</v>
      </c>
      <c r="C15" s="401"/>
      <c r="D15" s="1025">
        <f t="shared" si="1"/>
        <v>2000</v>
      </c>
    </row>
    <row r="16" spans="1:4" x14ac:dyDescent="0.2">
      <c r="A16" s="556" t="s">
        <v>800</v>
      </c>
      <c r="B16" s="393">
        <v>0</v>
      </c>
      <c r="C16" s="395"/>
      <c r="D16" s="1025">
        <f t="shared" si="1"/>
        <v>0</v>
      </c>
    </row>
    <row r="17" spans="1:4" x14ac:dyDescent="0.2">
      <c r="A17" s="557" t="s">
        <v>509</v>
      </c>
      <c r="B17" s="401">
        <f>SUM(B12:B16)</f>
        <v>27500</v>
      </c>
      <c r="C17" s="401">
        <f t="shared" ref="C17:D17" si="3">SUM(C12:C16)</f>
        <v>0</v>
      </c>
      <c r="D17" s="1026">
        <f t="shared" si="3"/>
        <v>27500</v>
      </c>
    </row>
    <row r="18" spans="1:4" x14ac:dyDescent="0.2">
      <c r="A18" s="556"/>
      <c r="B18" s="396"/>
      <c r="C18" s="395"/>
      <c r="D18" s="1025"/>
    </row>
    <row r="19" spans="1:4" x14ac:dyDescent="0.2">
      <c r="A19" s="557" t="s">
        <v>905</v>
      </c>
      <c r="B19" s="401">
        <v>6244</v>
      </c>
      <c r="C19" s="395"/>
      <c r="D19" s="1025">
        <f t="shared" si="1"/>
        <v>6244</v>
      </c>
    </row>
    <row r="20" spans="1:4" x14ac:dyDescent="0.2">
      <c r="A20" s="556"/>
      <c r="B20" s="393"/>
      <c r="C20" s="395"/>
      <c r="D20" s="1025">
        <f t="shared" si="1"/>
        <v>0</v>
      </c>
    </row>
    <row r="21" spans="1:4" ht="13.5" thickBot="1" x14ac:dyDescent="0.25">
      <c r="A21" s="558" t="s">
        <v>510</v>
      </c>
      <c r="B21" s="398">
        <f>+B17+B10+B7+B19</f>
        <v>357987</v>
      </c>
      <c r="C21" s="398">
        <f t="shared" ref="C21:D21" si="4">+C17+C10+C7+C19</f>
        <v>0</v>
      </c>
      <c r="D21" s="1027">
        <f t="shared" si="4"/>
        <v>357987</v>
      </c>
    </row>
    <row r="22" spans="1:4" x14ac:dyDescent="0.2">
      <c r="D22" s="1028"/>
    </row>
    <row r="23" spans="1:4" x14ac:dyDescent="0.2">
      <c r="D23" s="1028"/>
    </row>
    <row r="24" spans="1:4" x14ac:dyDescent="0.2">
      <c r="D24" s="1028"/>
    </row>
  </sheetData>
  <printOptions horizontalCentered="1"/>
  <pageMargins left="0.78740157480314965" right="0.78740157480314965" top="0.98425196850393704" bottom="0.98425196850393704" header="0.51181102362204722" footer="0.51181102362204722"/>
  <pageSetup orientation="portrait" r:id="rId1"/>
  <headerFooter alignWithMargins="0">
    <oddHeader>&amp;C&amp;"Times New Roman,Félkövér"&amp;12Martonvásár Város Önkormányzat 
közhatalmi bevételeinek részletezése    &amp;R&amp;"Times New Roman,Félkövér"&amp;12 3/c . melléklet</oddHead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Normal="100" zoomScalePageLayoutView="70" workbookViewId="0">
      <selection activeCell="C20" activeCellId="1" sqref="C18 C20"/>
    </sheetView>
  </sheetViews>
  <sheetFormatPr defaultColWidth="9.140625" defaultRowHeight="12.75" x14ac:dyDescent="0.25"/>
  <cols>
    <col min="1" max="1" width="51.42578125" style="327" bestFit="1" customWidth="1"/>
    <col min="2" max="3" width="12.7109375" style="329" customWidth="1"/>
    <col min="4" max="4" width="12.7109375" style="1153" customWidth="1"/>
    <col min="5" max="7" width="14.28515625" style="365" customWidth="1"/>
    <col min="8" max="10" width="14.28515625" style="328" customWidth="1"/>
    <col min="11" max="16384" width="9.140625" style="327"/>
  </cols>
  <sheetData>
    <row r="1" spans="1:10" ht="53.25" customHeight="1" x14ac:dyDescent="0.25">
      <c r="A1" s="1203" t="s">
        <v>518</v>
      </c>
      <c r="B1" s="1205" t="s">
        <v>582</v>
      </c>
      <c r="C1" s="1205"/>
      <c r="D1" s="1206"/>
      <c r="E1" s="1207" t="s">
        <v>583</v>
      </c>
      <c r="F1" s="1207"/>
      <c r="G1" s="1207"/>
      <c r="H1" s="1208" t="s">
        <v>942</v>
      </c>
      <c r="I1" s="1208" t="s">
        <v>852</v>
      </c>
      <c r="J1" s="1208" t="s">
        <v>939</v>
      </c>
    </row>
    <row r="2" spans="1:10" s="328" customFormat="1" ht="51" x14ac:dyDescent="0.25">
      <c r="A2" s="1204"/>
      <c r="B2" s="333" t="s">
        <v>942</v>
      </c>
      <c r="C2" s="333" t="s">
        <v>852</v>
      </c>
      <c r="D2" s="863" t="s">
        <v>939</v>
      </c>
      <c r="E2" s="863" t="s">
        <v>942</v>
      </c>
      <c r="F2" s="863" t="s">
        <v>852</v>
      </c>
      <c r="G2" s="863" t="s">
        <v>939</v>
      </c>
      <c r="H2" s="1209"/>
      <c r="I2" s="1209"/>
      <c r="J2" s="1209"/>
    </row>
    <row r="3" spans="1:10" ht="16.5" customHeight="1" x14ac:dyDescent="0.25">
      <c r="A3" s="334" t="s">
        <v>519</v>
      </c>
      <c r="B3" s="822">
        <v>121098600</v>
      </c>
      <c r="C3" s="607"/>
      <c r="D3" s="607">
        <f>B3+C3</f>
        <v>121098600</v>
      </c>
      <c r="E3" s="605">
        <v>0</v>
      </c>
      <c r="F3" s="605"/>
      <c r="G3" s="605">
        <f>+F3+E3</f>
        <v>0</v>
      </c>
      <c r="H3" s="464">
        <f>+B3+E3</f>
        <v>121098600</v>
      </c>
      <c r="I3" s="464">
        <f t="shared" ref="I3:J3" si="0">+C3+F3</f>
        <v>0</v>
      </c>
      <c r="J3" s="464">
        <f t="shared" si="0"/>
        <v>121098600</v>
      </c>
    </row>
    <row r="4" spans="1:10" ht="16.5" customHeight="1" x14ac:dyDescent="0.25">
      <c r="A4" s="337" t="s">
        <v>520</v>
      </c>
      <c r="B4" s="822">
        <v>26761102</v>
      </c>
      <c r="C4" s="822"/>
      <c r="D4" s="607">
        <f t="shared" ref="D4:D14" si="1">B4+C4</f>
        <v>26761102</v>
      </c>
      <c r="E4" s="364">
        <v>0</v>
      </c>
      <c r="F4" s="364"/>
      <c r="G4" s="364">
        <f t="shared" ref="G4:G47" si="2">+F4+E4</f>
        <v>0</v>
      </c>
      <c r="H4" s="464">
        <f t="shared" ref="H4:H48" si="3">+B4+E4</f>
        <v>26761102</v>
      </c>
      <c r="I4" s="464">
        <f t="shared" ref="I4:I48" si="4">+C4+F4</f>
        <v>0</v>
      </c>
      <c r="J4" s="464">
        <f t="shared" ref="J4:J48" si="5">+D4+G4</f>
        <v>26761102</v>
      </c>
    </row>
    <row r="5" spans="1:10" s="365" customFormat="1" ht="16.5" customHeight="1" x14ac:dyDescent="0.25">
      <c r="A5" s="362" t="s">
        <v>548</v>
      </c>
      <c r="B5" s="822">
        <v>9092160</v>
      </c>
      <c r="C5" s="363"/>
      <c r="D5" s="607">
        <f t="shared" si="1"/>
        <v>9092160</v>
      </c>
      <c r="E5" s="364">
        <v>0</v>
      </c>
      <c r="F5" s="364"/>
      <c r="G5" s="364">
        <f t="shared" si="2"/>
        <v>0</v>
      </c>
      <c r="H5" s="464">
        <f t="shared" si="3"/>
        <v>9092160</v>
      </c>
      <c r="I5" s="464">
        <f t="shared" si="4"/>
        <v>0</v>
      </c>
      <c r="J5" s="464">
        <f t="shared" si="5"/>
        <v>9092160</v>
      </c>
    </row>
    <row r="6" spans="1:10" s="365" customFormat="1" ht="16.5" customHeight="1" x14ac:dyDescent="0.25">
      <c r="A6" s="362" t="s">
        <v>550</v>
      </c>
      <c r="B6" s="822">
        <v>10912000</v>
      </c>
      <c r="C6" s="363"/>
      <c r="D6" s="607">
        <f t="shared" si="1"/>
        <v>10912000</v>
      </c>
      <c r="E6" s="364">
        <v>0</v>
      </c>
      <c r="F6" s="364"/>
      <c r="G6" s="364">
        <f t="shared" si="2"/>
        <v>0</v>
      </c>
      <c r="H6" s="464">
        <f t="shared" si="3"/>
        <v>10912000</v>
      </c>
      <c r="I6" s="464">
        <f t="shared" si="4"/>
        <v>0</v>
      </c>
      <c r="J6" s="464">
        <f t="shared" si="5"/>
        <v>10912000</v>
      </c>
    </row>
    <row r="7" spans="1:10" s="365" customFormat="1" ht="16.5" customHeight="1" x14ac:dyDescent="0.25">
      <c r="A7" s="362" t="s">
        <v>551</v>
      </c>
      <c r="B7" s="822">
        <v>1539942</v>
      </c>
      <c r="C7" s="363"/>
      <c r="D7" s="607">
        <f t="shared" si="1"/>
        <v>1539942</v>
      </c>
      <c r="E7" s="364">
        <v>0</v>
      </c>
      <c r="F7" s="364"/>
      <c r="G7" s="364">
        <f t="shared" si="2"/>
        <v>0</v>
      </c>
      <c r="H7" s="464">
        <f t="shared" si="3"/>
        <v>1539942</v>
      </c>
      <c r="I7" s="464">
        <f t="shared" si="4"/>
        <v>0</v>
      </c>
      <c r="J7" s="464">
        <f t="shared" si="5"/>
        <v>1539942</v>
      </c>
    </row>
    <row r="8" spans="1:10" s="365" customFormat="1" ht="16.5" customHeight="1" x14ac:dyDescent="0.25">
      <c r="A8" s="362" t="s">
        <v>549</v>
      </c>
      <c r="B8" s="822">
        <v>5217000</v>
      </c>
      <c r="C8" s="363"/>
      <c r="D8" s="607">
        <f t="shared" si="1"/>
        <v>5217000</v>
      </c>
      <c r="E8" s="364">
        <v>0</v>
      </c>
      <c r="F8" s="364"/>
      <c r="G8" s="364">
        <f t="shared" si="2"/>
        <v>0</v>
      </c>
      <c r="H8" s="464">
        <f t="shared" si="3"/>
        <v>5217000</v>
      </c>
      <c r="I8" s="464">
        <f t="shared" si="4"/>
        <v>0</v>
      </c>
      <c r="J8" s="464">
        <f t="shared" si="5"/>
        <v>5217000</v>
      </c>
    </row>
    <row r="9" spans="1:10" ht="26.25" customHeight="1" x14ac:dyDescent="0.25">
      <c r="A9" s="490" t="s">
        <v>521</v>
      </c>
      <c r="B9" s="822">
        <v>0</v>
      </c>
      <c r="C9" s="491"/>
      <c r="D9" s="607">
        <f t="shared" si="1"/>
        <v>0</v>
      </c>
      <c r="E9" s="1154">
        <v>0</v>
      </c>
      <c r="F9" s="1154"/>
      <c r="G9" s="1154">
        <f t="shared" si="2"/>
        <v>0</v>
      </c>
      <c r="H9" s="565">
        <f t="shared" si="3"/>
        <v>0</v>
      </c>
      <c r="I9" s="565">
        <f t="shared" si="4"/>
        <v>0</v>
      </c>
      <c r="J9" s="565">
        <f t="shared" si="5"/>
        <v>0</v>
      </c>
    </row>
    <row r="10" spans="1:10" ht="16.5" customHeight="1" x14ac:dyDescent="0.25">
      <c r="A10" s="340" t="s">
        <v>522</v>
      </c>
      <c r="B10" s="822">
        <v>15530400</v>
      </c>
      <c r="C10" s="341"/>
      <c r="D10" s="996">
        <f t="shared" si="1"/>
        <v>15530400</v>
      </c>
      <c r="E10" s="1155">
        <v>0</v>
      </c>
      <c r="F10" s="1155"/>
      <c r="G10" s="1155">
        <f t="shared" si="2"/>
        <v>0</v>
      </c>
      <c r="H10" s="566">
        <f t="shared" si="3"/>
        <v>15530400</v>
      </c>
      <c r="I10" s="566">
        <f t="shared" si="4"/>
        <v>0</v>
      </c>
      <c r="J10" s="566">
        <f t="shared" si="5"/>
        <v>15530400</v>
      </c>
    </row>
    <row r="11" spans="1:10" s="328" customFormat="1" ht="16.5" customHeight="1" x14ac:dyDescent="0.25">
      <c r="A11" s="343" t="s">
        <v>537</v>
      </c>
      <c r="B11" s="822">
        <v>0</v>
      </c>
      <c r="C11" s="344"/>
      <c r="D11" s="822">
        <f t="shared" si="1"/>
        <v>0</v>
      </c>
      <c r="E11" s="1156">
        <v>0</v>
      </c>
      <c r="F11" s="1156"/>
      <c r="G11" s="1156">
        <f t="shared" si="2"/>
        <v>0</v>
      </c>
      <c r="H11" s="834">
        <f t="shared" si="3"/>
        <v>0</v>
      </c>
      <c r="I11" s="566">
        <f t="shared" si="4"/>
        <v>0</v>
      </c>
      <c r="J11" s="835">
        <f t="shared" si="5"/>
        <v>0</v>
      </c>
    </row>
    <row r="12" spans="1:10" s="328" customFormat="1" ht="16.5" customHeight="1" x14ac:dyDescent="0.25">
      <c r="A12" s="471" t="s">
        <v>539</v>
      </c>
      <c r="B12" s="922">
        <v>969000</v>
      </c>
      <c r="C12" s="472"/>
      <c r="D12" s="822">
        <f t="shared" si="1"/>
        <v>969000</v>
      </c>
      <c r="E12" s="1157">
        <v>0</v>
      </c>
      <c r="F12" s="1157"/>
      <c r="G12" s="1157">
        <f t="shared" si="2"/>
        <v>0</v>
      </c>
      <c r="H12" s="834">
        <f t="shared" si="3"/>
        <v>969000</v>
      </c>
      <c r="I12" s="566">
        <f t="shared" si="4"/>
        <v>0</v>
      </c>
      <c r="J12" s="835">
        <f t="shared" si="5"/>
        <v>969000</v>
      </c>
    </row>
    <row r="13" spans="1:10" s="328" customFormat="1" ht="16.5" customHeight="1" x14ac:dyDescent="0.25">
      <c r="A13" s="471" t="s">
        <v>541</v>
      </c>
      <c r="B13" s="922">
        <v>0</v>
      </c>
      <c r="C13" s="472"/>
      <c r="D13" s="822">
        <f t="shared" si="1"/>
        <v>0</v>
      </c>
      <c r="E13" s="1157"/>
      <c r="F13" s="1157"/>
      <c r="G13" s="1157">
        <f t="shared" si="2"/>
        <v>0</v>
      </c>
      <c r="H13" s="834">
        <f t="shared" si="3"/>
        <v>0</v>
      </c>
      <c r="I13" s="566">
        <f t="shared" si="4"/>
        <v>0</v>
      </c>
      <c r="J13" s="835">
        <f t="shared" si="5"/>
        <v>0</v>
      </c>
    </row>
    <row r="14" spans="1:10" s="328" customFormat="1" ht="16.5" customHeight="1" thickBot="1" x14ac:dyDescent="0.3">
      <c r="A14" s="612" t="s">
        <v>673</v>
      </c>
      <c r="B14" s="922">
        <v>0</v>
      </c>
      <c r="C14" s="613"/>
      <c r="D14" s="822">
        <f t="shared" si="1"/>
        <v>0</v>
      </c>
      <c r="E14" s="1158"/>
      <c r="F14" s="1158"/>
      <c r="G14" s="1157">
        <f t="shared" si="2"/>
        <v>0</v>
      </c>
      <c r="H14" s="567">
        <f t="shared" si="3"/>
        <v>0</v>
      </c>
      <c r="I14" s="567">
        <f t="shared" si="4"/>
        <v>0</v>
      </c>
      <c r="J14" s="567">
        <f t="shared" si="5"/>
        <v>0</v>
      </c>
    </row>
    <row r="15" spans="1:10" s="328" customFormat="1" ht="13.5" thickBot="1" x14ac:dyDescent="0.3">
      <c r="A15" s="466" t="s">
        <v>524</v>
      </c>
      <c r="B15" s="606">
        <f>+B3+B4+B9+B10+B11+B12+B14+B13</f>
        <v>164359102</v>
      </c>
      <c r="C15" s="606">
        <f>+C3+C4+C9+C10+C11+C12+C14+C13</f>
        <v>0</v>
      </c>
      <c r="D15" s="833">
        <f>+C15+B15</f>
        <v>164359102</v>
      </c>
      <c r="E15" s="1159">
        <f t="shared" ref="E15" si="6">+E3+E4+E9+E10+E11+E12</f>
        <v>0</v>
      </c>
      <c r="F15" s="1159">
        <f>+F3+F4+F9+F10+F11+F12+F13</f>
        <v>0</v>
      </c>
      <c r="G15" s="1159">
        <f t="shared" si="2"/>
        <v>0</v>
      </c>
      <c r="H15" s="606">
        <f t="shared" si="3"/>
        <v>164359102</v>
      </c>
      <c r="I15" s="606">
        <f t="shared" si="4"/>
        <v>0</v>
      </c>
      <c r="J15" s="606">
        <f>+D15+G15</f>
        <v>164359102</v>
      </c>
    </row>
    <row r="16" spans="1:10" ht="16.5" customHeight="1" x14ac:dyDescent="0.25">
      <c r="A16" s="349" t="s">
        <v>853</v>
      </c>
      <c r="B16" s="923">
        <v>67412800</v>
      </c>
      <c r="C16" s="607">
        <v>162050</v>
      </c>
      <c r="D16" s="607">
        <f>B16+C16</f>
        <v>67574850</v>
      </c>
      <c r="E16" s="605"/>
      <c r="F16" s="605"/>
      <c r="G16" s="605">
        <f t="shared" si="2"/>
        <v>0</v>
      </c>
      <c r="H16" s="464">
        <f t="shared" si="3"/>
        <v>67412800</v>
      </c>
      <c r="I16" s="464">
        <f t="shared" si="4"/>
        <v>162050</v>
      </c>
      <c r="J16" s="464">
        <f t="shared" si="5"/>
        <v>67574850</v>
      </c>
    </row>
    <row r="17" spans="1:10" ht="16.5" customHeight="1" x14ac:dyDescent="0.25">
      <c r="A17" s="350" t="s">
        <v>854</v>
      </c>
      <c r="B17" s="822">
        <v>33706400</v>
      </c>
      <c r="C17" s="608">
        <v>810250</v>
      </c>
      <c r="D17" s="607">
        <f>B17+C17</f>
        <v>34516650</v>
      </c>
      <c r="E17" s="1155"/>
      <c r="F17" s="1155"/>
      <c r="G17" s="1155">
        <f t="shared" si="2"/>
        <v>0</v>
      </c>
      <c r="H17" s="465">
        <f t="shared" si="3"/>
        <v>33706400</v>
      </c>
      <c r="I17" s="465">
        <f t="shared" si="4"/>
        <v>810250</v>
      </c>
      <c r="J17" s="465">
        <f t="shared" si="5"/>
        <v>34516650</v>
      </c>
    </row>
    <row r="18" spans="1:10" s="328" customFormat="1" ht="16.5" customHeight="1" x14ac:dyDescent="0.25">
      <c r="A18" s="484" t="s">
        <v>525</v>
      </c>
      <c r="B18" s="564">
        <f>+B17+B16</f>
        <v>101119200</v>
      </c>
      <c r="C18" s="564">
        <f>SUM(C16:C17)</f>
        <v>972300</v>
      </c>
      <c r="D18" s="564">
        <f t="shared" ref="D18:D40" si="7">+C18+B18</f>
        <v>102091500</v>
      </c>
      <c r="E18" s="564">
        <f t="shared" ref="E18" si="8">SUM(E16:E17)</f>
        <v>0</v>
      </c>
      <c r="F18" s="564"/>
      <c r="G18" s="564">
        <f t="shared" si="2"/>
        <v>0</v>
      </c>
      <c r="H18" s="566">
        <f t="shared" si="3"/>
        <v>101119200</v>
      </c>
      <c r="I18" s="566">
        <f t="shared" si="4"/>
        <v>972300</v>
      </c>
      <c r="J18" s="566">
        <f t="shared" si="5"/>
        <v>102091500</v>
      </c>
    </row>
    <row r="19" spans="1:10" s="328" customFormat="1" ht="16.5" customHeight="1" x14ac:dyDescent="0.25">
      <c r="A19" s="484" t="s">
        <v>526</v>
      </c>
      <c r="B19" s="564"/>
      <c r="C19" s="564"/>
      <c r="D19" s="564"/>
      <c r="E19" s="1160"/>
      <c r="F19" s="1160"/>
      <c r="G19" s="1160">
        <f t="shared" si="2"/>
        <v>0</v>
      </c>
      <c r="H19" s="566">
        <f t="shared" si="3"/>
        <v>0</v>
      </c>
      <c r="I19" s="566">
        <f t="shared" si="4"/>
        <v>0</v>
      </c>
      <c r="J19" s="566">
        <f t="shared" si="5"/>
        <v>0</v>
      </c>
    </row>
    <row r="20" spans="1:10" s="328" customFormat="1" ht="33.75" customHeight="1" x14ac:dyDescent="0.25">
      <c r="A20" s="489" t="s">
        <v>544</v>
      </c>
      <c r="B20" s="564">
        <v>3654000</v>
      </c>
      <c r="C20" s="564">
        <v>1188000</v>
      </c>
      <c r="D20" s="564">
        <f t="shared" ref="D20:D22" si="9">+C20+B20</f>
        <v>4842000</v>
      </c>
      <c r="E20" s="1160"/>
      <c r="F20" s="1160"/>
      <c r="G20" s="1160">
        <f t="shared" si="2"/>
        <v>0</v>
      </c>
      <c r="H20" s="566">
        <f t="shared" si="3"/>
        <v>3654000</v>
      </c>
      <c r="I20" s="566">
        <f t="shared" si="4"/>
        <v>1188000</v>
      </c>
      <c r="J20" s="566">
        <f t="shared" si="5"/>
        <v>4842000</v>
      </c>
    </row>
    <row r="21" spans="1:10" ht="16.5" customHeight="1" x14ac:dyDescent="0.25">
      <c r="A21" s="349" t="s">
        <v>855</v>
      </c>
      <c r="B21" s="822">
        <v>30968000</v>
      </c>
      <c r="C21" s="607"/>
      <c r="D21" s="822">
        <f t="shared" si="9"/>
        <v>30968000</v>
      </c>
      <c r="E21" s="605"/>
      <c r="F21" s="605"/>
      <c r="G21" s="605">
        <f t="shared" si="2"/>
        <v>0</v>
      </c>
      <c r="H21" s="464">
        <f t="shared" si="3"/>
        <v>30968000</v>
      </c>
      <c r="I21" s="464">
        <f t="shared" si="4"/>
        <v>0</v>
      </c>
      <c r="J21" s="464">
        <f t="shared" si="5"/>
        <v>30968000</v>
      </c>
    </row>
    <row r="22" spans="1:10" ht="16.5" customHeight="1" x14ac:dyDescent="0.25">
      <c r="A22" s="350" t="s">
        <v>854</v>
      </c>
      <c r="B22" s="822">
        <v>15484000</v>
      </c>
      <c r="C22" s="608"/>
      <c r="D22" s="822">
        <f t="shared" si="9"/>
        <v>15484000</v>
      </c>
      <c r="E22" s="1155"/>
      <c r="F22" s="1155"/>
      <c r="G22" s="1155">
        <f t="shared" si="2"/>
        <v>0</v>
      </c>
      <c r="H22" s="465">
        <f t="shared" si="3"/>
        <v>15484000</v>
      </c>
      <c r="I22" s="465">
        <f t="shared" si="4"/>
        <v>0</v>
      </c>
      <c r="J22" s="465">
        <f t="shared" si="5"/>
        <v>15484000</v>
      </c>
    </row>
    <row r="23" spans="1:10" s="328" customFormat="1" ht="29.25" customHeight="1" x14ac:dyDescent="0.25">
      <c r="A23" s="485" t="s">
        <v>654</v>
      </c>
      <c r="B23" s="564">
        <f>+B22+B21</f>
        <v>46452000</v>
      </c>
      <c r="C23" s="564">
        <f>SUM(C21:C22)</f>
        <v>0</v>
      </c>
      <c r="D23" s="564">
        <f t="shared" si="7"/>
        <v>46452000</v>
      </c>
      <c r="E23" s="1160">
        <f t="shared" ref="E23" si="10">SUM(E21:E22)</f>
        <v>0</v>
      </c>
      <c r="F23" s="1160"/>
      <c r="G23" s="1160">
        <f t="shared" si="2"/>
        <v>0</v>
      </c>
      <c r="H23" s="566">
        <f t="shared" si="3"/>
        <v>46452000</v>
      </c>
      <c r="I23" s="566">
        <f t="shared" si="4"/>
        <v>0</v>
      </c>
      <c r="J23" s="566">
        <f t="shared" si="5"/>
        <v>46452000</v>
      </c>
    </row>
    <row r="24" spans="1:10" ht="16.5" customHeight="1" x14ac:dyDescent="0.25">
      <c r="A24" s="349" t="s">
        <v>855</v>
      </c>
      <c r="B24" s="822">
        <v>15389200</v>
      </c>
      <c r="C24" s="607">
        <v>68180</v>
      </c>
      <c r="D24" s="607">
        <f>B24+C24</f>
        <v>15457380</v>
      </c>
      <c r="E24" s="605"/>
      <c r="F24" s="605"/>
      <c r="G24" s="605">
        <f t="shared" si="2"/>
        <v>0</v>
      </c>
      <c r="H24" s="464">
        <f t="shared" si="3"/>
        <v>15389200</v>
      </c>
      <c r="I24" s="464">
        <f t="shared" si="4"/>
        <v>68180</v>
      </c>
      <c r="J24" s="464">
        <f t="shared" si="5"/>
        <v>15457380</v>
      </c>
    </row>
    <row r="25" spans="1:10" ht="16.5" customHeight="1" x14ac:dyDescent="0.25">
      <c r="A25" s="350" t="s">
        <v>854</v>
      </c>
      <c r="B25" s="822">
        <v>7694600</v>
      </c>
      <c r="C25" s="608">
        <v>58440</v>
      </c>
      <c r="D25" s="607">
        <f>B25+C25</f>
        <v>7753040</v>
      </c>
      <c r="E25" s="1155"/>
      <c r="F25" s="1155"/>
      <c r="G25" s="1155">
        <f t="shared" si="2"/>
        <v>0</v>
      </c>
      <c r="H25" s="465">
        <f t="shared" si="3"/>
        <v>7694600</v>
      </c>
      <c r="I25" s="465">
        <f t="shared" si="4"/>
        <v>58440</v>
      </c>
      <c r="J25" s="465">
        <f t="shared" si="5"/>
        <v>7753040</v>
      </c>
    </row>
    <row r="26" spans="1:10" s="328" customFormat="1" ht="16.5" customHeight="1" x14ac:dyDescent="0.25">
      <c r="A26" s="484" t="s">
        <v>527</v>
      </c>
      <c r="B26" s="564">
        <f>+B24+B25</f>
        <v>23083800</v>
      </c>
      <c r="C26" s="564">
        <f t="shared" ref="C26" si="11">+C24+C25</f>
        <v>126620</v>
      </c>
      <c r="D26" s="564">
        <f t="shared" si="7"/>
        <v>23210420</v>
      </c>
      <c r="E26" s="1160">
        <f t="shared" ref="E26" si="12">+E24+E25</f>
        <v>0</v>
      </c>
      <c r="F26" s="1160"/>
      <c r="G26" s="1160">
        <f t="shared" si="2"/>
        <v>0</v>
      </c>
      <c r="H26" s="566">
        <f t="shared" si="3"/>
        <v>23083800</v>
      </c>
      <c r="I26" s="566">
        <f t="shared" si="4"/>
        <v>126620</v>
      </c>
      <c r="J26" s="566">
        <f t="shared" si="5"/>
        <v>23210420</v>
      </c>
    </row>
    <row r="27" spans="1:10" ht="16.5" customHeight="1" x14ac:dyDescent="0.25">
      <c r="A27" s="351" t="s">
        <v>528</v>
      </c>
      <c r="B27" s="822">
        <v>38296800</v>
      </c>
      <c r="C27" s="609"/>
      <c r="D27" s="609">
        <f>B27+C27</f>
        <v>38296800</v>
      </c>
      <c r="E27" s="1161"/>
      <c r="F27" s="1161"/>
      <c r="G27" s="1161">
        <f t="shared" si="2"/>
        <v>0</v>
      </c>
      <c r="H27" s="464">
        <f t="shared" si="3"/>
        <v>38296800</v>
      </c>
      <c r="I27" s="464">
        <f t="shared" si="4"/>
        <v>0</v>
      </c>
      <c r="J27" s="464">
        <f t="shared" si="5"/>
        <v>38296800</v>
      </c>
    </row>
    <row r="28" spans="1:10" ht="16.5" customHeight="1" x14ac:dyDescent="0.25">
      <c r="A28" s="353" t="s">
        <v>529</v>
      </c>
      <c r="B28" s="822">
        <v>41954466</v>
      </c>
      <c r="C28" s="611">
        <v>2957392</v>
      </c>
      <c r="D28" s="609">
        <f>B28+C28</f>
        <v>44911858</v>
      </c>
      <c r="E28" s="1162"/>
      <c r="F28" s="1162"/>
      <c r="G28" s="1162">
        <f t="shared" si="2"/>
        <v>0</v>
      </c>
      <c r="H28" s="465">
        <f t="shared" si="3"/>
        <v>41954466</v>
      </c>
      <c r="I28" s="465">
        <f t="shared" si="4"/>
        <v>2957392</v>
      </c>
      <c r="J28" s="465">
        <f t="shared" si="5"/>
        <v>44911858</v>
      </c>
    </row>
    <row r="29" spans="1:10" s="328" customFormat="1" ht="16.5" customHeight="1" thickBot="1" x14ac:dyDescent="0.3">
      <c r="A29" s="486" t="s">
        <v>530</v>
      </c>
      <c r="B29" s="610">
        <f t="shared" ref="B29:C29" si="13">SUM(B27:B28)</f>
        <v>80251266</v>
      </c>
      <c r="C29" s="610">
        <f t="shared" si="13"/>
        <v>2957392</v>
      </c>
      <c r="D29" s="610">
        <f t="shared" si="7"/>
        <v>83208658</v>
      </c>
      <c r="E29" s="1163">
        <f t="shared" ref="E29" si="14">SUM(E27:E28)</f>
        <v>0</v>
      </c>
      <c r="F29" s="1163"/>
      <c r="G29" s="1163">
        <f t="shared" si="2"/>
        <v>0</v>
      </c>
      <c r="H29" s="567">
        <f t="shared" si="3"/>
        <v>80251266</v>
      </c>
      <c r="I29" s="567">
        <f t="shared" si="4"/>
        <v>2957392</v>
      </c>
      <c r="J29" s="567">
        <f t="shared" si="5"/>
        <v>83208658</v>
      </c>
    </row>
    <row r="30" spans="1:10" ht="16.5" customHeight="1" thickBot="1" x14ac:dyDescent="0.3">
      <c r="A30" s="466" t="s">
        <v>531</v>
      </c>
      <c r="B30" s="360">
        <f>+B29+B26+B23+B20+B19+B18</f>
        <v>254560266</v>
      </c>
      <c r="C30" s="360">
        <f>+C29+C26+C23+C20+C19+C18</f>
        <v>5244312</v>
      </c>
      <c r="D30" s="606">
        <f t="shared" si="7"/>
        <v>259804578</v>
      </c>
      <c r="E30" s="1159">
        <f t="shared" ref="E30" si="15">+E29+E26+E23+E20+E19+E18</f>
        <v>0</v>
      </c>
      <c r="F30" s="1159"/>
      <c r="G30" s="1159">
        <f t="shared" si="2"/>
        <v>0</v>
      </c>
      <c r="H30" s="467">
        <f t="shared" si="3"/>
        <v>254560266</v>
      </c>
      <c r="I30" s="467">
        <f t="shared" si="4"/>
        <v>5244312</v>
      </c>
      <c r="J30" s="467">
        <f t="shared" si="5"/>
        <v>259804578</v>
      </c>
    </row>
    <row r="31" spans="1:10" ht="16.5" customHeight="1" x14ac:dyDescent="0.25">
      <c r="A31" s="357" t="s">
        <v>586</v>
      </c>
      <c r="B31" s="335"/>
      <c r="C31" s="335"/>
      <c r="D31" s="607">
        <f t="shared" si="7"/>
        <v>0</v>
      </c>
      <c r="E31" s="997">
        <v>21281000</v>
      </c>
      <c r="F31" s="605"/>
      <c r="G31" s="605">
        <f>E31+F31</f>
        <v>21281000</v>
      </c>
      <c r="H31" s="464">
        <f t="shared" si="3"/>
        <v>21281000</v>
      </c>
      <c r="I31" s="464">
        <f t="shared" si="4"/>
        <v>0</v>
      </c>
      <c r="J31" s="464">
        <f t="shared" si="5"/>
        <v>21281000</v>
      </c>
    </row>
    <row r="32" spans="1:10" ht="16.5" customHeight="1" x14ac:dyDescent="0.25">
      <c r="A32" s="357" t="s">
        <v>587</v>
      </c>
      <c r="B32" s="335"/>
      <c r="C32" s="335"/>
      <c r="D32" s="607">
        <f t="shared" si="7"/>
        <v>0</v>
      </c>
      <c r="E32" s="822">
        <v>16845642</v>
      </c>
      <c r="F32" s="605"/>
      <c r="G32" s="605">
        <f t="shared" ref="G32:G39" si="16">E32+F32</f>
        <v>16845642</v>
      </c>
      <c r="H32" s="464">
        <f t="shared" si="3"/>
        <v>16845642</v>
      </c>
      <c r="I32" s="464">
        <f t="shared" si="4"/>
        <v>0</v>
      </c>
      <c r="J32" s="464">
        <f t="shared" si="5"/>
        <v>16845642</v>
      </c>
    </row>
    <row r="33" spans="1:10" ht="16.5" customHeight="1" x14ac:dyDescent="0.25">
      <c r="A33" s="357" t="s">
        <v>588</v>
      </c>
      <c r="B33" s="488"/>
      <c r="C33" s="488"/>
      <c r="D33" s="1152">
        <f t="shared" si="7"/>
        <v>0</v>
      </c>
      <c r="E33" s="822">
        <v>966264</v>
      </c>
      <c r="F33" s="605">
        <v>148656</v>
      </c>
      <c r="G33" s="605">
        <f t="shared" si="16"/>
        <v>1114920</v>
      </c>
      <c r="H33" s="464">
        <f t="shared" si="3"/>
        <v>966264</v>
      </c>
      <c r="I33" s="464">
        <f t="shared" si="4"/>
        <v>148656</v>
      </c>
      <c r="J33" s="464">
        <f t="shared" si="5"/>
        <v>1114920</v>
      </c>
    </row>
    <row r="34" spans="1:10" ht="16.5" customHeight="1" x14ac:dyDescent="0.25">
      <c r="A34" s="337" t="s">
        <v>532</v>
      </c>
      <c r="B34" s="338"/>
      <c r="C34" s="338"/>
      <c r="D34" s="363">
        <f t="shared" si="7"/>
        <v>0</v>
      </c>
      <c r="E34" s="822">
        <v>27551800</v>
      </c>
      <c r="F34" s="364">
        <v>-491550</v>
      </c>
      <c r="G34" s="605">
        <f t="shared" si="16"/>
        <v>27060250</v>
      </c>
      <c r="H34" s="464">
        <f t="shared" si="3"/>
        <v>27551800</v>
      </c>
      <c r="I34" s="464">
        <f t="shared" si="4"/>
        <v>-491550</v>
      </c>
      <c r="J34" s="464">
        <f t="shared" si="5"/>
        <v>27060250</v>
      </c>
    </row>
    <row r="35" spans="1:10" ht="16.5" customHeight="1" x14ac:dyDescent="0.25">
      <c r="A35" s="337" t="s">
        <v>534</v>
      </c>
      <c r="B35" s="338"/>
      <c r="C35" s="338"/>
      <c r="D35" s="363">
        <f t="shared" si="7"/>
        <v>0</v>
      </c>
      <c r="E35" s="822">
        <v>0</v>
      </c>
      <c r="F35" s="364"/>
      <c r="G35" s="605">
        <f t="shared" si="16"/>
        <v>0</v>
      </c>
      <c r="H35" s="464">
        <f t="shared" si="3"/>
        <v>0</v>
      </c>
      <c r="I35" s="464">
        <f t="shared" si="4"/>
        <v>0</v>
      </c>
      <c r="J35" s="464">
        <f t="shared" si="5"/>
        <v>0</v>
      </c>
    </row>
    <row r="36" spans="1:10" ht="16.5" customHeight="1" x14ac:dyDescent="0.25">
      <c r="A36" s="337" t="s">
        <v>533</v>
      </c>
      <c r="B36" s="338"/>
      <c r="C36" s="338"/>
      <c r="D36" s="363">
        <f t="shared" si="7"/>
        <v>0</v>
      </c>
      <c r="E36" s="822">
        <v>4572000</v>
      </c>
      <c r="F36" s="364"/>
      <c r="G36" s="605">
        <f t="shared" si="16"/>
        <v>4572000</v>
      </c>
      <c r="H36" s="464">
        <f t="shared" si="3"/>
        <v>4572000</v>
      </c>
      <c r="I36" s="464">
        <f t="shared" si="4"/>
        <v>0</v>
      </c>
      <c r="J36" s="464">
        <f t="shared" si="5"/>
        <v>4572000</v>
      </c>
    </row>
    <row r="37" spans="1:10" ht="16.5" customHeight="1" x14ac:dyDescent="0.25">
      <c r="A37" s="337" t="s">
        <v>630</v>
      </c>
      <c r="B37" s="338"/>
      <c r="C37" s="338"/>
      <c r="D37" s="363">
        <f t="shared" si="7"/>
        <v>0</v>
      </c>
      <c r="E37" s="822">
        <v>15643600</v>
      </c>
      <c r="F37" s="364">
        <v>-1117400</v>
      </c>
      <c r="G37" s="605">
        <f t="shared" si="16"/>
        <v>14526200</v>
      </c>
      <c r="H37" s="464">
        <f t="shared" si="3"/>
        <v>15643600</v>
      </c>
      <c r="I37" s="464">
        <f t="shared" si="4"/>
        <v>-1117400</v>
      </c>
      <c r="J37" s="464">
        <f t="shared" si="5"/>
        <v>14526200</v>
      </c>
    </row>
    <row r="38" spans="1:10" ht="16.5" customHeight="1" x14ac:dyDescent="0.25">
      <c r="A38" s="337" t="s">
        <v>589</v>
      </c>
      <c r="B38" s="338"/>
      <c r="C38" s="338"/>
      <c r="D38" s="363">
        <f t="shared" si="7"/>
        <v>0</v>
      </c>
      <c r="E38" s="822">
        <v>12530400</v>
      </c>
      <c r="F38" s="364"/>
      <c r="G38" s="364">
        <f t="shared" si="16"/>
        <v>12530400</v>
      </c>
      <c r="H38" s="837">
        <f t="shared" si="3"/>
        <v>12530400</v>
      </c>
      <c r="I38" s="837">
        <f t="shared" si="4"/>
        <v>0</v>
      </c>
      <c r="J38" s="837">
        <f t="shared" si="5"/>
        <v>12530400</v>
      </c>
    </row>
    <row r="39" spans="1:10" ht="16.5" customHeight="1" x14ac:dyDescent="0.25">
      <c r="A39" s="474" t="s">
        <v>744</v>
      </c>
      <c r="B39" s="355"/>
      <c r="C39" s="355"/>
      <c r="D39" s="996"/>
      <c r="E39" s="822">
        <v>11438130</v>
      </c>
      <c r="F39" s="1164"/>
      <c r="G39" s="605">
        <f t="shared" si="16"/>
        <v>11438130</v>
      </c>
      <c r="H39" s="465">
        <f t="shared" si="3"/>
        <v>11438130</v>
      </c>
      <c r="I39" s="465"/>
      <c r="J39" s="465"/>
    </row>
    <row r="40" spans="1:10" s="328" customFormat="1" ht="16.5" customHeight="1" x14ac:dyDescent="0.25">
      <c r="A40" s="358" t="s">
        <v>535</v>
      </c>
      <c r="B40" s="347">
        <v>0</v>
      </c>
      <c r="C40" s="347"/>
      <c r="D40" s="564">
        <f t="shared" si="7"/>
        <v>0</v>
      </c>
      <c r="E40" s="1160">
        <f>SUM(E31:E39)</f>
        <v>110828836</v>
      </c>
      <c r="F40" s="1160">
        <f>SUM(F31:F39)</f>
        <v>-1460294</v>
      </c>
      <c r="G40" s="1160">
        <f t="shared" si="2"/>
        <v>109368542</v>
      </c>
      <c r="H40" s="566">
        <f t="shared" si="3"/>
        <v>110828836</v>
      </c>
      <c r="I40" s="566">
        <f t="shared" si="4"/>
        <v>-1460294</v>
      </c>
      <c r="J40" s="566">
        <f t="shared" si="5"/>
        <v>109368542</v>
      </c>
    </row>
    <row r="41" spans="1:10" s="328" customFormat="1" ht="16.5" customHeight="1" x14ac:dyDescent="0.25">
      <c r="A41" s="358" t="s">
        <v>585</v>
      </c>
      <c r="B41" s="932">
        <v>154230</v>
      </c>
      <c r="C41" s="564">
        <v>-5820</v>
      </c>
      <c r="D41" s="564">
        <f>B41+C41</f>
        <v>148410</v>
      </c>
      <c r="E41" s="1160"/>
      <c r="F41" s="1160"/>
      <c r="G41" s="1160">
        <f t="shared" si="2"/>
        <v>0</v>
      </c>
      <c r="H41" s="566">
        <f t="shared" si="3"/>
        <v>154230</v>
      </c>
      <c r="I41" s="566">
        <f t="shared" si="4"/>
        <v>-5820</v>
      </c>
      <c r="J41" s="566">
        <f t="shared" si="5"/>
        <v>148410</v>
      </c>
    </row>
    <row r="42" spans="1:10" s="328" customFormat="1" ht="29.25" customHeight="1" x14ac:dyDescent="0.25">
      <c r="A42" s="346" t="s">
        <v>523</v>
      </c>
      <c r="B42" s="564">
        <v>13139000</v>
      </c>
      <c r="C42" s="564"/>
      <c r="D42" s="564">
        <f t="shared" ref="D42:D47" si="17">B42+C42</f>
        <v>13139000</v>
      </c>
      <c r="E42" s="1160"/>
      <c r="F42" s="1160"/>
      <c r="G42" s="1160">
        <f t="shared" si="2"/>
        <v>0</v>
      </c>
      <c r="H42" s="566">
        <f t="shared" si="3"/>
        <v>13139000</v>
      </c>
      <c r="I42" s="566">
        <f t="shared" si="4"/>
        <v>0</v>
      </c>
      <c r="J42" s="566">
        <f t="shared" si="5"/>
        <v>13139000</v>
      </c>
    </row>
    <row r="43" spans="1:10" s="328" customFormat="1" ht="30.75" customHeight="1" x14ac:dyDescent="0.25">
      <c r="A43" s="346" t="s">
        <v>536</v>
      </c>
      <c r="B43" s="564">
        <v>12688912</v>
      </c>
      <c r="C43" s="564"/>
      <c r="D43" s="564">
        <f t="shared" si="17"/>
        <v>12688912</v>
      </c>
      <c r="E43" s="1160"/>
      <c r="F43" s="1160"/>
      <c r="G43" s="1160">
        <f t="shared" si="2"/>
        <v>0</v>
      </c>
      <c r="H43" s="566">
        <f t="shared" si="3"/>
        <v>12688912</v>
      </c>
      <c r="I43" s="566">
        <f t="shared" si="4"/>
        <v>0</v>
      </c>
      <c r="J43" s="566">
        <f t="shared" si="5"/>
        <v>12688912</v>
      </c>
    </row>
    <row r="44" spans="1:10" s="328" customFormat="1" ht="16.5" customHeight="1" x14ac:dyDescent="0.25">
      <c r="A44" s="346" t="s">
        <v>936</v>
      </c>
      <c r="B44" s="347">
        <v>144000</v>
      </c>
      <c r="C44" s="347"/>
      <c r="D44" s="564">
        <f t="shared" si="17"/>
        <v>144000</v>
      </c>
      <c r="E44" s="1160"/>
      <c r="F44" s="1160"/>
      <c r="G44" s="1160">
        <f t="shared" si="2"/>
        <v>0</v>
      </c>
      <c r="H44" s="566">
        <f t="shared" si="3"/>
        <v>144000</v>
      </c>
      <c r="I44" s="566">
        <f t="shared" si="4"/>
        <v>0</v>
      </c>
      <c r="J44" s="566">
        <f t="shared" si="5"/>
        <v>144000</v>
      </c>
    </row>
    <row r="45" spans="1:10" s="328" customFormat="1" ht="16.5" customHeight="1" x14ac:dyDescent="0.25">
      <c r="A45" s="358" t="s">
        <v>926</v>
      </c>
      <c r="B45" s="347">
        <v>56087160</v>
      </c>
      <c r="C45" s="347"/>
      <c r="D45" s="564">
        <f t="shared" si="17"/>
        <v>56087160</v>
      </c>
      <c r="E45" s="1160"/>
      <c r="F45" s="1160"/>
      <c r="G45" s="1160">
        <f t="shared" si="2"/>
        <v>0</v>
      </c>
      <c r="H45" s="566">
        <f t="shared" si="3"/>
        <v>56087160</v>
      </c>
      <c r="I45" s="566">
        <f t="shared" si="4"/>
        <v>0</v>
      </c>
      <c r="J45" s="566">
        <f t="shared" si="5"/>
        <v>56087160</v>
      </c>
    </row>
    <row r="46" spans="1:10" s="328" customFormat="1" ht="16.5" customHeight="1" x14ac:dyDescent="0.25">
      <c r="A46" s="468" t="s">
        <v>927</v>
      </c>
      <c r="B46" s="469">
        <v>5332597</v>
      </c>
      <c r="C46" s="469"/>
      <c r="D46" s="564">
        <f t="shared" si="17"/>
        <v>5332597</v>
      </c>
      <c r="E46" s="1165"/>
      <c r="F46" s="1165"/>
      <c r="G46" s="1160">
        <f t="shared" si="2"/>
        <v>0</v>
      </c>
      <c r="H46" s="566">
        <f t="shared" si="3"/>
        <v>5332597</v>
      </c>
      <c r="I46" s="566">
        <f t="shared" si="4"/>
        <v>0</v>
      </c>
      <c r="J46" s="566">
        <f t="shared" si="5"/>
        <v>5332597</v>
      </c>
    </row>
    <row r="47" spans="1:10" s="328" customFormat="1" ht="16.5" customHeight="1" thickBot="1" x14ac:dyDescent="0.3">
      <c r="A47" s="468" t="s">
        <v>786</v>
      </c>
      <c r="B47" s="469"/>
      <c r="C47" s="469"/>
      <c r="D47" s="564">
        <f t="shared" si="17"/>
        <v>0</v>
      </c>
      <c r="E47" s="1165">
        <v>13462076</v>
      </c>
      <c r="F47" s="1165"/>
      <c r="G47" s="1160">
        <f t="shared" si="2"/>
        <v>13462076</v>
      </c>
      <c r="H47" s="566">
        <f t="shared" si="3"/>
        <v>13462076</v>
      </c>
      <c r="I47" s="567">
        <f t="shared" si="4"/>
        <v>0</v>
      </c>
      <c r="J47" s="567">
        <f t="shared" si="5"/>
        <v>13462076</v>
      </c>
    </row>
    <row r="48" spans="1:10" s="328" customFormat="1" ht="16.5" customHeight="1" thickBot="1" x14ac:dyDescent="0.3">
      <c r="A48" s="359" t="s">
        <v>542</v>
      </c>
      <c r="B48" s="360">
        <f>+B44+B43+B42+B30+B15+B41+B45+B46+B47</f>
        <v>506465267</v>
      </c>
      <c r="C48" s="360">
        <f t="shared" ref="C48:D48" si="18">+C44+C43+C42+C30+C15+C41+C45+C46+C47</f>
        <v>5238492</v>
      </c>
      <c r="D48" s="606">
        <f t="shared" si="18"/>
        <v>511703759</v>
      </c>
      <c r="E48" s="1159">
        <f>+E40+E30+E47+E15</f>
        <v>124290912</v>
      </c>
      <c r="F48" s="1159">
        <f>+F40+F30+F47+F15</f>
        <v>-1460294</v>
      </c>
      <c r="G48" s="1159">
        <f>+G40+G30+G47+G15</f>
        <v>122830618</v>
      </c>
      <c r="H48" s="467">
        <f t="shared" si="3"/>
        <v>630756179</v>
      </c>
      <c r="I48" s="467">
        <f t="shared" si="4"/>
        <v>3778198</v>
      </c>
      <c r="J48" s="467">
        <f t="shared" si="5"/>
        <v>634534377</v>
      </c>
    </row>
    <row r="49" spans="5:7" hidden="1" x14ac:dyDescent="0.25"/>
    <row r="50" spans="5:7" hidden="1" x14ac:dyDescent="0.25"/>
    <row r="51" spans="5:7" hidden="1" x14ac:dyDescent="0.25">
      <c r="E51" s="1166"/>
      <c r="F51" s="1166"/>
      <c r="G51" s="1166"/>
    </row>
    <row r="52" spans="5:7" ht="25.5" hidden="1" customHeight="1" x14ac:dyDescent="0.25">
      <c r="E52" s="1167"/>
      <c r="F52" s="1167"/>
      <c r="G52" s="1167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1166"/>
      <c r="F57" s="1166"/>
      <c r="G57" s="1166"/>
    </row>
    <row r="58" spans="5:7" ht="12.75" hidden="1" customHeight="1" x14ac:dyDescent="0.25">
      <c r="E58" s="1167"/>
      <c r="F58" s="1167"/>
      <c r="G58" s="1167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27" t="s">
        <v>545</v>
      </c>
    </row>
    <row r="67" spans="1:10" ht="25.5" hidden="1" x14ac:dyDescent="0.25">
      <c r="B67" s="329" t="s">
        <v>546</v>
      </c>
      <c r="D67" s="1153" t="s">
        <v>546</v>
      </c>
      <c r="E67" s="1168"/>
      <c r="F67" s="1168"/>
      <c r="G67" s="1168"/>
      <c r="H67" s="328" t="s">
        <v>547</v>
      </c>
      <c r="J67" s="328" t="s">
        <v>547</v>
      </c>
    </row>
    <row r="68" spans="1:10" hidden="1" x14ac:dyDescent="0.25">
      <c r="B68" s="329">
        <v>26</v>
      </c>
      <c r="D68" s="1153">
        <v>26</v>
      </c>
      <c r="H68" s="328" t="e">
        <f>+#REF!+E68</f>
        <v>#REF!</v>
      </c>
      <c r="J68" s="328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28"/>
    </row>
  </sheetData>
  <mergeCells count="6">
    <mergeCell ref="A1:A2"/>
    <mergeCell ref="B1:D1"/>
    <mergeCell ref="E1:G1"/>
    <mergeCell ref="H1:H2"/>
    <mergeCell ref="J1:J2"/>
    <mergeCell ref="I1:I2"/>
  </mergeCells>
  <printOptions horizontalCentered="1"/>
  <pageMargins left="0.61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zoomScale="90" zoomScaleNormal="90" zoomScalePageLayoutView="70" workbookViewId="0">
      <selection activeCell="C43" sqref="C43"/>
    </sheetView>
  </sheetViews>
  <sheetFormatPr defaultColWidth="9.140625" defaultRowHeight="12.75" x14ac:dyDescent="0.25"/>
  <cols>
    <col min="1" max="1" width="51.42578125" style="327" bestFit="1" customWidth="1"/>
    <col min="2" max="4" width="12.7109375" style="329" customWidth="1"/>
    <col min="5" max="7" width="14.28515625" style="327" customWidth="1"/>
    <col min="8" max="10" width="14.28515625" style="328" customWidth="1"/>
    <col min="11" max="16384" width="9.140625" style="327"/>
  </cols>
  <sheetData>
    <row r="1" spans="1:10" ht="53.25" customHeight="1" x14ac:dyDescent="0.25">
      <c r="A1" s="1203" t="s">
        <v>518</v>
      </c>
      <c r="B1" s="1205" t="s">
        <v>582</v>
      </c>
      <c r="C1" s="1205"/>
      <c r="D1" s="1206"/>
      <c r="E1" s="1205" t="s">
        <v>583</v>
      </c>
      <c r="F1" s="1205"/>
      <c r="G1" s="1205"/>
      <c r="H1" s="1208" t="s">
        <v>781</v>
      </c>
      <c r="I1" s="1208" t="s">
        <v>777</v>
      </c>
      <c r="J1" s="1208" t="s">
        <v>782</v>
      </c>
    </row>
    <row r="2" spans="1:10" s="328" customFormat="1" ht="39.75" customHeight="1" x14ac:dyDescent="0.25">
      <c r="A2" s="1204"/>
      <c r="B2" s="333" t="s">
        <v>781</v>
      </c>
      <c r="C2" s="333" t="s">
        <v>777</v>
      </c>
      <c r="D2" s="333" t="s">
        <v>782</v>
      </c>
      <c r="E2" s="333" t="s">
        <v>781</v>
      </c>
      <c r="F2" s="333" t="s">
        <v>777</v>
      </c>
      <c r="G2" s="333" t="s">
        <v>782</v>
      </c>
      <c r="H2" s="1209"/>
      <c r="I2" s="1209"/>
      <c r="J2" s="1209"/>
    </row>
    <row r="3" spans="1:10" ht="16.5" customHeight="1" x14ac:dyDescent="0.25">
      <c r="A3" s="334" t="s">
        <v>519</v>
      </c>
      <c r="B3" s="607">
        <v>101035</v>
      </c>
      <c r="C3" s="607"/>
      <c r="D3" s="607">
        <f>B3+C3</f>
        <v>101035</v>
      </c>
      <c r="E3" s="336">
        <v>0</v>
      </c>
      <c r="F3" s="336"/>
      <c r="G3" s="336">
        <f>+F3+E3</f>
        <v>0</v>
      </c>
      <c r="H3" s="464">
        <f>+B3+E3</f>
        <v>101035</v>
      </c>
      <c r="I3" s="464">
        <f t="shared" ref="I3:J19" si="0">+C3+F3</f>
        <v>0</v>
      </c>
      <c r="J3" s="464">
        <f t="shared" si="0"/>
        <v>101035</v>
      </c>
    </row>
    <row r="4" spans="1:10" ht="16.5" customHeight="1" x14ac:dyDescent="0.25">
      <c r="A4" s="337" t="s">
        <v>520</v>
      </c>
      <c r="B4" s="338">
        <v>25369</v>
      </c>
      <c r="C4" s="338"/>
      <c r="D4" s="607">
        <f t="shared" ref="D4:D14" si="1">B4+C4</f>
        <v>25369</v>
      </c>
      <c r="E4" s="339">
        <v>0</v>
      </c>
      <c r="F4" s="339"/>
      <c r="G4" s="339">
        <f t="shared" ref="G4:G47" si="2">+F4+E4</f>
        <v>0</v>
      </c>
      <c r="H4" s="464">
        <f t="shared" ref="H4:J48" si="3">+B4+E4</f>
        <v>25369</v>
      </c>
      <c r="I4" s="464">
        <f t="shared" si="0"/>
        <v>0</v>
      </c>
      <c r="J4" s="464">
        <f t="shared" si="0"/>
        <v>25369</v>
      </c>
    </row>
    <row r="5" spans="1:10" s="365" customFormat="1" ht="16.5" customHeight="1" x14ac:dyDescent="0.25">
      <c r="A5" s="362" t="s">
        <v>548</v>
      </c>
      <c r="B5" s="363">
        <v>7910</v>
      </c>
      <c r="C5" s="363"/>
      <c r="D5" s="607">
        <f t="shared" si="1"/>
        <v>7910</v>
      </c>
      <c r="E5" s="364">
        <v>0</v>
      </c>
      <c r="F5" s="364"/>
      <c r="G5" s="364">
        <f t="shared" si="2"/>
        <v>0</v>
      </c>
      <c r="H5" s="464">
        <f t="shared" si="3"/>
        <v>7910</v>
      </c>
      <c r="I5" s="464">
        <f t="shared" si="0"/>
        <v>0</v>
      </c>
      <c r="J5" s="464">
        <f t="shared" si="0"/>
        <v>7910</v>
      </c>
    </row>
    <row r="6" spans="1:10" s="365" customFormat="1" ht="16.5" customHeight="1" x14ac:dyDescent="0.25">
      <c r="A6" s="362" t="s">
        <v>550</v>
      </c>
      <c r="B6" s="363">
        <v>10880</v>
      </c>
      <c r="C6" s="363"/>
      <c r="D6" s="607">
        <f t="shared" si="1"/>
        <v>10880</v>
      </c>
      <c r="E6" s="364">
        <v>0</v>
      </c>
      <c r="F6" s="364"/>
      <c r="G6" s="364">
        <f t="shared" si="2"/>
        <v>0</v>
      </c>
      <c r="H6" s="464">
        <f t="shared" si="3"/>
        <v>10880</v>
      </c>
      <c r="I6" s="464">
        <f t="shared" si="0"/>
        <v>0</v>
      </c>
      <c r="J6" s="464">
        <f t="shared" si="0"/>
        <v>10880</v>
      </c>
    </row>
    <row r="7" spans="1:10" s="365" customFormat="1" ht="16.5" customHeight="1" x14ac:dyDescent="0.25">
      <c r="A7" s="362" t="s">
        <v>551</v>
      </c>
      <c r="B7" s="363">
        <v>1540</v>
      </c>
      <c r="C7" s="363"/>
      <c r="D7" s="607">
        <f t="shared" si="1"/>
        <v>1540</v>
      </c>
      <c r="E7" s="364">
        <v>0</v>
      </c>
      <c r="F7" s="364"/>
      <c r="G7" s="364">
        <f t="shared" si="2"/>
        <v>0</v>
      </c>
      <c r="H7" s="464">
        <f t="shared" si="3"/>
        <v>1540</v>
      </c>
      <c r="I7" s="464">
        <f t="shared" si="0"/>
        <v>0</v>
      </c>
      <c r="J7" s="464">
        <f t="shared" si="0"/>
        <v>1540</v>
      </c>
    </row>
    <row r="8" spans="1:10" s="365" customFormat="1" ht="16.5" customHeight="1" x14ac:dyDescent="0.25">
      <c r="A8" s="362" t="s">
        <v>549</v>
      </c>
      <c r="B8" s="363">
        <v>5039</v>
      </c>
      <c r="C8" s="363"/>
      <c r="D8" s="607">
        <f t="shared" si="1"/>
        <v>5039</v>
      </c>
      <c r="E8" s="364">
        <v>0</v>
      </c>
      <c r="F8" s="364"/>
      <c r="G8" s="364">
        <f t="shared" si="2"/>
        <v>0</v>
      </c>
      <c r="H8" s="464">
        <f t="shared" si="3"/>
        <v>5039</v>
      </c>
      <c r="I8" s="464">
        <f t="shared" si="0"/>
        <v>0</v>
      </c>
      <c r="J8" s="464">
        <f t="shared" si="0"/>
        <v>5039</v>
      </c>
    </row>
    <row r="9" spans="1:10" ht="26.25" customHeight="1" x14ac:dyDescent="0.25">
      <c r="A9" s="490" t="s">
        <v>521</v>
      </c>
      <c r="B9" s="491">
        <v>15541</v>
      </c>
      <c r="C9" s="491"/>
      <c r="D9" s="607">
        <f t="shared" si="1"/>
        <v>15541</v>
      </c>
      <c r="E9" s="492">
        <v>0</v>
      </c>
      <c r="F9" s="492"/>
      <c r="G9" s="492">
        <f t="shared" si="2"/>
        <v>0</v>
      </c>
      <c r="H9" s="565">
        <f t="shared" si="3"/>
        <v>15541</v>
      </c>
      <c r="I9" s="565">
        <f t="shared" si="0"/>
        <v>0</v>
      </c>
      <c r="J9" s="565">
        <f t="shared" si="0"/>
        <v>15541</v>
      </c>
    </row>
    <row r="10" spans="1:10" ht="16.5" customHeight="1" x14ac:dyDescent="0.25">
      <c r="A10" s="340" t="s">
        <v>522</v>
      </c>
      <c r="B10" s="341">
        <v>-22204</v>
      </c>
      <c r="C10" s="341"/>
      <c r="D10" s="832">
        <f t="shared" si="1"/>
        <v>-22204</v>
      </c>
      <c r="E10" s="342">
        <v>0</v>
      </c>
      <c r="F10" s="342"/>
      <c r="G10" s="342">
        <f t="shared" si="2"/>
        <v>0</v>
      </c>
      <c r="H10" s="566">
        <f t="shared" si="3"/>
        <v>-22204</v>
      </c>
      <c r="I10" s="566">
        <f t="shared" si="0"/>
        <v>0</v>
      </c>
      <c r="J10" s="566">
        <f t="shared" si="0"/>
        <v>-22204</v>
      </c>
    </row>
    <row r="11" spans="1:10" s="328" customFormat="1" ht="16.5" customHeight="1" x14ac:dyDescent="0.25">
      <c r="A11" s="343" t="s">
        <v>537</v>
      </c>
      <c r="B11" s="344">
        <v>0</v>
      </c>
      <c r="C11" s="344"/>
      <c r="D11" s="822">
        <f t="shared" si="1"/>
        <v>0</v>
      </c>
      <c r="E11" s="345">
        <v>0</v>
      </c>
      <c r="F11" s="345"/>
      <c r="G11" s="345">
        <f t="shared" si="2"/>
        <v>0</v>
      </c>
      <c r="H11" s="566">
        <f t="shared" si="3"/>
        <v>0</v>
      </c>
      <c r="I11" s="566">
        <f t="shared" si="0"/>
        <v>0</v>
      </c>
      <c r="J11" s="566">
        <f t="shared" si="0"/>
        <v>0</v>
      </c>
    </row>
    <row r="12" spans="1:10" s="328" customFormat="1" ht="16.5" customHeight="1" x14ac:dyDescent="0.25">
      <c r="A12" s="471" t="s">
        <v>539</v>
      </c>
      <c r="B12" s="472">
        <v>905</v>
      </c>
      <c r="C12" s="472"/>
      <c r="D12" s="822">
        <f t="shared" si="1"/>
        <v>905</v>
      </c>
      <c r="E12" s="473">
        <v>0</v>
      </c>
      <c r="F12" s="473"/>
      <c r="G12" s="473">
        <f t="shared" si="2"/>
        <v>0</v>
      </c>
      <c r="H12" s="566">
        <f t="shared" si="3"/>
        <v>905</v>
      </c>
      <c r="I12" s="566">
        <f t="shared" si="0"/>
        <v>0</v>
      </c>
      <c r="J12" s="566">
        <f t="shared" si="0"/>
        <v>905</v>
      </c>
    </row>
    <row r="13" spans="1:10" s="328" customFormat="1" ht="16.5" customHeight="1" x14ac:dyDescent="0.25">
      <c r="A13" s="471" t="s">
        <v>541</v>
      </c>
      <c r="B13" s="472"/>
      <c r="C13" s="472">
        <v>120</v>
      </c>
      <c r="D13" s="822">
        <f t="shared" si="1"/>
        <v>120</v>
      </c>
      <c r="E13" s="473"/>
      <c r="F13" s="473">
        <v>289</v>
      </c>
      <c r="G13" s="473">
        <f t="shared" si="2"/>
        <v>289</v>
      </c>
      <c r="H13" s="566">
        <f t="shared" si="3"/>
        <v>0</v>
      </c>
      <c r="I13" s="566">
        <f t="shared" si="0"/>
        <v>409</v>
      </c>
      <c r="J13" s="566">
        <f t="shared" si="0"/>
        <v>409</v>
      </c>
    </row>
    <row r="14" spans="1:10" s="328" customFormat="1" ht="16.5" customHeight="1" thickBot="1" x14ac:dyDescent="0.3">
      <c r="A14" s="612" t="s">
        <v>673</v>
      </c>
      <c r="B14" s="613">
        <v>1682</v>
      </c>
      <c r="C14" s="613"/>
      <c r="D14" s="836">
        <f t="shared" si="1"/>
        <v>1682</v>
      </c>
      <c r="E14" s="614"/>
      <c r="F14" s="614"/>
      <c r="G14" s="614">
        <f t="shared" si="2"/>
        <v>0</v>
      </c>
      <c r="H14" s="567">
        <f t="shared" si="3"/>
        <v>1682</v>
      </c>
      <c r="I14" s="567">
        <f t="shared" si="0"/>
        <v>0</v>
      </c>
      <c r="J14" s="567">
        <f t="shared" si="0"/>
        <v>1682</v>
      </c>
    </row>
    <row r="15" spans="1:10" s="328" customFormat="1" ht="13.5" thickBot="1" x14ac:dyDescent="0.3">
      <c r="A15" s="466" t="s">
        <v>524</v>
      </c>
      <c r="B15" s="606">
        <f>+B3+B4+B9+B10+B11+B12+B14+B13</f>
        <v>122328</v>
      </c>
      <c r="C15" s="606">
        <f>+C3+C4+C9+C10+C11+C12+C14+C13</f>
        <v>120</v>
      </c>
      <c r="D15" s="606">
        <f>+C15+B15</f>
        <v>122448</v>
      </c>
      <c r="E15" s="606">
        <f>+E3+E4+E9+E10+E11+E12+E14+E13</f>
        <v>0</v>
      </c>
      <c r="F15" s="606">
        <f>+F3+F4+F9+F10+F11+F12+F14+F13</f>
        <v>289</v>
      </c>
      <c r="G15" s="606">
        <f>+F15+E15</f>
        <v>289</v>
      </c>
      <c r="H15" s="606">
        <f t="shared" si="3"/>
        <v>122328</v>
      </c>
      <c r="I15" s="606">
        <f t="shared" si="0"/>
        <v>409</v>
      </c>
      <c r="J15" s="838">
        <f>+D15+G15</f>
        <v>122737</v>
      </c>
    </row>
    <row r="16" spans="1:10" ht="16.5" customHeight="1" x14ac:dyDescent="0.25">
      <c r="A16" s="349" t="s">
        <v>783</v>
      </c>
      <c r="B16" s="607">
        <v>62950</v>
      </c>
      <c r="C16" s="607"/>
      <c r="D16" s="607">
        <f>B16+C16</f>
        <v>62950</v>
      </c>
      <c r="E16" s="336"/>
      <c r="F16" s="336"/>
      <c r="G16" s="336">
        <f t="shared" si="2"/>
        <v>0</v>
      </c>
      <c r="H16" s="464">
        <f t="shared" si="3"/>
        <v>62950</v>
      </c>
      <c r="I16" s="464">
        <f t="shared" si="0"/>
        <v>0</v>
      </c>
      <c r="J16" s="464">
        <f t="shared" si="0"/>
        <v>62950</v>
      </c>
    </row>
    <row r="17" spans="1:10" ht="16.5" customHeight="1" x14ac:dyDescent="0.25">
      <c r="A17" s="350" t="s">
        <v>784</v>
      </c>
      <c r="B17" s="608">
        <v>30746</v>
      </c>
      <c r="C17" s="608"/>
      <c r="D17" s="607">
        <f>B17+C17</f>
        <v>30746</v>
      </c>
      <c r="E17" s="342"/>
      <c r="F17" s="342"/>
      <c r="G17" s="342">
        <f t="shared" si="2"/>
        <v>0</v>
      </c>
      <c r="H17" s="465">
        <f t="shared" si="3"/>
        <v>30746</v>
      </c>
      <c r="I17" s="465">
        <f t="shared" si="0"/>
        <v>0</v>
      </c>
      <c r="J17" s="465">
        <f t="shared" si="0"/>
        <v>30746</v>
      </c>
    </row>
    <row r="18" spans="1:10" s="328" customFormat="1" ht="16.5" customHeight="1" x14ac:dyDescent="0.25">
      <c r="A18" s="484" t="s">
        <v>525</v>
      </c>
      <c r="B18" s="564">
        <f>SUM(B16:B17)</f>
        <v>93696</v>
      </c>
      <c r="C18" s="564">
        <f>SUM(C16:C17)</f>
        <v>0</v>
      </c>
      <c r="D18" s="564">
        <f t="shared" ref="D18:D40" si="4">+C18+B18</f>
        <v>93696</v>
      </c>
      <c r="E18" s="347">
        <f t="shared" ref="E18" si="5">SUM(E16:E17)</f>
        <v>0</v>
      </c>
      <c r="F18" s="347"/>
      <c r="G18" s="347">
        <f t="shared" si="2"/>
        <v>0</v>
      </c>
      <c r="H18" s="566">
        <f t="shared" si="3"/>
        <v>93696</v>
      </c>
      <c r="I18" s="566">
        <f t="shared" si="0"/>
        <v>0</v>
      </c>
      <c r="J18" s="566">
        <f t="shared" si="0"/>
        <v>93696</v>
      </c>
    </row>
    <row r="19" spans="1:10" s="328" customFormat="1" ht="16.5" customHeight="1" x14ac:dyDescent="0.25">
      <c r="A19" s="484" t="s">
        <v>526</v>
      </c>
      <c r="B19" s="564"/>
      <c r="C19" s="564"/>
      <c r="D19" s="564"/>
      <c r="E19" s="348"/>
      <c r="F19" s="348"/>
      <c r="G19" s="348">
        <f t="shared" si="2"/>
        <v>0</v>
      </c>
      <c r="H19" s="566">
        <f t="shared" si="3"/>
        <v>0</v>
      </c>
      <c r="I19" s="566">
        <f t="shared" si="0"/>
        <v>0</v>
      </c>
      <c r="J19" s="566">
        <f t="shared" si="0"/>
        <v>0</v>
      </c>
    </row>
    <row r="20" spans="1:10" s="328" customFormat="1" ht="33.75" customHeight="1" x14ac:dyDescent="0.25">
      <c r="A20" s="489" t="s">
        <v>544</v>
      </c>
      <c r="B20" s="564">
        <v>1190</v>
      </c>
      <c r="C20" s="564"/>
      <c r="D20" s="564">
        <f t="shared" ref="D20:D22" si="6">+C20+B20</f>
        <v>1190</v>
      </c>
      <c r="E20" s="348"/>
      <c r="F20" s="348"/>
      <c r="G20" s="348">
        <f t="shared" si="2"/>
        <v>0</v>
      </c>
      <c r="H20" s="566">
        <f t="shared" si="3"/>
        <v>1190</v>
      </c>
      <c r="I20" s="566">
        <f t="shared" si="3"/>
        <v>0</v>
      </c>
      <c r="J20" s="566">
        <f t="shared" si="3"/>
        <v>1190</v>
      </c>
    </row>
    <row r="21" spans="1:10" ht="16.5" customHeight="1" x14ac:dyDescent="0.25">
      <c r="A21" s="349" t="s">
        <v>785</v>
      </c>
      <c r="B21" s="607">
        <v>20580</v>
      </c>
      <c r="C21" s="607"/>
      <c r="D21" s="822">
        <f t="shared" si="6"/>
        <v>20580</v>
      </c>
      <c r="E21" s="336"/>
      <c r="F21" s="336"/>
      <c r="G21" s="336">
        <f t="shared" si="2"/>
        <v>0</v>
      </c>
      <c r="H21" s="464">
        <f t="shared" si="3"/>
        <v>20580</v>
      </c>
      <c r="I21" s="464">
        <f t="shared" si="3"/>
        <v>0</v>
      </c>
      <c r="J21" s="464">
        <f t="shared" si="3"/>
        <v>20580</v>
      </c>
    </row>
    <row r="22" spans="1:10" ht="16.5" customHeight="1" x14ac:dyDescent="0.25">
      <c r="A22" s="350" t="s">
        <v>784</v>
      </c>
      <c r="B22" s="608">
        <v>10290</v>
      </c>
      <c r="C22" s="608"/>
      <c r="D22" s="822">
        <f t="shared" si="6"/>
        <v>10290</v>
      </c>
      <c r="E22" s="342"/>
      <c r="F22" s="342"/>
      <c r="G22" s="342">
        <f t="shared" si="2"/>
        <v>0</v>
      </c>
      <c r="H22" s="465">
        <f t="shared" si="3"/>
        <v>10290</v>
      </c>
      <c r="I22" s="465">
        <f t="shared" si="3"/>
        <v>0</v>
      </c>
      <c r="J22" s="465">
        <f t="shared" si="3"/>
        <v>10290</v>
      </c>
    </row>
    <row r="23" spans="1:10" s="328" customFormat="1" ht="29.25" customHeight="1" x14ac:dyDescent="0.25">
      <c r="A23" s="485" t="s">
        <v>654</v>
      </c>
      <c r="B23" s="564">
        <f>SUM(B21:B22)</f>
        <v>30870</v>
      </c>
      <c r="C23" s="564">
        <f>SUM(C21:C22)</f>
        <v>0</v>
      </c>
      <c r="D23" s="564">
        <f t="shared" si="4"/>
        <v>30870</v>
      </c>
      <c r="E23" s="348">
        <f t="shared" ref="E23" si="7">SUM(E21:E22)</f>
        <v>0</v>
      </c>
      <c r="F23" s="348"/>
      <c r="G23" s="348">
        <f t="shared" si="2"/>
        <v>0</v>
      </c>
      <c r="H23" s="566">
        <f t="shared" si="3"/>
        <v>30870</v>
      </c>
      <c r="I23" s="566">
        <f t="shared" si="3"/>
        <v>0</v>
      </c>
      <c r="J23" s="566">
        <f t="shared" si="3"/>
        <v>30870</v>
      </c>
    </row>
    <row r="24" spans="1:10" ht="16.5" customHeight="1" x14ac:dyDescent="0.25">
      <c r="A24" s="349" t="s">
        <v>785</v>
      </c>
      <c r="B24" s="607">
        <v>15389</v>
      </c>
      <c r="C24" s="607"/>
      <c r="D24" s="607">
        <f>B24+C24</f>
        <v>15389</v>
      </c>
      <c r="E24" s="336"/>
      <c r="F24" s="336"/>
      <c r="G24" s="336">
        <f t="shared" si="2"/>
        <v>0</v>
      </c>
      <c r="H24" s="464">
        <f t="shared" si="3"/>
        <v>15389</v>
      </c>
      <c r="I24" s="464">
        <f t="shared" si="3"/>
        <v>0</v>
      </c>
      <c r="J24" s="464">
        <f t="shared" si="3"/>
        <v>15389</v>
      </c>
    </row>
    <row r="25" spans="1:10" ht="16.5" customHeight="1" x14ac:dyDescent="0.25">
      <c r="A25" s="350" t="s">
        <v>784</v>
      </c>
      <c r="B25" s="608">
        <v>7695</v>
      </c>
      <c r="C25" s="608"/>
      <c r="D25" s="607">
        <f>B25+C25</f>
        <v>7695</v>
      </c>
      <c r="E25" s="342"/>
      <c r="F25" s="342"/>
      <c r="G25" s="342">
        <f t="shared" si="2"/>
        <v>0</v>
      </c>
      <c r="H25" s="465">
        <f t="shared" si="3"/>
        <v>7695</v>
      </c>
      <c r="I25" s="465">
        <f t="shared" si="3"/>
        <v>0</v>
      </c>
      <c r="J25" s="465">
        <f t="shared" si="3"/>
        <v>7695</v>
      </c>
    </row>
    <row r="26" spans="1:10" s="328" customFormat="1" ht="16.5" customHeight="1" x14ac:dyDescent="0.25">
      <c r="A26" s="484" t="s">
        <v>527</v>
      </c>
      <c r="B26" s="564">
        <f t="shared" ref="B26:C26" si="8">+B24+B25</f>
        <v>23084</v>
      </c>
      <c r="C26" s="564">
        <f t="shared" si="8"/>
        <v>0</v>
      </c>
      <c r="D26" s="564">
        <f t="shared" si="4"/>
        <v>23084</v>
      </c>
      <c r="E26" s="348">
        <f t="shared" ref="E26" si="9">+E24+E25</f>
        <v>0</v>
      </c>
      <c r="F26" s="348"/>
      <c r="G26" s="348">
        <f t="shared" si="2"/>
        <v>0</v>
      </c>
      <c r="H26" s="566">
        <f t="shared" si="3"/>
        <v>23084</v>
      </c>
      <c r="I26" s="566">
        <f t="shared" si="3"/>
        <v>0</v>
      </c>
      <c r="J26" s="566">
        <f t="shared" si="3"/>
        <v>23084</v>
      </c>
    </row>
    <row r="27" spans="1:10" ht="16.5" customHeight="1" x14ac:dyDescent="0.25">
      <c r="A27" s="351" t="s">
        <v>528</v>
      </c>
      <c r="B27" s="609">
        <v>32376</v>
      </c>
      <c r="C27" s="609"/>
      <c r="D27" s="609">
        <f>B27+C27</f>
        <v>32376</v>
      </c>
      <c r="E27" s="352"/>
      <c r="F27" s="352"/>
      <c r="G27" s="352">
        <f t="shared" si="2"/>
        <v>0</v>
      </c>
      <c r="H27" s="464">
        <f t="shared" si="3"/>
        <v>32376</v>
      </c>
      <c r="I27" s="464">
        <f t="shared" si="3"/>
        <v>0</v>
      </c>
      <c r="J27" s="464">
        <f t="shared" si="3"/>
        <v>32376</v>
      </c>
    </row>
    <row r="28" spans="1:10" ht="16.5" customHeight="1" x14ac:dyDescent="0.25">
      <c r="A28" s="353" t="s">
        <v>529</v>
      </c>
      <c r="B28" s="611">
        <v>36141</v>
      </c>
      <c r="C28" s="611"/>
      <c r="D28" s="609">
        <f>B28+C28</f>
        <v>36141</v>
      </c>
      <c r="E28" s="354"/>
      <c r="F28" s="354"/>
      <c r="G28" s="354">
        <f t="shared" si="2"/>
        <v>0</v>
      </c>
      <c r="H28" s="465">
        <f t="shared" si="3"/>
        <v>36141</v>
      </c>
      <c r="I28" s="465">
        <f t="shared" si="3"/>
        <v>0</v>
      </c>
      <c r="J28" s="465">
        <f t="shared" si="3"/>
        <v>36141</v>
      </c>
    </row>
    <row r="29" spans="1:10" s="328" customFormat="1" ht="16.5" customHeight="1" thickBot="1" x14ac:dyDescent="0.3">
      <c r="A29" s="486" t="s">
        <v>530</v>
      </c>
      <c r="B29" s="610">
        <f t="shared" ref="B29:C29" si="10">SUM(B27:B28)</f>
        <v>68517</v>
      </c>
      <c r="C29" s="610">
        <f t="shared" si="10"/>
        <v>0</v>
      </c>
      <c r="D29" s="610">
        <f t="shared" si="4"/>
        <v>68517</v>
      </c>
      <c r="E29" s="487">
        <f t="shared" ref="E29" si="11">SUM(E27:E28)</f>
        <v>0</v>
      </c>
      <c r="F29" s="487"/>
      <c r="G29" s="487">
        <f t="shared" si="2"/>
        <v>0</v>
      </c>
      <c r="H29" s="567">
        <f t="shared" si="3"/>
        <v>68517</v>
      </c>
      <c r="I29" s="567">
        <f t="shared" si="3"/>
        <v>0</v>
      </c>
      <c r="J29" s="567">
        <f t="shared" si="3"/>
        <v>68517</v>
      </c>
    </row>
    <row r="30" spans="1:10" ht="16.5" customHeight="1" thickBot="1" x14ac:dyDescent="0.3">
      <c r="A30" s="466" t="s">
        <v>531</v>
      </c>
      <c r="B30" s="360">
        <f>+B29+B26+B23+B20+B19+B18</f>
        <v>217357</v>
      </c>
      <c r="C30" s="360"/>
      <c r="D30" s="360">
        <f t="shared" si="4"/>
        <v>217357</v>
      </c>
      <c r="E30" s="361">
        <f t="shared" ref="E30" si="12">+E29+E26+E23+E20+E19+E18</f>
        <v>0</v>
      </c>
      <c r="F30" s="361"/>
      <c r="G30" s="361">
        <f t="shared" si="2"/>
        <v>0</v>
      </c>
      <c r="H30" s="467">
        <f t="shared" si="3"/>
        <v>217357</v>
      </c>
      <c r="I30" s="467">
        <f t="shared" si="3"/>
        <v>0</v>
      </c>
      <c r="J30" s="467">
        <f t="shared" si="3"/>
        <v>217357</v>
      </c>
    </row>
    <row r="31" spans="1:10" ht="16.5" customHeight="1" x14ac:dyDescent="0.25">
      <c r="A31" s="357" t="s">
        <v>586</v>
      </c>
      <c r="B31" s="335"/>
      <c r="C31" s="335"/>
      <c r="D31" s="335">
        <f t="shared" si="4"/>
        <v>0</v>
      </c>
      <c r="E31" s="605">
        <v>17000</v>
      </c>
      <c r="F31" s="605"/>
      <c r="G31" s="605">
        <f>E31+F31</f>
        <v>17000</v>
      </c>
      <c r="H31" s="464">
        <f t="shared" si="3"/>
        <v>17000</v>
      </c>
      <c r="I31" s="464">
        <f t="shared" si="3"/>
        <v>0</v>
      </c>
      <c r="J31" s="464">
        <f t="shared" si="3"/>
        <v>17000</v>
      </c>
    </row>
    <row r="32" spans="1:10" ht="16.5" customHeight="1" x14ac:dyDescent="0.25">
      <c r="A32" s="357" t="s">
        <v>587</v>
      </c>
      <c r="B32" s="335"/>
      <c r="C32" s="335"/>
      <c r="D32" s="335">
        <f t="shared" si="4"/>
        <v>0</v>
      </c>
      <c r="E32" s="605">
        <v>14190</v>
      </c>
      <c r="F32" s="605"/>
      <c r="G32" s="605">
        <f t="shared" ref="G32:G39" si="13">E32+F32</f>
        <v>14190</v>
      </c>
      <c r="H32" s="464">
        <f t="shared" si="3"/>
        <v>14190</v>
      </c>
      <c r="I32" s="464">
        <f t="shared" si="3"/>
        <v>0</v>
      </c>
      <c r="J32" s="464">
        <f t="shared" si="3"/>
        <v>14190</v>
      </c>
    </row>
    <row r="33" spans="1:10" ht="16.5" customHeight="1" x14ac:dyDescent="0.25">
      <c r="A33" s="357" t="s">
        <v>588</v>
      </c>
      <c r="B33" s="488"/>
      <c r="C33" s="488"/>
      <c r="D33" s="488">
        <f t="shared" si="4"/>
        <v>0</v>
      </c>
      <c r="E33" s="605">
        <v>548</v>
      </c>
      <c r="F33" s="605"/>
      <c r="G33" s="605">
        <f t="shared" si="13"/>
        <v>548</v>
      </c>
      <c r="H33" s="464">
        <f t="shared" si="3"/>
        <v>548</v>
      </c>
      <c r="I33" s="464">
        <f t="shared" si="3"/>
        <v>0</v>
      </c>
      <c r="J33" s="464">
        <f t="shared" si="3"/>
        <v>548</v>
      </c>
    </row>
    <row r="34" spans="1:10" ht="16.5" customHeight="1" x14ac:dyDescent="0.25">
      <c r="A34" s="337" t="s">
        <v>532</v>
      </c>
      <c r="B34" s="338"/>
      <c r="C34" s="338"/>
      <c r="D34" s="338">
        <f t="shared" si="4"/>
        <v>0</v>
      </c>
      <c r="E34" s="364">
        <v>24932</v>
      </c>
      <c r="F34" s="364"/>
      <c r="G34" s="605">
        <f t="shared" si="13"/>
        <v>24932</v>
      </c>
      <c r="H34" s="464">
        <f t="shared" si="3"/>
        <v>24932</v>
      </c>
      <c r="I34" s="464">
        <f t="shared" si="3"/>
        <v>0</v>
      </c>
      <c r="J34" s="464">
        <f t="shared" si="3"/>
        <v>24932</v>
      </c>
    </row>
    <row r="35" spans="1:10" ht="16.5" customHeight="1" x14ac:dyDescent="0.25">
      <c r="A35" s="337" t="s">
        <v>534</v>
      </c>
      <c r="B35" s="338"/>
      <c r="C35" s="338"/>
      <c r="D35" s="338">
        <f t="shared" si="4"/>
        <v>0</v>
      </c>
      <c r="E35" s="339">
        <v>164</v>
      </c>
      <c r="F35" s="339"/>
      <c r="G35" s="605">
        <f t="shared" si="13"/>
        <v>164</v>
      </c>
      <c r="H35" s="464">
        <f t="shared" si="3"/>
        <v>164</v>
      </c>
      <c r="I35" s="464">
        <f t="shared" si="3"/>
        <v>0</v>
      </c>
      <c r="J35" s="464">
        <f t="shared" si="3"/>
        <v>164</v>
      </c>
    </row>
    <row r="36" spans="1:10" ht="16.5" customHeight="1" x14ac:dyDescent="0.25">
      <c r="A36" s="337" t="s">
        <v>533</v>
      </c>
      <c r="B36" s="338"/>
      <c r="C36" s="338"/>
      <c r="D36" s="338">
        <f t="shared" si="4"/>
        <v>0</v>
      </c>
      <c r="E36" s="339">
        <v>3100</v>
      </c>
      <c r="F36" s="339"/>
      <c r="G36" s="605">
        <f t="shared" si="13"/>
        <v>3100</v>
      </c>
      <c r="H36" s="464">
        <f t="shared" si="3"/>
        <v>3100</v>
      </c>
      <c r="I36" s="464">
        <f t="shared" si="3"/>
        <v>0</v>
      </c>
      <c r="J36" s="464">
        <f t="shared" si="3"/>
        <v>3100</v>
      </c>
    </row>
    <row r="37" spans="1:10" ht="16.5" customHeight="1" x14ac:dyDescent="0.25">
      <c r="A37" s="337" t="s">
        <v>630</v>
      </c>
      <c r="B37" s="338"/>
      <c r="C37" s="338"/>
      <c r="D37" s="338">
        <f t="shared" si="4"/>
        <v>0</v>
      </c>
      <c r="E37" s="339">
        <v>6552</v>
      </c>
      <c r="F37" s="339"/>
      <c r="G37" s="605">
        <f t="shared" si="13"/>
        <v>6552</v>
      </c>
      <c r="H37" s="464">
        <f t="shared" si="3"/>
        <v>6552</v>
      </c>
      <c r="I37" s="464">
        <f t="shared" si="3"/>
        <v>0</v>
      </c>
      <c r="J37" s="464">
        <f t="shared" si="3"/>
        <v>6552</v>
      </c>
    </row>
    <row r="38" spans="1:10" ht="16.5" customHeight="1" x14ac:dyDescent="0.25">
      <c r="A38" s="337" t="s">
        <v>589</v>
      </c>
      <c r="B38" s="338"/>
      <c r="C38" s="338"/>
      <c r="D38" s="338">
        <f t="shared" si="4"/>
        <v>0</v>
      </c>
      <c r="E38" s="339">
        <v>10040</v>
      </c>
      <c r="F38" s="339"/>
      <c r="G38" s="364">
        <f t="shared" si="13"/>
        <v>10040</v>
      </c>
      <c r="H38" s="837">
        <f t="shared" si="3"/>
        <v>10040</v>
      </c>
      <c r="I38" s="837">
        <f t="shared" si="3"/>
        <v>0</v>
      </c>
      <c r="J38" s="837">
        <f t="shared" si="3"/>
        <v>10040</v>
      </c>
    </row>
    <row r="39" spans="1:10" ht="16.5" customHeight="1" x14ac:dyDescent="0.25">
      <c r="A39" s="474" t="s">
        <v>744</v>
      </c>
      <c r="B39" s="355"/>
      <c r="C39" s="355"/>
      <c r="D39" s="355"/>
      <c r="E39" s="356">
        <v>11525</v>
      </c>
      <c r="F39" s="356"/>
      <c r="G39" s="605">
        <f t="shared" si="13"/>
        <v>11525</v>
      </c>
      <c r="H39" s="465">
        <f t="shared" si="3"/>
        <v>11525</v>
      </c>
      <c r="I39" s="465"/>
      <c r="J39" s="465"/>
    </row>
    <row r="40" spans="1:10" s="328" customFormat="1" ht="16.5" customHeight="1" x14ac:dyDescent="0.25">
      <c r="A40" s="358" t="s">
        <v>535</v>
      </c>
      <c r="B40" s="347">
        <v>0</v>
      </c>
      <c r="C40" s="347"/>
      <c r="D40" s="347">
        <f t="shared" si="4"/>
        <v>0</v>
      </c>
      <c r="E40" s="348">
        <f>SUM(E31:E39)</f>
        <v>88051</v>
      </c>
      <c r="F40" s="348">
        <f>SUM(F31:F39)</f>
        <v>0</v>
      </c>
      <c r="G40" s="348">
        <f t="shared" si="2"/>
        <v>88051</v>
      </c>
      <c r="H40" s="566">
        <f t="shared" si="3"/>
        <v>88051</v>
      </c>
      <c r="I40" s="566">
        <f t="shared" si="3"/>
        <v>0</v>
      </c>
      <c r="J40" s="566">
        <f t="shared" si="3"/>
        <v>88051</v>
      </c>
    </row>
    <row r="41" spans="1:10" s="328" customFormat="1" ht="16.5" customHeight="1" x14ac:dyDescent="0.25">
      <c r="A41" s="358" t="s">
        <v>585</v>
      </c>
      <c r="B41" s="564">
        <v>201</v>
      </c>
      <c r="C41" s="564"/>
      <c r="D41" s="564">
        <f>B41+C41</f>
        <v>201</v>
      </c>
      <c r="E41" s="348"/>
      <c r="F41" s="348"/>
      <c r="G41" s="348">
        <f t="shared" si="2"/>
        <v>0</v>
      </c>
      <c r="H41" s="566">
        <f t="shared" si="3"/>
        <v>201</v>
      </c>
      <c r="I41" s="566">
        <f t="shared" si="3"/>
        <v>0</v>
      </c>
      <c r="J41" s="566">
        <f t="shared" si="3"/>
        <v>201</v>
      </c>
    </row>
    <row r="42" spans="1:10" s="328" customFormat="1" ht="29.25" customHeight="1" x14ac:dyDescent="0.25">
      <c r="A42" s="346" t="s">
        <v>523</v>
      </c>
      <c r="B42" s="564">
        <v>17283</v>
      </c>
      <c r="C42" s="564"/>
      <c r="D42" s="564">
        <f t="shared" ref="D42:D47" si="14">B42+C42</f>
        <v>17283</v>
      </c>
      <c r="E42" s="348"/>
      <c r="F42" s="348"/>
      <c r="G42" s="348">
        <f t="shared" si="2"/>
        <v>0</v>
      </c>
      <c r="H42" s="566">
        <f t="shared" si="3"/>
        <v>17283</v>
      </c>
      <c r="I42" s="566">
        <f t="shared" si="3"/>
        <v>0</v>
      </c>
      <c r="J42" s="566">
        <f t="shared" si="3"/>
        <v>17283</v>
      </c>
    </row>
    <row r="43" spans="1:10" s="328" customFormat="1" ht="30.75" customHeight="1" x14ac:dyDescent="0.25">
      <c r="A43" s="346" t="s">
        <v>536</v>
      </c>
      <c r="B43" s="564">
        <v>6965</v>
      </c>
      <c r="C43" s="564"/>
      <c r="D43" s="564">
        <f t="shared" si="14"/>
        <v>6965</v>
      </c>
      <c r="E43" s="348"/>
      <c r="F43" s="348"/>
      <c r="G43" s="348">
        <f t="shared" si="2"/>
        <v>0</v>
      </c>
      <c r="H43" s="566">
        <f t="shared" si="3"/>
        <v>6965</v>
      </c>
      <c r="I43" s="566">
        <f t="shared" si="3"/>
        <v>0</v>
      </c>
      <c r="J43" s="566">
        <f t="shared" si="3"/>
        <v>6965</v>
      </c>
    </row>
    <row r="44" spans="1:10" s="328" customFormat="1" ht="16.5" customHeight="1" x14ac:dyDescent="0.25">
      <c r="A44" s="346" t="s">
        <v>538</v>
      </c>
      <c r="B44" s="347"/>
      <c r="C44" s="347"/>
      <c r="D44" s="564">
        <f t="shared" si="14"/>
        <v>0</v>
      </c>
      <c r="E44" s="348"/>
      <c r="F44" s="348"/>
      <c r="G44" s="348">
        <f t="shared" si="2"/>
        <v>0</v>
      </c>
      <c r="H44" s="566">
        <f t="shared" si="3"/>
        <v>0</v>
      </c>
      <c r="I44" s="566">
        <f t="shared" si="3"/>
        <v>0</v>
      </c>
      <c r="J44" s="566">
        <f t="shared" si="3"/>
        <v>0</v>
      </c>
    </row>
    <row r="45" spans="1:10" s="328" customFormat="1" ht="16.5" customHeight="1" x14ac:dyDescent="0.25">
      <c r="A45" s="358" t="s">
        <v>540</v>
      </c>
      <c r="B45" s="347"/>
      <c r="C45" s="347"/>
      <c r="D45" s="564">
        <f t="shared" si="14"/>
        <v>0</v>
      </c>
      <c r="E45" s="348"/>
      <c r="F45" s="348"/>
      <c r="G45" s="348">
        <f t="shared" si="2"/>
        <v>0</v>
      </c>
      <c r="H45" s="566">
        <f t="shared" si="3"/>
        <v>0</v>
      </c>
      <c r="I45" s="566">
        <f t="shared" si="3"/>
        <v>0</v>
      </c>
      <c r="J45" s="566">
        <f t="shared" si="3"/>
        <v>0</v>
      </c>
    </row>
    <row r="46" spans="1:10" s="328" customFormat="1" ht="16.5" customHeight="1" x14ac:dyDescent="0.25">
      <c r="A46" s="468" t="s">
        <v>739</v>
      </c>
      <c r="B46" s="469"/>
      <c r="C46" s="469">
        <v>646</v>
      </c>
      <c r="D46" s="564">
        <f t="shared" si="14"/>
        <v>646</v>
      </c>
      <c r="E46" s="470"/>
      <c r="F46" s="470"/>
      <c r="G46" s="348">
        <f t="shared" si="2"/>
        <v>0</v>
      </c>
      <c r="H46" s="566">
        <f t="shared" si="3"/>
        <v>0</v>
      </c>
      <c r="I46" s="566">
        <f t="shared" si="3"/>
        <v>646</v>
      </c>
      <c r="J46" s="566">
        <f t="shared" si="3"/>
        <v>646</v>
      </c>
    </row>
    <row r="47" spans="1:10" s="328" customFormat="1" ht="16.5" customHeight="1" thickBot="1" x14ac:dyDescent="0.3">
      <c r="A47" s="468" t="s">
        <v>786</v>
      </c>
      <c r="B47" s="469"/>
      <c r="C47" s="469"/>
      <c r="D47" s="564">
        <f t="shared" si="14"/>
        <v>0</v>
      </c>
      <c r="E47" s="470"/>
      <c r="F47" s="470">
        <v>7282</v>
      </c>
      <c r="G47" s="348">
        <f t="shared" si="2"/>
        <v>7282</v>
      </c>
      <c r="H47" s="566">
        <f t="shared" si="3"/>
        <v>0</v>
      </c>
      <c r="I47" s="567">
        <f t="shared" si="3"/>
        <v>7282</v>
      </c>
      <c r="J47" s="567">
        <f t="shared" si="3"/>
        <v>7282</v>
      </c>
    </row>
    <row r="48" spans="1:10" s="328" customFormat="1" ht="16.5" customHeight="1" thickBot="1" x14ac:dyDescent="0.3">
      <c r="A48" s="359" t="s">
        <v>542</v>
      </c>
      <c r="B48" s="360">
        <f>+B44+B43+B42+B30+B15+B41+B45+B46+B47</f>
        <v>364134</v>
      </c>
      <c r="C48" s="360">
        <f t="shared" ref="C48:D48" si="15">+C44+C43+C42+C30+C15+C41+C45+C46+C47</f>
        <v>766</v>
      </c>
      <c r="D48" s="360">
        <f t="shared" si="15"/>
        <v>364900</v>
      </c>
      <c r="E48" s="361">
        <f>+E40+E30+E47+E15</f>
        <v>88051</v>
      </c>
      <c r="F48" s="361">
        <f>+F40+F30+F47+F15</f>
        <v>7571</v>
      </c>
      <c r="G48" s="361">
        <f>+G40+G30+G47+G15</f>
        <v>95622</v>
      </c>
      <c r="H48" s="467">
        <f t="shared" si="3"/>
        <v>452185</v>
      </c>
      <c r="I48" s="467">
        <f t="shared" si="3"/>
        <v>8337</v>
      </c>
      <c r="J48" s="467">
        <f t="shared" si="3"/>
        <v>460522</v>
      </c>
    </row>
    <row r="49" spans="5:7" hidden="1" x14ac:dyDescent="0.25"/>
    <row r="50" spans="5:7" hidden="1" x14ac:dyDescent="0.25"/>
    <row r="51" spans="5:7" hidden="1" x14ac:dyDescent="0.25">
      <c r="E51" s="330"/>
      <c r="F51" s="330"/>
      <c r="G51" s="330"/>
    </row>
    <row r="52" spans="5:7" ht="25.5" hidden="1" customHeight="1" x14ac:dyDescent="0.25">
      <c r="E52" s="331"/>
      <c r="F52" s="331"/>
      <c r="G52" s="331"/>
    </row>
    <row r="53" spans="5:7" hidden="1" x14ac:dyDescent="0.25"/>
    <row r="54" spans="5:7" hidden="1" x14ac:dyDescent="0.25"/>
    <row r="55" spans="5:7" hidden="1" x14ac:dyDescent="0.25"/>
    <row r="56" spans="5:7" hidden="1" x14ac:dyDescent="0.25"/>
    <row r="57" spans="5:7" hidden="1" x14ac:dyDescent="0.25">
      <c r="E57" s="330"/>
      <c r="F57" s="330"/>
      <c r="G57" s="330"/>
    </row>
    <row r="58" spans="5:7" ht="12.75" hidden="1" customHeight="1" x14ac:dyDescent="0.25">
      <c r="E58" s="331"/>
      <c r="F58" s="331"/>
      <c r="G58" s="331"/>
    </row>
    <row r="59" spans="5:7" hidden="1" x14ac:dyDescent="0.25"/>
    <row r="60" spans="5:7" hidden="1" x14ac:dyDescent="0.25"/>
    <row r="61" spans="5:7" hidden="1" x14ac:dyDescent="0.25"/>
    <row r="62" spans="5:7" hidden="1" x14ac:dyDescent="0.25"/>
    <row r="63" spans="5:7" hidden="1" x14ac:dyDescent="0.25"/>
    <row r="64" spans="5:7" hidden="1" x14ac:dyDescent="0.25"/>
    <row r="65" spans="1:10" hidden="1" x14ac:dyDescent="0.25"/>
    <row r="66" spans="1:10" hidden="1" x14ac:dyDescent="0.25">
      <c r="A66" s="327" t="s">
        <v>545</v>
      </c>
    </row>
    <row r="67" spans="1:10" ht="25.5" hidden="1" x14ac:dyDescent="0.25">
      <c r="B67" s="329" t="s">
        <v>546</v>
      </c>
      <c r="D67" s="329" t="s">
        <v>546</v>
      </c>
      <c r="E67" s="332"/>
      <c r="F67" s="332"/>
      <c r="G67" s="332"/>
      <c r="H67" s="328" t="s">
        <v>547</v>
      </c>
      <c r="J67" s="328" t="s">
        <v>547</v>
      </c>
    </row>
    <row r="68" spans="1:10" hidden="1" x14ac:dyDescent="0.25">
      <c r="B68" s="329">
        <v>26</v>
      </c>
      <c r="D68" s="329">
        <v>26</v>
      </c>
      <c r="H68" s="328" t="e">
        <f>+#REF!+E68</f>
        <v>#REF!</v>
      </c>
      <c r="J68" s="328">
        <f>+E68+G68</f>
        <v>0</v>
      </c>
    </row>
    <row r="69" spans="1:10" hidden="1" x14ac:dyDescent="0.25"/>
    <row r="70" spans="1:10" hidden="1" x14ac:dyDescent="0.25"/>
    <row r="71" spans="1:10" hidden="1" x14ac:dyDescent="0.25"/>
    <row r="72" spans="1:10" hidden="1" x14ac:dyDescent="0.25"/>
    <row r="74" spans="1:10" x14ac:dyDescent="0.25">
      <c r="A74" s="328"/>
    </row>
  </sheetData>
  <mergeCells count="6">
    <mergeCell ref="J1:J2"/>
    <mergeCell ref="A1:A2"/>
    <mergeCell ref="B1:D1"/>
    <mergeCell ref="E1:G1"/>
    <mergeCell ref="H1:H2"/>
    <mergeCell ref="I1:I2"/>
  </mergeCells>
  <printOptions horizontalCentered="1"/>
  <pageMargins left="0.62" right="0.70866141732283472" top="1.0236220472440944" bottom="0.74803149606299213" header="0.39370078740157483" footer="0.31496062992125984"/>
  <pageSetup paperSize="9" scale="50" orientation="portrait" r:id="rId1"/>
  <headerFooter>
    <oddHeader>&amp;C&amp;"Times New Roman,Félkövér"&amp;14MARTONVÁSÁR VÁROS ÖNKORMÁNYZATA 
&amp;"Times New Roman,Normál"NORMATÍV TÁMOGATÁSOK KIMUTATÁSA      &amp;R&amp;"Times New Roman,Félkövér"&amp;10 4. melléklet</oddHeader>
    <oddFooter>&amp;R&amp;P</oddFooter>
  </headerFooter>
  <colBreaks count="1" manualBreakCount="1">
    <brk id="11" max="36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31</vt:i4>
      </vt:variant>
      <vt:variant>
        <vt:lpstr>Névvel ellátott tartományok</vt:lpstr>
      </vt:variant>
      <vt:variant>
        <vt:i4>15</vt:i4>
      </vt:variant>
    </vt:vector>
  </HeadingPairs>
  <TitlesOfParts>
    <vt:vector size="46" baseType="lpstr">
      <vt:lpstr>Munka1</vt:lpstr>
      <vt:lpstr>1.mell. Mérleg</vt:lpstr>
      <vt:lpstr>2.mell. Mérleg</vt:lpstr>
      <vt:lpstr>3.mell. Bevétel</vt:lpstr>
      <vt:lpstr>3.a átvett pe.</vt:lpstr>
      <vt:lpstr>3.b mell. Működési bevételek</vt:lpstr>
      <vt:lpstr>3.c. mell. Közhatalmi bevételek</vt:lpstr>
      <vt:lpstr>4.mell. Normatíva</vt:lpstr>
      <vt:lpstr>4.mell. Normatíva ezreselve</vt:lpstr>
      <vt:lpstr>5. mell. Önk.össz kiadás</vt:lpstr>
      <vt:lpstr>5.a. mell. Jogalkotás</vt:lpstr>
      <vt:lpstr>5.b. mell. VF saját forrásból</vt:lpstr>
      <vt:lpstr>5.c. mell. VF Eu forrásból</vt:lpstr>
      <vt:lpstr>5.d. mell. Védőnő, EÜ</vt:lpstr>
      <vt:lpstr>5.e. mell. Szociális ellátások</vt:lpstr>
      <vt:lpstr>5.f. mell. Átadott pénzeszk.</vt:lpstr>
      <vt:lpstr>5.g. mell. Egyéb tev.</vt:lpstr>
      <vt:lpstr>6.mell Int.összesen</vt:lpstr>
      <vt:lpstr>6.a. mell. PH</vt:lpstr>
      <vt:lpstr>6.b. mell. Óvoda</vt:lpstr>
      <vt:lpstr>6.c. mell. BBKP</vt:lpstr>
      <vt:lpstr>7.mell. Beruházás</vt:lpstr>
      <vt:lpstr>8.mell. Felújítás</vt:lpstr>
      <vt:lpstr>9.mell. Létszámok</vt:lpstr>
      <vt:lpstr>12.d Tételes mód BBK</vt:lpstr>
      <vt:lpstr>Táj 1. Több éves kihat</vt:lpstr>
      <vt:lpstr>Táj 2. Ei felh. - likvid.terv</vt:lpstr>
      <vt:lpstr>Táj 3. Konszolidált módosítás</vt:lpstr>
      <vt:lpstr>Táj 3.1. Tételes mód ÖNK</vt:lpstr>
      <vt:lpstr>Táj 3.2. Tételes mód PH</vt:lpstr>
      <vt:lpstr>Táj 3.3. Tételes mód Óvoda</vt:lpstr>
      <vt:lpstr>'4.mell. Normatíva'!Nyomtatási_cím</vt:lpstr>
      <vt:lpstr>'4.mell. Normatíva ezreselve'!Nyomtatási_cím</vt:lpstr>
      <vt:lpstr>'5. mell. Önk.össz kiadás'!Nyomtatási_cím</vt:lpstr>
      <vt:lpstr>'5.a. mell. Jogalkotás'!Nyomtatási_cím</vt:lpstr>
      <vt:lpstr>'5.b. mell. VF saját forrásból'!Nyomtatási_cím</vt:lpstr>
      <vt:lpstr>'5.c. mell. VF Eu forrásból'!Nyomtatási_cím</vt:lpstr>
      <vt:lpstr>'5.d. mell. Védőnő, EÜ'!Nyomtatási_cím</vt:lpstr>
      <vt:lpstr>'5.g. mell. Egyéb tev.'!Nyomtatási_cím</vt:lpstr>
      <vt:lpstr>'6.a. mell. PH'!Nyomtatási_cím</vt:lpstr>
      <vt:lpstr>'6.b. mell. Óvoda'!Nyomtatási_cím</vt:lpstr>
      <vt:lpstr>'6.c. mell. BBKP'!Nyomtatási_cím</vt:lpstr>
      <vt:lpstr>'Táj 3. Konszolidált módosítás'!Nyomtatási_cím</vt:lpstr>
      <vt:lpstr>'Táj 3.1. Tételes mód ÖNK'!Nyomtatási_cím</vt:lpstr>
      <vt:lpstr>'1.mell. Mérleg'!Nyomtatási_terület</vt:lpstr>
      <vt:lpstr>'Táj 3. Konszolidált módosítás'!Nyomtatási_terület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SzSKatalinE</cp:lastModifiedBy>
  <cp:lastPrinted>2021-11-30T07:26:18Z</cp:lastPrinted>
  <dcterms:created xsi:type="dcterms:W3CDTF">2014-01-29T08:39:20Z</dcterms:created>
  <dcterms:modified xsi:type="dcterms:W3CDTF">2021-12-06T14:12:22Z</dcterms:modified>
</cp:coreProperties>
</file>