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Users\kovacsevicsne.viktoria\2017\Előterjesztések\KT 20171128\"/>
    </mc:Choice>
  </mc:AlternateContent>
  <bookViews>
    <workbookView xWindow="0" yWindow="0" windowWidth="20490" windowHeight="7755"/>
  </bookViews>
  <sheets>
    <sheet name="Polgárok közvetlen szolg." sheetId="1" r:id="rId1"/>
    <sheet name="Városigazgatás-Közösségszerv." sheetId="2" r:id="rId2"/>
    <sheet name="Felhalmozási" sheetId="3" r:id="rId3"/>
  </sheets>
  <calcPr calcId="152511"/>
</workbook>
</file>

<file path=xl/calcChain.xml><?xml version="1.0" encoding="utf-8"?>
<calcChain xmlns="http://schemas.openxmlformats.org/spreadsheetml/2006/main">
  <c r="V7" i="2" l="1"/>
  <c r="S5" i="2"/>
  <c r="P5" i="2"/>
  <c r="S33" i="2"/>
  <c r="P11" i="2" l="1"/>
  <c r="V14" i="1"/>
  <c r="R33" i="2"/>
  <c r="P14" i="1"/>
  <c r="G26" i="2" l="1"/>
  <c r="F13" i="2"/>
  <c r="E13" i="2"/>
  <c r="M4" i="3" l="1"/>
  <c r="M5" i="3"/>
  <c r="M6" i="3"/>
  <c r="M7" i="3"/>
  <c r="M8" i="3"/>
  <c r="M9" i="3"/>
  <c r="M10" i="3"/>
  <c r="M11" i="3"/>
  <c r="M12" i="3"/>
  <c r="C4" i="3"/>
  <c r="D4" i="3"/>
  <c r="C5" i="3"/>
  <c r="D5" i="3"/>
  <c r="B5" i="3"/>
  <c r="B4" i="3"/>
  <c r="K5" i="3"/>
  <c r="K6" i="3"/>
  <c r="L6" i="3"/>
  <c r="L4" i="3"/>
  <c r="K4" i="3"/>
  <c r="U5" i="3"/>
  <c r="L5" i="3" s="1"/>
  <c r="U14" i="3"/>
  <c r="R10" i="3"/>
  <c r="F10" i="3"/>
  <c r="U7" i="2"/>
  <c r="O9" i="2"/>
  <c r="O8" i="2"/>
  <c r="F7" i="2"/>
  <c r="O14" i="1"/>
  <c r="M14" i="3" l="1"/>
  <c r="J14" i="3" l="1"/>
  <c r="I14" i="3"/>
  <c r="H14" i="3"/>
  <c r="B13" i="3"/>
  <c r="G14" i="3"/>
  <c r="E14" i="3"/>
  <c r="M30" i="1" l="1"/>
  <c r="M31" i="1"/>
  <c r="M29" i="1"/>
  <c r="T4" i="1" l="1"/>
  <c r="U4" i="1"/>
  <c r="V4" i="1"/>
  <c r="R4" i="1"/>
  <c r="S4" i="1"/>
  <c r="P4" i="1"/>
  <c r="F14" i="3" l="1"/>
  <c r="C13" i="3"/>
  <c r="N14" i="3" l="1"/>
  <c r="O14" i="3"/>
  <c r="P14" i="3"/>
  <c r="Q14" i="3"/>
  <c r="R14" i="3"/>
  <c r="S14" i="3"/>
  <c r="T14" i="3"/>
  <c r="V14" i="3"/>
  <c r="K7" i="3"/>
  <c r="L7" i="3"/>
  <c r="K8" i="3"/>
  <c r="L8" i="3"/>
  <c r="K9" i="3"/>
  <c r="L9" i="3"/>
  <c r="K10" i="3"/>
  <c r="L10" i="3"/>
  <c r="K11" i="3"/>
  <c r="L11" i="3"/>
  <c r="K12" i="3"/>
  <c r="L12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U28" i="2"/>
  <c r="V28" i="2"/>
  <c r="U25" i="2"/>
  <c r="L25" i="2" s="1"/>
  <c r="V25" i="2"/>
  <c r="M25" i="2" s="1"/>
  <c r="V10" i="2"/>
  <c r="U4" i="2"/>
  <c r="V4" i="2"/>
  <c r="R28" i="2"/>
  <c r="S28" i="2"/>
  <c r="M28" i="2" s="1"/>
  <c r="S10" i="2"/>
  <c r="S4" i="2"/>
  <c r="P10" i="2"/>
  <c r="P4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26" i="2"/>
  <c r="M26" i="2"/>
  <c r="L27" i="2"/>
  <c r="M27" i="2"/>
  <c r="M11" i="2"/>
  <c r="M12" i="2"/>
  <c r="M13" i="2"/>
  <c r="M14" i="2"/>
  <c r="L5" i="2"/>
  <c r="M5" i="2"/>
  <c r="M6" i="2"/>
  <c r="M7" i="2"/>
  <c r="M8" i="2"/>
  <c r="M9" i="2"/>
  <c r="F25" i="2"/>
  <c r="C25" i="2" s="1"/>
  <c r="G25" i="2"/>
  <c r="D25" i="2" s="1"/>
  <c r="G22" i="2"/>
  <c r="F22" i="2"/>
  <c r="C22" i="2" s="1"/>
  <c r="I15" i="2"/>
  <c r="J15" i="2"/>
  <c r="F15" i="2"/>
  <c r="G15" i="2"/>
  <c r="I10" i="2"/>
  <c r="I36" i="2" s="1"/>
  <c r="J10" i="2"/>
  <c r="F10" i="2"/>
  <c r="G10" i="2"/>
  <c r="I4" i="2"/>
  <c r="J4" i="2"/>
  <c r="F4" i="2"/>
  <c r="F36" i="2" s="1"/>
  <c r="G4" i="2"/>
  <c r="C34" i="2"/>
  <c r="D34" i="2"/>
  <c r="B27" i="2"/>
  <c r="C27" i="2"/>
  <c r="D27" i="2"/>
  <c r="C26" i="2"/>
  <c r="D26" i="2"/>
  <c r="B24" i="2"/>
  <c r="C24" i="2"/>
  <c r="D24" i="2"/>
  <c r="C23" i="2"/>
  <c r="D23" i="2"/>
  <c r="D22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C16" i="2"/>
  <c r="D16" i="2"/>
  <c r="B14" i="2"/>
  <c r="C14" i="2"/>
  <c r="D14" i="2"/>
  <c r="D13" i="2"/>
  <c r="D11" i="2"/>
  <c r="B6" i="2"/>
  <c r="C6" i="2"/>
  <c r="D6" i="2"/>
  <c r="B7" i="2"/>
  <c r="C7" i="2"/>
  <c r="D7" i="2"/>
  <c r="B8" i="2"/>
  <c r="C8" i="2"/>
  <c r="D8" i="2"/>
  <c r="B9" i="2"/>
  <c r="C9" i="2"/>
  <c r="D9" i="2"/>
  <c r="C5" i="2"/>
  <c r="D5" i="2"/>
  <c r="L29" i="1"/>
  <c r="L30" i="1"/>
  <c r="L31" i="1"/>
  <c r="R28" i="1"/>
  <c r="R32" i="1" s="1"/>
  <c r="S28" i="1"/>
  <c r="S32" i="1" s="1"/>
  <c r="V13" i="1"/>
  <c r="V32" i="1" s="1"/>
  <c r="P13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M14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L5" i="1"/>
  <c r="M5" i="1"/>
  <c r="M4" i="1"/>
  <c r="J4" i="1"/>
  <c r="D4" i="1" s="1"/>
  <c r="J13" i="1"/>
  <c r="G13" i="1"/>
  <c r="G32" i="1" s="1"/>
  <c r="D14" i="1"/>
  <c r="D15" i="1"/>
  <c r="D16" i="1"/>
  <c r="D17" i="1"/>
  <c r="D18" i="1"/>
  <c r="D19" i="1"/>
  <c r="D20" i="1"/>
  <c r="D21" i="1"/>
  <c r="D22" i="1"/>
  <c r="D23" i="1"/>
  <c r="D24" i="1"/>
  <c r="D5" i="1"/>
  <c r="D6" i="1"/>
  <c r="D7" i="1"/>
  <c r="D8" i="1"/>
  <c r="D9" i="1"/>
  <c r="D10" i="1"/>
  <c r="D11" i="1"/>
  <c r="D12" i="1"/>
  <c r="K26" i="2"/>
  <c r="L28" i="1" l="1"/>
  <c r="L14" i="3"/>
  <c r="B14" i="3"/>
  <c r="K14" i="3"/>
  <c r="C10" i="2"/>
  <c r="C14" i="3"/>
  <c r="C15" i="2"/>
  <c r="M13" i="1"/>
  <c r="M10" i="2"/>
  <c r="S36" i="2"/>
  <c r="M28" i="1"/>
  <c r="P32" i="1"/>
  <c r="D14" i="3"/>
  <c r="D15" i="2"/>
  <c r="J36" i="2"/>
  <c r="D10" i="2"/>
  <c r="D4" i="2"/>
  <c r="G36" i="2"/>
  <c r="J32" i="1"/>
  <c r="P36" i="2"/>
  <c r="V36" i="2"/>
  <c r="M4" i="2"/>
  <c r="C4" i="2"/>
  <c r="D13" i="1"/>
  <c r="D32" i="1" s="1"/>
  <c r="M36" i="2" l="1"/>
  <c r="M32" i="1"/>
  <c r="D36" i="2"/>
  <c r="H44" i="2" s="1"/>
  <c r="H18" i="3" s="1"/>
  <c r="K17" i="1"/>
  <c r="Q44" i="2" l="1"/>
  <c r="Q18" i="3" s="1"/>
  <c r="C17" i="1"/>
  <c r="B17" i="1"/>
  <c r="C13" i="2"/>
  <c r="T28" i="2"/>
  <c r="E25" i="2"/>
  <c r="E22" i="2"/>
  <c r="C11" i="2"/>
  <c r="I4" i="1"/>
  <c r="C4" i="1" s="1"/>
  <c r="B5" i="2"/>
  <c r="K35" i="2"/>
  <c r="C35" i="2"/>
  <c r="C36" i="2" s="1"/>
  <c r="B35" i="2"/>
  <c r="K34" i="2"/>
  <c r="B34" i="2"/>
  <c r="K32" i="2"/>
  <c r="K31" i="2"/>
  <c r="K30" i="2"/>
  <c r="K29" i="2"/>
  <c r="O28" i="2"/>
  <c r="L28" i="2" s="1"/>
  <c r="N28" i="2"/>
  <c r="H28" i="2"/>
  <c r="K27" i="2"/>
  <c r="B26" i="2"/>
  <c r="T25" i="2"/>
  <c r="N25" i="2"/>
  <c r="H25" i="2"/>
  <c r="B23" i="2"/>
  <c r="H22" i="2"/>
  <c r="B16" i="2"/>
  <c r="L15" i="2"/>
  <c r="K15" i="2"/>
  <c r="H15" i="2"/>
  <c r="E15" i="2"/>
  <c r="U14" i="2"/>
  <c r="R14" i="2"/>
  <c r="O14" i="2"/>
  <c r="K14" i="2"/>
  <c r="R13" i="2"/>
  <c r="O13" i="2"/>
  <c r="K13" i="2"/>
  <c r="B13" i="2"/>
  <c r="U12" i="2"/>
  <c r="L12" i="2" s="1"/>
  <c r="K12" i="2"/>
  <c r="K11" i="2"/>
  <c r="B11" i="2"/>
  <c r="T10" i="2"/>
  <c r="Q10" i="2"/>
  <c r="N10" i="2"/>
  <c r="H10" i="2"/>
  <c r="E10" i="2"/>
  <c r="L9" i="2"/>
  <c r="K9" i="2"/>
  <c r="R8" i="2"/>
  <c r="K8" i="2"/>
  <c r="T4" i="2"/>
  <c r="R7" i="2"/>
  <c r="K7" i="2"/>
  <c r="K6" i="2"/>
  <c r="K5" i="2"/>
  <c r="Q4" i="2"/>
  <c r="N4" i="2"/>
  <c r="H4" i="2"/>
  <c r="E4" i="2"/>
  <c r="K31" i="1"/>
  <c r="K30" i="1"/>
  <c r="K29" i="1"/>
  <c r="T28" i="1"/>
  <c r="Q28" i="1"/>
  <c r="N28" i="1"/>
  <c r="B27" i="1"/>
  <c r="B26" i="1"/>
  <c r="K24" i="1"/>
  <c r="O13" i="1"/>
  <c r="K23" i="1"/>
  <c r="K22" i="1"/>
  <c r="K21" i="1"/>
  <c r="K20" i="1"/>
  <c r="C20" i="1"/>
  <c r="B20" i="1"/>
  <c r="K19" i="1"/>
  <c r="C19" i="1"/>
  <c r="B19" i="1"/>
  <c r="K18" i="1"/>
  <c r="C18" i="1"/>
  <c r="B18" i="1"/>
  <c r="K16" i="1"/>
  <c r="C16" i="1"/>
  <c r="B16" i="1"/>
  <c r="K15" i="1"/>
  <c r="C15" i="1"/>
  <c r="B15" i="1"/>
  <c r="L14" i="1"/>
  <c r="K14" i="1"/>
  <c r="C14" i="1"/>
  <c r="B14" i="1"/>
  <c r="U13" i="1"/>
  <c r="U32" i="1" s="1"/>
  <c r="Q13" i="1"/>
  <c r="N13" i="1"/>
  <c r="I13" i="1"/>
  <c r="H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Q4" i="1"/>
  <c r="H4" i="1"/>
  <c r="B4" i="1" s="1"/>
  <c r="K13" i="1" l="1"/>
  <c r="H36" i="2"/>
  <c r="E36" i="2"/>
  <c r="L8" i="2"/>
  <c r="O10" i="2"/>
  <c r="L13" i="2"/>
  <c r="O4" i="2"/>
  <c r="L6" i="2"/>
  <c r="L7" i="2"/>
  <c r="R4" i="2"/>
  <c r="R10" i="2"/>
  <c r="U10" i="2"/>
  <c r="U36" i="2" s="1"/>
  <c r="L11" i="2"/>
  <c r="L14" i="2"/>
  <c r="Q32" i="1"/>
  <c r="B22" i="2"/>
  <c r="K28" i="1"/>
  <c r="B25" i="1"/>
  <c r="K4" i="2"/>
  <c r="K10" i="2"/>
  <c r="K25" i="2"/>
  <c r="T36" i="2"/>
  <c r="B10" i="2"/>
  <c r="B4" i="2"/>
  <c r="T32" i="1"/>
  <c r="L13" i="1"/>
  <c r="H32" i="1"/>
  <c r="B15" i="2"/>
  <c r="N36" i="2"/>
  <c r="I32" i="1"/>
  <c r="B25" i="2"/>
  <c r="Q28" i="2"/>
  <c r="K33" i="2"/>
  <c r="B36" i="2" l="1"/>
  <c r="L10" i="2"/>
  <c r="O36" i="2"/>
  <c r="L4" i="2"/>
  <c r="R36" i="2"/>
  <c r="Q36" i="2"/>
  <c r="K28" i="2"/>
  <c r="K36" i="2" s="1"/>
  <c r="L36" i="2" l="1"/>
  <c r="K5" i="1"/>
  <c r="O4" i="1" l="1"/>
  <c r="O32" i="1" s="1"/>
  <c r="N4" i="1" l="1"/>
  <c r="L4" i="1"/>
  <c r="L32" i="1" s="1"/>
  <c r="N44" i="2" s="1"/>
  <c r="N18" i="3" s="1"/>
  <c r="N32" i="1" l="1"/>
  <c r="K4" i="1"/>
  <c r="K32" i="1" s="1"/>
  <c r="K44" i="2" s="1"/>
  <c r="K18" i="3" s="1"/>
  <c r="B22" i="1"/>
  <c r="B21" i="1"/>
  <c r="B24" i="1"/>
  <c r="C24" i="1"/>
  <c r="C22" i="1"/>
  <c r="C23" i="1"/>
  <c r="B23" i="1"/>
  <c r="E13" i="1"/>
  <c r="E32" i="1" s="1"/>
  <c r="C21" i="1"/>
  <c r="F13" i="1" l="1"/>
  <c r="F32" i="1" s="1"/>
  <c r="B13" i="1"/>
  <c r="B32" i="1" s="1"/>
  <c r="B44" i="2" s="1"/>
  <c r="B18" i="3" s="1"/>
  <c r="C13" i="1" l="1"/>
  <c r="C32" i="1" s="1"/>
  <c r="E44" i="2" s="1"/>
  <c r="E18" i="3" s="1"/>
</calcChain>
</file>

<file path=xl/comments1.xml><?xml version="1.0" encoding="utf-8"?>
<comments xmlns="http://schemas.openxmlformats.org/spreadsheetml/2006/main">
  <authors>
    <author>user</author>
    <author>Felhasználó</author>
  </authors>
  <commentList>
    <comment ref="P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ASP: 6997
Városarc.kézikönyv: 1000
</t>
        </r>
      </text>
    </comment>
    <comment ref="V11" authorId="1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Hungarikum. 3000
PM: 1354</t>
        </r>
      </text>
    </comment>
    <comment ref="S33" authorId="1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Kamat: 6519
TKT: 7447-650
Lakásért.: 279
Szünidei gy.étk.: 583
Temetőgond:32
PM: 698
</t>
        </r>
      </text>
    </comment>
  </commentList>
</comments>
</file>

<file path=xl/sharedStrings.xml><?xml version="1.0" encoding="utf-8"?>
<sst xmlns="http://schemas.openxmlformats.org/spreadsheetml/2006/main" count="187" uniqueCount="101">
  <si>
    <t>POLGÁROK ÁLTAL KÖZVETLENÜL IGÉNYBE VETT SZOLGÁLTATÁSOK</t>
  </si>
  <si>
    <t>KIADÁS</t>
  </si>
  <si>
    <t>BEVÉTEL</t>
  </si>
  <si>
    <t>2017. évi kiadás összesen</t>
  </si>
  <si>
    <t>Önkormányzat és szervei</t>
  </si>
  <si>
    <r>
      <t xml:space="preserve">Martongazda </t>
    </r>
    <r>
      <rPr>
        <sz val="11"/>
        <color indexed="8"/>
        <rFont val="Times New Roman"/>
        <family val="1"/>
        <charset val="238"/>
      </rPr>
      <t>(működtetésre átadott)</t>
    </r>
  </si>
  <si>
    <t>2017. évi Bevétel összesen</t>
  </si>
  <si>
    <t>Állami támogatás</t>
  </si>
  <si>
    <r>
      <t xml:space="preserve">Saját </t>
    </r>
    <r>
      <rPr>
        <sz val="11"/>
        <color indexed="8"/>
        <rFont val="Times New Roman"/>
        <family val="1"/>
        <charset val="238"/>
      </rPr>
      <t>(adó, egyéb, tartalék)</t>
    </r>
  </si>
  <si>
    <t>Egyéb befizetés, pályázat</t>
  </si>
  <si>
    <t>Eredeti ei</t>
  </si>
  <si>
    <t>Módosított ei.</t>
  </si>
  <si>
    <t>Városüzemeltetési alapfeladatok</t>
  </si>
  <si>
    <t>Települési hulladékgazdálkodás (hulladékgyűjtők, hó- és síkosság mentesítés, szennyvíz-szállítás)</t>
  </si>
  <si>
    <t>Út, járda karbantartás (kátyúzás, padkázás, táblák stb.)</t>
  </si>
  <si>
    <t>Köztemető</t>
  </si>
  <si>
    <t>Helyi közösségi közlekedés</t>
  </si>
  <si>
    <t>Közvilágítás, karbantartás</t>
  </si>
  <si>
    <t>Zöldterület kezelés (fűvágás, gallyazás, szemétszedés-seprés, locsolás, virágosítás, fásítás)</t>
  </si>
  <si>
    <t>Városgazdálkodás (földmunkák, bontások, játszóterek, vagyonvédelem, stb.)</t>
  </si>
  <si>
    <t>Iskolaudvar, Járás, Malom és MG telephely fenntartása</t>
  </si>
  <si>
    <t>Intézmények, szolgáltatások, támogatások</t>
  </si>
  <si>
    <t>Brunszvik Teréz Óvoda</t>
  </si>
  <si>
    <t>Gyermek- és szociális étkeztetés (Iskola)</t>
  </si>
  <si>
    <t>Iskolatej (óvodatej)</t>
  </si>
  <si>
    <t>Egészségügyi kiadások (labor, stb.)</t>
  </si>
  <si>
    <t>Háziorvosi rendelő, egészségház</t>
  </si>
  <si>
    <t>Gyermekorvosi, fogorvosi rendelő</t>
  </si>
  <si>
    <t>Védőnői szolgálat</t>
  </si>
  <si>
    <t>Közfoglalkoztatás támogatása</t>
  </si>
  <si>
    <t xml:space="preserve">Kistérség működtette lakossági szolgáltatásokra átadandó (Segítő szolgálat, orvosi ügyelet)  </t>
  </si>
  <si>
    <t>Iskolák működtetése és működésük támogatása</t>
  </si>
  <si>
    <t>Martonvásári Beethoven Általános Iskola</t>
  </si>
  <si>
    <t>Martonvásári Alapfokú Művészeti Iskola (Malom épület)</t>
  </si>
  <si>
    <t>Bevételek a lakosság által igénybevett szolgáltatások ellentételezésére</t>
  </si>
  <si>
    <t>Kommunális adó</t>
  </si>
  <si>
    <t xml:space="preserve">Gépjárműadó </t>
  </si>
  <si>
    <t xml:space="preserve">Talajterhelési díj </t>
  </si>
  <si>
    <t>Összesen:</t>
  </si>
  <si>
    <t>VÁROSIGAZGATÁS ÉS KÖZÖSSÉGSZERVEZÉS</t>
  </si>
  <si>
    <t>2017. évi Kiadás összesen</t>
  </si>
  <si>
    <t>Önkormányzat, szervei, partnerek</t>
  </si>
  <si>
    <t>Városigazgatási feladatok, Városháza</t>
  </si>
  <si>
    <t xml:space="preserve">Polgármesteri Hivatal és városháza épülete </t>
  </si>
  <si>
    <t>Mezőőri tevékenység</t>
  </si>
  <si>
    <t>Önkormányzat (pályázatok, szerződések, tervezések, igazgatási díjak, városvezetés, bérleti díjak, reprezentáció)</t>
  </si>
  <si>
    <t>Kommunikációs feladatok (újság, kiadvány, eszköz)</t>
  </si>
  <si>
    <t>Kistérségnek átadott egyéb (belső ell., stb.)</t>
  </si>
  <si>
    <t>Kultúra, rendezvények, civilek, nemzetközi kapcsolatok</t>
  </si>
  <si>
    <t xml:space="preserve">Brunszvik-Beethoven Kulturális Központ </t>
  </si>
  <si>
    <t>Óvodamúzeum és Könyvtár (ÓM)</t>
  </si>
  <si>
    <t>Civil szervezetek támogatása (sport nélkül)</t>
  </si>
  <si>
    <t>Nemzetközi kapcsolatok</t>
  </si>
  <si>
    <t>Sportélet támogatása és létesítményfenntartás</t>
  </si>
  <si>
    <t>Sportcsarnok fenntartása (MS+MG)</t>
  </si>
  <si>
    <t>Sportiroda,spotreferensi feladatok (MS)</t>
  </si>
  <si>
    <t>Utánpótlás-nevelés közvetlen támogatása (MS)</t>
  </si>
  <si>
    <t>Sportközpont (MS+MG)</t>
  </si>
  <si>
    <t>Sportegyesületek támogatása</t>
  </si>
  <si>
    <t>SportegyesületekTAO pályázatainak önrész-támogatása</t>
  </si>
  <si>
    <t>További támogatások</t>
  </si>
  <si>
    <t>Egyéb feladatok</t>
  </si>
  <si>
    <t>A városigazgatási és közösségszervezés bevételei</t>
  </si>
  <si>
    <t xml:space="preserve">Pótlékok, bírságok </t>
  </si>
  <si>
    <t>Helyi Iparűzési Adó</t>
  </si>
  <si>
    <t>Telekadó</t>
  </si>
  <si>
    <t xml:space="preserve">Építményadó </t>
  </si>
  <si>
    <t>Egyéb bevételek, igazgatási szolgáltatási díj, kamatbevétel, pénzeszköz átvétel, támogatásértékű bevétel, földterület SZJA, stb.</t>
  </si>
  <si>
    <t>Előző évi pénzmaradványból, tartalékból</t>
  </si>
  <si>
    <t>Szolidaritási hozzájárulás</t>
  </si>
  <si>
    <t>Költségvetési transzferek a TKT részére</t>
  </si>
  <si>
    <t>Tartalékok</t>
  </si>
  <si>
    <t>Működési költségvetési egyenleg</t>
  </si>
  <si>
    <t>Kiadás összesen</t>
  </si>
  <si>
    <t>Bevétel összesen</t>
  </si>
  <si>
    <t>Eredeti előirányzat</t>
  </si>
  <si>
    <t>Módosított előirányzat</t>
  </si>
  <si>
    <t xml:space="preserve">Fejlesztések </t>
  </si>
  <si>
    <t>Fejlesztések-re, következő évi tartalékba</t>
  </si>
  <si>
    <t>Martongazda (fejlesztésre átadott)</t>
  </si>
  <si>
    <t>Saját (tartalék, kölcsön)</t>
  </si>
  <si>
    <t>Egyéb befizetés, pályázat, pm.</t>
  </si>
  <si>
    <t xml:space="preserve">Martongazda Kft </t>
  </si>
  <si>
    <t>Céltartalék (viziközmű fejlesztésre)</t>
  </si>
  <si>
    <t xml:space="preserve">Fejlesztési céltartalék </t>
  </si>
  <si>
    <t>Fejlesztési célú ct.</t>
  </si>
  <si>
    <t>Kincstárjegy lekötés és beváltás</t>
  </si>
  <si>
    <t>Költségvetési maradvány felhalmozási</t>
  </si>
  <si>
    <t>Kormányzati támogatás</t>
  </si>
  <si>
    <t>Szociális ellátások</t>
  </si>
  <si>
    <t>Hulladékgazd.Társulás tagdíj</t>
  </si>
  <si>
    <t>Normatíva visszafizetés</t>
  </si>
  <si>
    <t>Köztemetés</t>
  </si>
  <si>
    <t>Mindösszesen</t>
  </si>
  <si>
    <t>Teljesített ei.</t>
  </si>
  <si>
    <t>Teljesített előirányzat</t>
  </si>
  <si>
    <t>Kormányzati támogatás terhére pe átadás Polg.Hiv-nak</t>
  </si>
  <si>
    <t>Csatorna áfa</t>
  </si>
  <si>
    <t>Pályázati fejlesztések</t>
  </si>
  <si>
    <t>Gárdonyi Rendőrkapitányságnak és a Martonvásári Mentőállomásnak a támogatása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</si>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</sst>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6" fillId="0" borderId="0" xfId="0" applyFont="1" applyFill="1" applyBorder="1"/>
    <xf numFmtId="164" fontId="8" fillId="3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164" fontId="8" fillId="4" borderId="2" xfId="1" applyNumberFormat="1" applyFont="1" applyFill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5" fillId="0" borderId="0" xfId="0" applyFont="1" applyFill="1" applyBorder="1" applyAlignment="1">
      <alignment vertical="center"/>
    </xf>
    <xf numFmtId="164" fontId="9" fillId="4" borderId="2" xfId="1" applyNumberFormat="1" applyFont="1" applyFill="1" applyBorder="1" applyAlignment="1">
      <alignment horizontal="right" vertical="center" wrapText="1"/>
    </xf>
    <xf numFmtId="164" fontId="9" fillId="5" borderId="7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8" fillId="3" borderId="9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64" fontId="9" fillId="0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164" fontId="5" fillId="3" borderId="2" xfId="1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14" xfId="0" applyFont="1" applyFill="1" applyBorder="1" applyAlignment="1">
      <alignment vertical="center" wrapText="1"/>
    </xf>
    <xf numFmtId="164" fontId="5" fillId="4" borderId="2" xfId="1" applyNumberFormat="1" applyFont="1" applyFill="1" applyBorder="1" applyAlignment="1">
      <alignment horizontal="right" vertical="center" wrapText="1"/>
    </xf>
    <xf numFmtId="0" fontId="6" fillId="0" borderId="0" xfId="0" applyFont="1"/>
    <xf numFmtId="164" fontId="6" fillId="5" borderId="2" xfId="1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vertical="center" wrapText="1"/>
    </xf>
    <xf numFmtId="0" fontId="8" fillId="0" borderId="0" xfId="0" applyFont="1"/>
    <xf numFmtId="0" fontId="9" fillId="0" borderId="14" xfId="0" applyFont="1" applyFill="1" applyBorder="1" applyAlignment="1">
      <alignment vertical="center" wrapText="1"/>
    </xf>
    <xf numFmtId="0" fontId="9" fillId="0" borderId="0" xfId="0" applyFont="1"/>
    <xf numFmtId="3" fontId="6" fillId="0" borderId="0" xfId="0" applyNumberFormat="1" applyFont="1"/>
    <xf numFmtId="164" fontId="5" fillId="0" borderId="0" xfId="1" applyNumberFormat="1" applyFont="1"/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64" fontId="8" fillId="0" borderId="9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/>
    <xf numFmtId="0" fontId="9" fillId="0" borderId="0" xfId="3" applyFont="1" applyAlignment="1">
      <alignment horizontal="center" vertical="center"/>
    </xf>
    <xf numFmtId="164" fontId="11" fillId="0" borderId="2" xfId="1" applyNumberFormat="1" applyFont="1" applyBorder="1" applyAlignment="1">
      <alignment horizontal="right" vertical="center" wrapText="1"/>
    </xf>
    <xf numFmtId="164" fontId="13" fillId="0" borderId="2" xfId="1" applyNumberFormat="1" applyFont="1" applyBorder="1" applyAlignment="1">
      <alignment horizontal="right" vertical="center" wrapText="1"/>
    </xf>
    <xf numFmtId="164" fontId="11" fillId="0" borderId="2" xfId="1" applyNumberFormat="1" applyFont="1" applyFill="1" applyBorder="1" applyAlignment="1">
      <alignment horizontal="right" vertical="center" wrapText="1"/>
    </xf>
    <xf numFmtId="0" fontId="9" fillId="0" borderId="0" xfId="3" applyFont="1"/>
    <xf numFmtId="0" fontId="8" fillId="0" borderId="0" xfId="3" applyFont="1"/>
    <xf numFmtId="0" fontId="8" fillId="0" borderId="0" xfId="3" applyFont="1" applyBorder="1" applyAlignment="1">
      <alignment horizontal="right" vertical="top" wrapText="1"/>
    </xf>
    <xf numFmtId="165" fontId="12" fillId="0" borderId="0" xfId="3" applyNumberFormat="1" applyFont="1" applyBorder="1" applyAlignment="1">
      <alignment horizontal="center" vertical="center" wrapText="1"/>
    </xf>
    <xf numFmtId="0" fontId="11" fillId="0" borderId="0" xfId="3" applyFont="1"/>
    <xf numFmtId="164" fontId="5" fillId="3" borderId="23" xfId="1" applyNumberFormat="1" applyFont="1" applyFill="1" applyBorder="1" applyAlignment="1">
      <alignment horizontal="right" vertical="center" wrapText="1"/>
    </xf>
    <xf numFmtId="164" fontId="6" fillId="0" borderId="23" xfId="1" applyNumberFormat="1" applyFont="1" applyFill="1" applyBorder="1" applyAlignment="1">
      <alignment horizontal="right" vertical="center" wrapText="1"/>
    </xf>
    <xf numFmtId="164" fontId="6" fillId="5" borderId="23" xfId="1" applyNumberFormat="1" applyFont="1" applyFill="1" applyBorder="1" applyAlignment="1">
      <alignment horizontal="right" vertical="center" wrapText="1"/>
    </xf>
    <xf numFmtId="164" fontId="8" fillId="3" borderId="23" xfId="1" applyNumberFormat="1" applyFont="1" applyFill="1" applyBorder="1" applyAlignment="1">
      <alignment horizontal="right" vertical="center" wrapText="1"/>
    </xf>
    <xf numFmtId="164" fontId="9" fillId="5" borderId="23" xfId="1" applyNumberFormat="1" applyFont="1" applyFill="1" applyBorder="1" applyAlignment="1">
      <alignment horizontal="right" vertical="center" wrapText="1"/>
    </xf>
    <xf numFmtId="164" fontId="9" fillId="0" borderId="23" xfId="1" applyNumberFormat="1" applyFont="1" applyFill="1" applyBorder="1" applyAlignment="1">
      <alignment horizontal="right" vertical="center" wrapText="1"/>
    </xf>
    <xf numFmtId="164" fontId="8" fillId="3" borderId="5" xfId="1" applyNumberFormat="1" applyFont="1" applyFill="1" applyBorder="1" applyAlignment="1">
      <alignment horizontal="right" vertical="center" wrapText="1"/>
    </xf>
    <xf numFmtId="164" fontId="8" fillId="4" borderId="5" xfId="1" applyNumberFormat="1" applyFont="1" applyFill="1" applyBorder="1" applyAlignment="1">
      <alignment horizontal="right" vertical="center" wrapText="1"/>
    </xf>
    <xf numFmtId="164" fontId="5" fillId="3" borderId="3" xfId="1" applyNumberFormat="1" applyFont="1" applyFill="1" applyBorder="1" applyAlignment="1">
      <alignment horizontal="right" vertical="center" wrapText="1"/>
    </xf>
    <xf numFmtId="164" fontId="5" fillId="4" borderId="3" xfId="1" applyNumberFormat="1" applyFont="1" applyFill="1" applyBorder="1" applyAlignment="1">
      <alignment horizontal="right" vertical="center" wrapText="1"/>
    </xf>
    <xf numFmtId="164" fontId="8" fillId="3" borderId="3" xfId="1" applyNumberFormat="1" applyFont="1" applyFill="1" applyBorder="1" applyAlignment="1">
      <alignment horizontal="right" vertical="center" wrapText="1"/>
    </xf>
    <xf numFmtId="164" fontId="8" fillId="4" borderId="3" xfId="1" applyNumberFormat="1" applyFont="1" applyFill="1" applyBorder="1" applyAlignment="1">
      <alignment horizontal="right" vertical="center" wrapText="1"/>
    </xf>
    <xf numFmtId="164" fontId="6" fillId="5" borderId="3" xfId="1" applyNumberFormat="1" applyFont="1" applyFill="1" applyBorder="1" applyAlignment="1">
      <alignment horizontal="right" vertical="center" wrapText="1"/>
    </xf>
    <xf numFmtId="164" fontId="11" fillId="0" borderId="23" xfId="1" applyNumberFormat="1" applyFont="1" applyBorder="1" applyAlignment="1">
      <alignment horizontal="right" vertical="center" wrapText="1"/>
    </xf>
    <xf numFmtId="164" fontId="12" fillId="2" borderId="25" xfId="1" applyNumberFormat="1" applyFont="1" applyFill="1" applyBorder="1" applyAlignment="1">
      <alignment horizontal="right" vertical="center" wrapText="1"/>
    </xf>
    <xf numFmtId="164" fontId="12" fillId="2" borderId="32" xfId="1" applyNumberFormat="1" applyFont="1" applyFill="1" applyBorder="1" applyAlignment="1">
      <alignment horizontal="right" vertical="center" wrapText="1"/>
    </xf>
    <xf numFmtId="164" fontId="9" fillId="5" borderId="33" xfId="1" applyNumberFormat="1" applyFont="1" applyFill="1" applyBorder="1" applyAlignment="1">
      <alignment horizontal="right" vertical="center" wrapText="1"/>
    </xf>
    <xf numFmtId="164" fontId="8" fillId="3" borderId="22" xfId="1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5" fillId="3" borderId="21" xfId="0" applyFont="1" applyFill="1" applyBorder="1" applyAlignment="1">
      <alignment horizontal="center" vertical="top" wrapText="1"/>
    </xf>
    <xf numFmtId="164" fontId="9" fillId="5" borderId="3" xfId="1" applyNumberFormat="1" applyFont="1" applyFill="1" applyBorder="1" applyAlignment="1">
      <alignment horizontal="right" vertical="center" wrapText="1"/>
    </xf>
    <xf numFmtId="164" fontId="9" fillId="5" borderId="6" xfId="1" applyNumberFormat="1" applyFont="1" applyFill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164" fontId="12" fillId="0" borderId="2" xfId="1" applyNumberFormat="1" applyFont="1" applyBorder="1" applyAlignment="1">
      <alignment horizontal="right" vertical="center" wrapText="1"/>
    </xf>
    <xf numFmtId="164" fontId="12" fillId="0" borderId="23" xfId="1" applyNumberFormat="1" applyFont="1" applyBorder="1" applyAlignment="1">
      <alignment horizontal="right" vertical="center" wrapText="1"/>
    </xf>
    <xf numFmtId="3" fontId="9" fillId="0" borderId="0" xfId="3" applyNumberFormat="1" applyFont="1"/>
    <xf numFmtId="164" fontId="9" fillId="5" borderId="2" xfId="1" applyNumberFormat="1" applyFont="1" applyFill="1" applyBorder="1" applyAlignment="1">
      <alignment horizontal="right" vertical="center" wrapText="1"/>
    </xf>
    <xf numFmtId="164" fontId="5" fillId="4" borderId="6" xfId="1" applyNumberFormat="1" applyFont="1" applyFill="1" applyBorder="1" applyAlignment="1">
      <alignment horizontal="right" vertical="center" wrapText="1"/>
    </xf>
    <xf numFmtId="164" fontId="5" fillId="4" borderId="7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4" fontId="8" fillId="3" borderId="15" xfId="1" applyNumberFormat="1" applyFont="1" applyFill="1" applyBorder="1" applyAlignment="1">
      <alignment horizontal="right" vertical="center" wrapText="1"/>
    </xf>
    <xf numFmtId="164" fontId="8" fillId="3" borderId="27" xfId="1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vertical="center" wrapText="1"/>
    </xf>
    <xf numFmtId="164" fontId="8" fillId="3" borderId="30" xfId="1" applyNumberFormat="1" applyFont="1" applyFill="1" applyBorder="1" applyAlignment="1">
      <alignment horizontal="right" vertical="center" wrapText="1"/>
    </xf>
    <xf numFmtId="164" fontId="9" fillId="4" borderId="7" xfId="1" applyNumberFormat="1" applyFont="1" applyFill="1" applyBorder="1" applyAlignment="1">
      <alignment horizontal="right" vertical="center" wrapText="1"/>
    </xf>
    <xf numFmtId="164" fontId="9" fillId="5" borderId="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8" fillId="3" borderId="29" xfId="1" applyNumberFormat="1" applyFont="1" applyFill="1" applyBorder="1" applyAlignment="1">
      <alignment horizontal="right" vertical="center" wrapText="1"/>
    </xf>
    <xf numFmtId="164" fontId="9" fillId="4" borderId="5" xfId="1" applyNumberFormat="1" applyFont="1" applyFill="1" applyBorder="1" applyAlignment="1">
      <alignment horizontal="right" vertical="center" wrapText="1"/>
    </xf>
    <xf numFmtId="164" fontId="9" fillId="4" borderId="18" xfId="1" applyNumberFormat="1" applyFont="1" applyFill="1" applyBorder="1" applyAlignment="1">
      <alignment horizontal="right" vertical="center" wrapText="1"/>
    </xf>
    <xf numFmtId="164" fontId="8" fillId="3" borderId="28" xfId="1" applyNumberFormat="1" applyFont="1" applyFill="1" applyBorder="1" applyAlignment="1">
      <alignment horizontal="right" vertical="center" wrapText="1"/>
    </xf>
    <xf numFmtId="0" fontId="6" fillId="0" borderId="14" xfId="0" applyFont="1" applyBorder="1"/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 wrapText="1"/>
    </xf>
    <xf numFmtId="164" fontId="5" fillId="3" borderId="30" xfId="1" applyNumberFormat="1" applyFont="1" applyFill="1" applyBorder="1" applyAlignment="1">
      <alignment horizontal="right" vertical="center" wrapText="1"/>
    </xf>
    <xf numFmtId="164" fontId="5" fillId="3" borderId="15" xfId="1" applyNumberFormat="1" applyFont="1" applyFill="1" applyBorder="1" applyAlignment="1">
      <alignment horizontal="right" vertical="center" wrapText="1"/>
    </xf>
    <xf numFmtId="164" fontId="5" fillId="3" borderId="27" xfId="1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164" fontId="8" fillId="4" borderId="6" xfId="1" applyNumberFormat="1" applyFont="1" applyFill="1" applyBorder="1" applyAlignment="1">
      <alignment horizontal="right" vertical="center" wrapText="1"/>
    </xf>
    <xf numFmtId="164" fontId="8" fillId="4" borderId="7" xfId="1" applyNumberFormat="1" applyFont="1" applyFill="1" applyBorder="1" applyAlignment="1">
      <alignment horizontal="right" vertical="center" wrapText="1"/>
    </xf>
    <xf numFmtId="164" fontId="5" fillId="3" borderId="8" xfId="1" applyNumberFormat="1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164" fontId="5" fillId="3" borderId="22" xfId="1" applyNumberFormat="1" applyFont="1" applyFill="1" applyBorder="1" applyAlignment="1">
      <alignment horizontal="right" vertical="center" wrapText="1"/>
    </xf>
    <xf numFmtId="164" fontId="5" fillId="3" borderId="21" xfId="1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6" fillId="5" borderId="9" xfId="1" applyNumberFormat="1" applyFont="1" applyFill="1" applyBorder="1" applyAlignment="1">
      <alignment horizontal="right" vertical="center" wrapText="1"/>
    </xf>
    <xf numFmtId="164" fontId="6" fillId="5" borderId="22" xfId="1" applyNumberFormat="1" applyFont="1" applyFill="1" applyBorder="1" applyAlignment="1">
      <alignment horizontal="right" vertical="center" wrapText="1"/>
    </xf>
    <xf numFmtId="164" fontId="12" fillId="0" borderId="2" xfId="1" applyNumberFormat="1" applyFont="1" applyFill="1" applyBorder="1" applyAlignment="1">
      <alignment horizontal="right" vertical="center" wrapText="1"/>
    </xf>
    <xf numFmtId="0" fontId="9" fillId="0" borderId="3" xfId="3" applyFont="1" applyBorder="1" applyAlignment="1">
      <alignment vertical="top" wrapText="1"/>
    </xf>
    <xf numFmtId="0" fontId="14" fillId="0" borderId="3" xfId="4" applyFont="1" applyFill="1" applyBorder="1" applyAlignment="1">
      <alignment horizontal="left" vertical="center" wrapText="1"/>
    </xf>
    <xf numFmtId="0" fontId="8" fillId="2" borderId="24" xfId="3" applyFont="1" applyFill="1" applyBorder="1" applyAlignment="1">
      <alignment horizontal="left" vertical="top" wrapText="1"/>
    </xf>
    <xf numFmtId="0" fontId="9" fillId="0" borderId="30" xfId="3" applyFont="1" applyBorder="1" applyAlignment="1">
      <alignment vertical="top" wrapText="1"/>
    </xf>
    <xf numFmtId="164" fontId="12" fillId="0" borderId="15" xfId="1" applyNumberFormat="1" applyFont="1" applyFill="1" applyBorder="1" applyAlignment="1">
      <alignment horizontal="right" vertical="center" wrapText="1"/>
    </xf>
    <xf numFmtId="164" fontId="11" fillId="0" borderId="15" xfId="1" applyNumberFormat="1" applyFont="1" applyBorder="1" applyAlignment="1">
      <alignment horizontal="right" vertical="center" wrapText="1"/>
    </xf>
    <xf numFmtId="164" fontId="12" fillId="0" borderId="15" xfId="1" applyNumberFormat="1" applyFont="1" applyBorder="1" applyAlignment="1">
      <alignment horizontal="right" vertical="center" wrapText="1"/>
    </xf>
    <xf numFmtId="164" fontId="9" fillId="5" borderId="2" xfId="1" applyNumberFormat="1" applyFont="1" applyFill="1" applyBorder="1" applyAlignment="1">
      <alignment horizontal="right" vertical="center" wrapText="1"/>
    </xf>
    <xf numFmtId="0" fontId="9" fillId="0" borderId="12" xfId="3" applyFont="1" applyBorder="1" applyAlignment="1">
      <alignment vertical="top" wrapText="1"/>
    </xf>
    <xf numFmtId="164" fontId="17" fillId="0" borderId="7" xfId="1" applyNumberFormat="1" applyFont="1" applyFill="1" applyBorder="1" applyAlignment="1">
      <alignment horizontal="right" vertical="center" wrapText="1"/>
    </xf>
    <xf numFmtId="164" fontId="11" fillId="0" borderId="27" xfId="1" applyNumberFormat="1" applyFont="1" applyBorder="1" applyAlignment="1">
      <alignment horizontal="right" vertical="center" wrapText="1"/>
    </xf>
    <xf numFmtId="164" fontId="11" fillId="0" borderId="7" xfId="1" applyNumberFormat="1" applyFont="1" applyFill="1" applyBorder="1" applyAlignment="1">
      <alignment horizontal="right" vertical="center" wrapText="1"/>
    </xf>
    <xf numFmtId="164" fontId="9" fillId="5" borderId="25" xfId="1" applyNumberFormat="1" applyFont="1" applyFill="1" applyBorder="1" applyAlignment="1">
      <alignment horizontal="right" vertical="center" wrapText="1"/>
    </xf>
    <xf numFmtId="164" fontId="9" fillId="5" borderId="3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4" fontId="11" fillId="0" borderId="34" xfId="1" applyNumberFormat="1" applyFont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center" wrapText="1"/>
    </xf>
    <xf numFmtId="164" fontId="12" fillId="0" borderId="34" xfId="1" applyNumberFormat="1" applyFont="1" applyBorder="1" applyAlignment="1">
      <alignment horizontal="right" vertical="center" wrapText="1"/>
    </xf>
    <xf numFmtId="164" fontId="12" fillId="0" borderId="35" xfId="1" applyNumberFormat="1" applyFont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9" fillId="5" borderId="2" xfId="1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right" vertical="center" wrapText="1"/>
    </xf>
    <xf numFmtId="164" fontId="5" fillId="4" borderId="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8" fillId="2" borderId="39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37" xfId="3" applyFont="1" applyFill="1" applyBorder="1" applyAlignment="1">
      <alignment horizontal="center" vertical="center" wrapText="1"/>
    </xf>
    <xf numFmtId="0" fontId="8" fillId="2" borderId="26" xfId="3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3" fillId="3" borderId="23" xfId="3" applyFont="1" applyFill="1" applyBorder="1" applyAlignment="1">
      <alignment horizontal="center" vertical="center" wrapText="1"/>
    </xf>
  </cellXfs>
  <cellStyles count="6">
    <cellStyle name="Ezres" xfId="1" builtinId="3"/>
    <cellStyle name="Ezres 2" xfId="2"/>
    <cellStyle name="Normál" xfId="0" builtinId="0"/>
    <cellStyle name="Normál 2" xfId="3"/>
    <cellStyle name="Normál 2 2" xfId="4"/>
    <cellStyle name="Százalék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39"/>
  <sheetViews>
    <sheetView tabSelected="1" view="pageLayout" topLeftCell="B2" zoomScaleNormal="80" workbookViewId="0">
      <selection activeCell="K2" sqref="K2:M2"/>
    </sheetView>
  </sheetViews>
  <sheetFormatPr defaultRowHeight="15" x14ac:dyDescent="0.25"/>
  <cols>
    <col min="1" max="1" width="44.85546875" style="1" customWidth="1"/>
    <col min="2" max="2" width="11.42578125" style="3" bestFit="1" customWidth="1"/>
    <col min="3" max="3" width="11" style="3" customWidth="1"/>
    <col min="4" max="4" width="11.85546875" style="3" customWidth="1"/>
    <col min="5" max="7" width="11.42578125" style="1" customWidth="1"/>
    <col min="8" max="10" width="10.140625" style="1" customWidth="1"/>
    <col min="11" max="13" width="11.5703125" style="1" customWidth="1"/>
    <col min="14" max="16" width="11" style="6" customWidth="1"/>
    <col min="17" max="19" width="10.7109375" style="1" customWidth="1"/>
    <col min="20" max="22" width="10.140625" style="1" customWidth="1"/>
    <col min="23" max="16384" width="9.140625" style="1"/>
  </cols>
  <sheetData>
    <row r="1" spans="1:22" ht="21.75" customHeight="1" x14ac:dyDescent="0.25">
      <c r="A1" s="154" t="s">
        <v>0</v>
      </c>
      <c r="B1" s="151" t="s">
        <v>1</v>
      </c>
      <c r="C1" s="152"/>
      <c r="D1" s="152"/>
      <c r="E1" s="152"/>
      <c r="F1" s="152"/>
      <c r="G1" s="152"/>
      <c r="H1" s="152"/>
      <c r="I1" s="152"/>
      <c r="J1" s="153"/>
      <c r="K1" s="144" t="s">
        <v>2</v>
      </c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ht="73.5" customHeight="1" x14ac:dyDescent="0.25">
      <c r="A2" s="155"/>
      <c r="B2" s="150" t="s">
        <v>3</v>
      </c>
      <c r="C2" s="142"/>
      <c r="D2" s="142"/>
      <c r="E2" s="142" t="s">
        <v>4</v>
      </c>
      <c r="F2" s="142"/>
      <c r="G2" s="142"/>
      <c r="H2" s="142" t="s">
        <v>5</v>
      </c>
      <c r="I2" s="142"/>
      <c r="J2" s="143"/>
      <c r="K2" s="147" t="s">
        <v>6</v>
      </c>
      <c r="L2" s="142"/>
      <c r="M2" s="142"/>
      <c r="N2" s="148" t="s">
        <v>7</v>
      </c>
      <c r="O2" s="148"/>
      <c r="P2" s="148"/>
      <c r="Q2" s="142" t="s">
        <v>8</v>
      </c>
      <c r="R2" s="142"/>
      <c r="S2" s="142"/>
      <c r="T2" s="142" t="s">
        <v>9</v>
      </c>
      <c r="U2" s="142"/>
      <c r="V2" s="143"/>
    </row>
    <row r="3" spans="1:22" ht="29.25" thickBot="1" x14ac:dyDescent="0.3">
      <c r="A3" s="156"/>
      <c r="B3" s="95" t="s">
        <v>10</v>
      </c>
      <c r="C3" s="92" t="s">
        <v>11</v>
      </c>
      <c r="D3" s="92" t="s">
        <v>94</v>
      </c>
      <c r="E3" s="92" t="s">
        <v>10</v>
      </c>
      <c r="F3" s="92" t="s">
        <v>11</v>
      </c>
      <c r="G3" s="92" t="s">
        <v>94</v>
      </c>
      <c r="H3" s="92" t="s">
        <v>10</v>
      </c>
      <c r="I3" s="92" t="s">
        <v>11</v>
      </c>
      <c r="J3" s="93" t="s">
        <v>94</v>
      </c>
      <c r="K3" s="100" t="s">
        <v>10</v>
      </c>
      <c r="L3" s="92" t="s">
        <v>11</v>
      </c>
      <c r="M3" s="92" t="s">
        <v>94</v>
      </c>
      <c r="N3" s="92" t="s">
        <v>10</v>
      </c>
      <c r="O3" s="92" t="s">
        <v>11</v>
      </c>
      <c r="P3" s="92" t="s">
        <v>94</v>
      </c>
      <c r="Q3" s="92" t="s">
        <v>10</v>
      </c>
      <c r="R3" s="92" t="s">
        <v>11</v>
      </c>
      <c r="S3" s="92" t="s">
        <v>94</v>
      </c>
      <c r="T3" s="92" t="s">
        <v>10</v>
      </c>
      <c r="U3" s="92" t="s">
        <v>11</v>
      </c>
      <c r="V3" s="93" t="s">
        <v>94</v>
      </c>
    </row>
    <row r="4" spans="1:22" s="3" customFormat="1" ht="14.25" x14ac:dyDescent="0.2">
      <c r="A4" s="94" t="s">
        <v>12</v>
      </c>
      <c r="B4" s="96">
        <f t="shared" ref="B4:B24" si="0">+E4+H4</f>
        <v>65253</v>
      </c>
      <c r="C4" s="90">
        <f t="shared" ref="C4:C24" si="1">+F4+I4</f>
        <v>67638</v>
      </c>
      <c r="D4" s="90">
        <f t="shared" ref="D4:D24" si="2">+G4+J4</f>
        <v>52632</v>
      </c>
      <c r="E4" s="90"/>
      <c r="F4" s="90"/>
      <c r="G4" s="90"/>
      <c r="H4" s="90">
        <f>SUM(H5:H12)</f>
        <v>65253</v>
      </c>
      <c r="I4" s="90">
        <f>SUM(I5:I12)</f>
        <v>67638</v>
      </c>
      <c r="J4" s="91">
        <f>SUM(J5:J12)</f>
        <v>52632</v>
      </c>
      <c r="K4" s="101">
        <f>+N4+Q4+T4</f>
        <v>27364</v>
      </c>
      <c r="L4" s="90">
        <f>+O4+S4+U4</f>
        <v>27364</v>
      </c>
      <c r="M4" s="90">
        <f>+P4+T4+V4</f>
        <v>20798</v>
      </c>
      <c r="N4" s="90">
        <f>SUM(N5:N11)</f>
        <v>27364</v>
      </c>
      <c r="O4" s="90">
        <f>SUM(O5:O11)</f>
        <v>27364</v>
      </c>
      <c r="P4" s="90">
        <f>SUM(P5:P11)</f>
        <v>20798</v>
      </c>
      <c r="Q4" s="90">
        <f>SUM(Q5:Q11)</f>
        <v>0</v>
      </c>
      <c r="R4" s="90">
        <f t="shared" ref="R4:S4" si="3">SUM(R5:R11)</f>
        <v>0</v>
      </c>
      <c r="S4" s="90">
        <f t="shared" si="3"/>
        <v>0</v>
      </c>
      <c r="T4" s="90">
        <f>SUM(T5:T11)</f>
        <v>0</v>
      </c>
      <c r="U4" s="90">
        <f t="shared" ref="U4:V4" si="4">SUM(U5:U11)</f>
        <v>0</v>
      </c>
      <c r="V4" s="91">
        <f t="shared" si="4"/>
        <v>0</v>
      </c>
    </row>
    <row r="5" spans="1:22" ht="30" x14ac:dyDescent="0.25">
      <c r="A5" s="76" t="s">
        <v>13</v>
      </c>
      <c r="B5" s="68">
        <f t="shared" si="0"/>
        <v>9197</v>
      </c>
      <c r="C5" s="4">
        <f t="shared" si="1"/>
        <v>9266</v>
      </c>
      <c r="D5" s="4">
        <f t="shared" si="2"/>
        <v>6967</v>
      </c>
      <c r="E5" s="86"/>
      <c r="F5" s="86"/>
      <c r="G5" s="86"/>
      <c r="H5" s="5">
        <v>9197</v>
      </c>
      <c r="I5" s="5">
        <v>9266</v>
      </c>
      <c r="J5" s="62">
        <v>6967</v>
      </c>
      <c r="K5" s="64">
        <f>+N5+Q5+T5</f>
        <v>0</v>
      </c>
      <c r="L5" s="4">
        <f t="shared" ref="L5:M5" si="5">+O5+R5+U5</f>
        <v>0</v>
      </c>
      <c r="M5" s="4">
        <f t="shared" si="5"/>
        <v>0</v>
      </c>
      <c r="N5" s="5">
        <v>0</v>
      </c>
      <c r="O5" s="5"/>
      <c r="P5" s="5"/>
      <c r="Q5" s="86"/>
      <c r="R5" s="86"/>
      <c r="S5" s="86"/>
      <c r="T5" s="86"/>
      <c r="U5" s="86"/>
      <c r="V5" s="61"/>
    </row>
    <row r="6" spans="1:22" ht="30" x14ac:dyDescent="0.25">
      <c r="A6" s="76" t="s">
        <v>14</v>
      </c>
      <c r="B6" s="68">
        <f t="shared" si="0"/>
        <v>8396</v>
      </c>
      <c r="C6" s="4">
        <f t="shared" si="1"/>
        <v>8495</v>
      </c>
      <c r="D6" s="4">
        <f t="shared" si="2"/>
        <v>6396</v>
      </c>
      <c r="E6" s="86"/>
      <c r="F6" s="86"/>
      <c r="G6" s="86"/>
      <c r="H6" s="5">
        <v>8396</v>
      </c>
      <c r="I6" s="5">
        <v>8495</v>
      </c>
      <c r="J6" s="62">
        <v>6396</v>
      </c>
      <c r="K6" s="64">
        <f t="shared" ref="K6:K12" si="6">+N6+Q6+T6</f>
        <v>6256</v>
      </c>
      <c r="L6" s="4">
        <f t="shared" ref="L6:L12" si="7">+O6+R6+U6</f>
        <v>6256</v>
      </c>
      <c r="M6" s="4">
        <f t="shared" ref="M6:M12" si="8">+P6+S6+V6</f>
        <v>4755</v>
      </c>
      <c r="N6" s="5">
        <v>6256</v>
      </c>
      <c r="O6" s="5">
        <v>6256</v>
      </c>
      <c r="P6" s="5">
        <v>4755</v>
      </c>
      <c r="Q6" s="86"/>
      <c r="R6" s="86"/>
      <c r="S6" s="86"/>
      <c r="T6" s="86"/>
      <c r="U6" s="86"/>
      <c r="V6" s="61"/>
    </row>
    <row r="7" spans="1:22" x14ac:dyDescent="0.25">
      <c r="A7" s="76" t="s">
        <v>15</v>
      </c>
      <c r="B7" s="68">
        <f t="shared" si="0"/>
        <v>6547</v>
      </c>
      <c r="C7" s="4">
        <f t="shared" si="1"/>
        <v>6646</v>
      </c>
      <c r="D7" s="4">
        <f t="shared" si="2"/>
        <v>5009</v>
      </c>
      <c r="E7" s="86"/>
      <c r="F7" s="86"/>
      <c r="G7" s="86"/>
      <c r="H7" s="5">
        <v>6547</v>
      </c>
      <c r="I7" s="5">
        <v>6646</v>
      </c>
      <c r="J7" s="62">
        <v>5009</v>
      </c>
      <c r="K7" s="64">
        <f t="shared" si="6"/>
        <v>1540</v>
      </c>
      <c r="L7" s="4">
        <f t="shared" si="7"/>
        <v>1540</v>
      </c>
      <c r="M7" s="4">
        <f t="shared" si="8"/>
        <v>1170</v>
      </c>
      <c r="N7" s="5">
        <v>1540</v>
      </c>
      <c r="O7" s="5">
        <v>1540</v>
      </c>
      <c r="P7" s="5">
        <v>1170</v>
      </c>
      <c r="Q7" s="86"/>
      <c r="R7" s="86"/>
      <c r="S7" s="86"/>
      <c r="T7" s="86"/>
      <c r="U7" s="86"/>
      <c r="V7" s="61"/>
    </row>
    <row r="8" spans="1:22" x14ac:dyDescent="0.25">
      <c r="A8" s="76" t="s">
        <v>16</v>
      </c>
      <c r="B8" s="68">
        <f t="shared" si="0"/>
        <v>6992</v>
      </c>
      <c r="C8" s="4">
        <f t="shared" si="1"/>
        <v>7371</v>
      </c>
      <c r="D8" s="4">
        <f t="shared" si="2"/>
        <v>5624</v>
      </c>
      <c r="E8" s="86"/>
      <c r="F8" s="86"/>
      <c r="G8" s="86"/>
      <c r="H8" s="5">
        <v>6992</v>
      </c>
      <c r="I8" s="5">
        <v>7371</v>
      </c>
      <c r="J8" s="62">
        <v>5624</v>
      </c>
      <c r="K8" s="64">
        <f t="shared" si="6"/>
        <v>0</v>
      </c>
      <c r="L8" s="4">
        <f t="shared" si="7"/>
        <v>0</v>
      </c>
      <c r="M8" s="4">
        <f t="shared" si="8"/>
        <v>0</v>
      </c>
      <c r="N8" s="5">
        <v>0</v>
      </c>
      <c r="O8" s="5"/>
      <c r="P8" s="5"/>
      <c r="Q8" s="86"/>
      <c r="R8" s="86"/>
      <c r="S8" s="86"/>
      <c r="T8" s="86"/>
      <c r="U8" s="86"/>
      <c r="V8" s="61"/>
    </row>
    <row r="9" spans="1:22" x14ac:dyDescent="0.25">
      <c r="A9" s="76" t="s">
        <v>17</v>
      </c>
      <c r="B9" s="68">
        <f t="shared" si="0"/>
        <v>10967</v>
      </c>
      <c r="C9" s="4">
        <f t="shared" si="1"/>
        <v>11051</v>
      </c>
      <c r="D9" s="4">
        <f t="shared" si="2"/>
        <v>8310</v>
      </c>
      <c r="E9" s="86"/>
      <c r="F9" s="86"/>
      <c r="G9" s="86"/>
      <c r="H9" s="5">
        <v>10967</v>
      </c>
      <c r="I9" s="5">
        <v>11051</v>
      </c>
      <c r="J9" s="62">
        <v>8310</v>
      </c>
      <c r="K9" s="64">
        <f t="shared" si="6"/>
        <v>10880</v>
      </c>
      <c r="L9" s="4">
        <f t="shared" si="7"/>
        <v>10880</v>
      </c>
      <c r="M9" s="4">
        <f t="shared" si="8"/>
        <v>8269</v>
      </c>
      <c r="N9" s="5">
        <v>10880</v>
      </c>
      <c r="O9" s="5">
        <v>10880</v>
      </c>
      <c r="P9" s="5">
        <v>8269</v>
      </c>
      <c r="Q9" s="86"/>
      <c r="R9" s="86"/>
      <c r="S9" s="86"/>
      <c r="T9" s="86"/>
      <c r="U9" s="86"/>
      <c r="V9" s="61"/>
    </row>
    <row r="10" spans="1:22" ht="30" x14ac:dyDescent="0.25">
      <c r="A10" s="76" t="s">
        <v>18</v>
      </c>
      <c r="B10" s="68">
        <f t="shared" si="0"/>
        <v>16115</v>
      </c>
      <c r="C10" s="4">
        <f t="shared" si="1"/>
        <v>16256</v>
      </c>
      <c r="D10" s="4">
        <f t="shared" si="2"/>
        <v>12227</v>
      </c>
      <c r="E10" s="86"/>
      <c r="F10" s="86"/>
      <c r="G10" s="86"/>
      <c r="H10" s="5">
        <v>16115</v>
      </c>
      <c r="I10" s="5">
        <v>16256</v>
      </c>
      <c r="J10" s="62">
        <v>12227</v>
      </c>
      <c r="K10" s="64">
        <f t="shared" si="6"/>
        <v>7863</v>
      </c>
      <c r="L10" s="4">
        <f t="shared" si="7"/>
        <v>7863</v>
      </c>
      <c r="M10" s="4">
        <f t="shared" si="8"/>
        <v>5976</v>
      </c>
      <c r="N10" s="5">
        <v>7863</v>
      </c>
      <c r="O10" s="5">
        <v>7863</v>
      </c>
      <c r="P10" s="5">
        <v>5976</v>
      </c>
      <c r="Q10" s="86"/>
      <c r="R10" s="86"/>
      <c r="S10" s="86"/>
      <c r="T10" s="86"/>
      <c r="U10" s="86"/>
      <c r="V10" s="61"/>
    </row>
    <row r="11" spans="1:22" ht="31.5" customHeight="1" x14ac:dyDescent="0.25">
      <c r="A11" s="76" t="s">
        <v>19</v>
      </c>
      <c r="B11" s="68">
        <f t="shared" si="0"/>
        <v>5388</v>
      </c>
      <c r="C11" s="4">
        <f t="shared" si="1"/>
        <v>6789</v>
      </c>
      <c r="D11" s="4">
        <f t="shared" si="2"/>
        <v>6261</v>
      </c>
      <c r="E11" s="86"/>
      <c r="F11" s="86"/>
      <c r="G11" s="86"/>
      <c r="H11" s="5">
        <v>5388</v>
      </c>
      <c r="I11" s="5">
        <v>6789</v>
      </c>
      <c r="J11" s="62">
        <v>6261</v>
      </c>
      <c r="K11" s="64">
        <f t="shared" si="6"/>
        <v>825</v>
      </c>
      <c r="L11" s="4">
        <f t="shared" si="7"/>
        <v>825</v>
      </c>
      <c r="M11" s="4">
        <f t="shared" si="8"/>
        <v>628</v>
      </c>
      <c r="N11" s="5">
        <v>825</v>
      </c>
      <c r="O11" s="5">
        <v>825</v>
      </c>
      <c r="P11" s="5">
        <v>628</v>
      </c>
      <c r="Q11" s="86"/>
      <c r="R11" s="86"/>
      <c r="S11" s="86"/>
      <c r="T11" s="86"/>
      <c r="U11" s="86"/>
      <c r="V11" s="61"/>
    </row>
    <row r="12" spans="1:22" ht="30" x14ac:dyDescent="0.25">
      <c r="A12" s="76" t="s">
        <v>20</v>
      </c>
      <c r="B12" s="68">
        <f t="shared" si="0"/>
        <v>1651</v>
      </c>
      <c r="C12" s="4">
        <f t="shared" si="1"/>
        <v>1764</v>
      </c>
      <c r="D12" s="4">
        <f t="shared" si="2"/>
        <v>1838</v>
      </c>
      <c r="E12" s="86"/>
      <c r="F12" s="86"/>
      <c r="G12" s="86"/>
      <c r="H12" s="5">
        <v>1651</v>
      </c>
      <c r="I12" s="5">
        <v>1764</v>
      </c>
      <c r="J12" s="62">
        <v>1838</v>
      </c>
      <c r="K12" s="64">
        <f t="shared" si="6"/>
        <v>0</v>
      </c>
      <c r="L12" s="4">
        <f t="shared" si="7"/>
        <v>0</v>
      </c>
      <c r="M12" s="4">
        <f t="shared" si="8"/>
        <v>0</v>
      </c>
      <c r="N12" s="5">
        <v>0</v>
      </c>
      <c r="O12" s="5"/>
      <c r="P12" s="5">
        <v>0</v>
      </c>
      <c r="Q12" s="86"/>
      <c r="R12" s="86"/>
      <c r="S12" s="86"/>
      <c r="T12" s="86"/>
      <c r="U12" s="86"/>
      <c r="V12" s="61"/>
    </row>
    <row r="13" spans="1:22" s="3" customFormat="1" ht="14.25" x14ac:dyDescent="0.2">
      <c r="A13" s="75" t="s">
        <v>21</v>
      </c>
      <c r="B13" s="67">
        <f t="shared" si="0"/>
        <v>291916</v>
      </c>
      <c r="C13" s="2">
        <f t="shared" si="1"/>
        <v>297472</v>
      </c>
      <c r="D13" s="2">
        <f t="shared" si="2"/>
        <v>204601</v>
      </c>
      <c r="E13" s="2">
        <f t="shared" ref="E13:J13" si="9">SUM(E14:E24)</f>
        <v>267635</v>
      </c>
      <c r="F13" s="2">
        <f t="shared" si="9"/>
        <v>272965</v>
      </c>
      <c r="G13" s="2">
        <f t="shared" si="9"/>
        <v>187293</v>
      </c>
      <c r="H13" s="2">
        <f t="shared" si="9"/>
        <v>24281</v>
      </c>
      <c r="I13" s="2">
        <f t="shared" si="9"/>
        <v>24507</v>
      </c>
      <c r="J13" s="60">
        <f t="shared" si="9"/>
        <v>17308</v>
      </c>
      <c r="K13" s="63">
        <f t="shared" ref="K13:K24" si="10">+N13+Q13+T13</f>
        <v>253387</v>
      </c>
      <c r="L13" s="2">
        <f>+O13+S13+U13</f>
        <v>262333</v>
      </c>
      <c r="M13" s="2">
        <f>+P13+S13+V13</f>
        <v>196073</v>
      </c>
      <c r="N13" s="2">
        <f>SUM(N14:N24)</f>
        <v>253387</v>
      </c>
      <c r="O13" s="2">
        <f>SUM(O14:O24)</f>
        <v>262061</v>
      </c>
      <c r="P13" s="2">
        <f>SUM(P14:P24)</f>
        <v>195575</v>
      </c>
      <c r="Q13" s="2">
        <f>SUM(Q14:Q24)</f>
        <v>0</v>
      </c>
      <c r="R13" s="2">
        <v>0</v>
      </c>
      <c r="S13" s="2">
        <v>0</v>
      </c>
      <c r="T13" s="2">
        <v>0</v>
      </c>
      <c r="U13" s="2">
        <f>SUM(U14:U24)</f>
        <v>272</v>
      </c>
      <c r="V13" s="60">
        <f>SUM(V14:V24)</f>
        <v>498</v>
      </c>
    </row>
    <row r="14" spans="1:22" x14ac:dyDescent="0.25">
      <c r="A14" s="76" t="s">
        <v>22</v>
      </c>
      <c r="B14" s="68">
        <f t="shared" si="0"/>
        <v>167096</v>
      </c>
      <c r="C14" s="4">
        <f t="shared" si="1"/>
        <v>167731</v>
      </c>
      <c r="D14" s="4">
        <f t="shared" si="2"/>
        <v>124025</v>
      </c>
      <c r="E14" s="5">
        <v>153822</v>
      </c>
      <c r="F14" s="5">
        <v>154373</v>
      </c>
      <c r="G14" s="5">
        <v>114085</v>
      </c>
      <c r="H14" s="5">
        <v>13274</v>
      </c>
      <c r="I14" s="5">
        <v>13358</v>
      </c>
      <c r="J14" s="62">
        <v>9940</v>
      </c>
      <c r="K14" s="64">
        <f t="shared" si="10"/>
        <v>151312</v>
      </c>
      <c r="L14" s="4">
        <f>+O14+U14</f>
        <v>158883</v>
      </c>
      <c r="M14" s="4">
        <f>+P14+V14</f>
        <v>118647</v>
      </c>
      <c r="N14" s="5">
        <v>151312</v>
      </c>
      <c r="O14" s="5">
        <f>158636-25</f>
        <v>158611</v>
      </c>
      <c r="P14" s="5">
        <f>47+106107+11809+186</f>
        <v>118149</v>
      </c>
      <c r="Q14" s="86"/>
      <c r="R14" s="86"/>
      <c r="S14" s="86"/>
      <c r="T14" s="5">
        <v>0</v>
      </c>
      <c r="U14" s="5">
        <v>272</v>
      </c>
      <c r="V14" s="62">
        <f>272+226</f>
        <v>498</v>
      </c>
    </row>
    <row r="15" spans="1:22" x14ac:dyDescent="0.25">
      <c r="A15" s="76" t="s">
        <v>23</v>
      </c>
      <c r="B15" s="68">
        <f t="shared" si="0"/>
        <v>46896</v>
      </c>
      <c r="C15" s="4">
        <f t="shared" si="1"/>
        <v>50935</v>
      </c>
      <c r="D15" s="4">
        <f t="shared" si="2"/>
        <v>31912</v>
      </c>
      <c r="E15" s="5">
        <v>46896</v>
      </c>
      <c r="F15" s="5">
        <v>50935</v>
      </c>
      <c r="G15" s="5">
        <v>31912</v>
      </c>
      <c r="H15" s="86"/>
      <c r="I15" s="130"/>
      <c r="J15" s="61"/>
      <c r="K15" s="64">
        <f t="shared" si="10"/>
        <v>46083</v>
      </c>
      <c r="L15" s="4">
        <f t="shared" ref="L15:L24" si="11">+O15+U15</f>
        <v>46150</v>
      </c>
      <c r="M15" s="4">
        <f t="shared" ref="M15:M24" si="12">+P15+V15</f>
        <v>34804</v>
      </c>
      <c r="N15" s="5">
        <v>46083</v>
      </c>
      <c r="O15" s="5">
        <v>46150</v>
      </c>
      <c r="P15" s="5">
        <v>34804</v>
      </c>
      <c r="Q15" s="86"/>
      <c r="R15" s="86"/>
      <c r="S15" s="86"/>
      <c r="T15" s="86"/>
      <c r="U15" s="86"/>
      <c r="V15" s="61"/>
    </row>
    <row r="16" spans="1:22" x14ac:dyDescent="0.25">
      <c r="A16" s="76" t="s">
        <v>24</v>
      </c>
      <c r="B16" s="68">
        <f t="shared" si="0"/>
        <v>500</v>
      </c>
      <c r="C16" s="4">
        <f t="shared" si="1"/>
        <v>500</v>
      </c>
      <c r="D16" s="4">
        <f t="shared" si="2"/>
        <v>372</v>
      </c>
      <c r="E16" s="5">
        <v>500</v>
      </c>
      <c r="F16" s="5">
        <v>500</v>
      </c>
      <c r="G16" s="5">
        <v>372</v>
      </c>
      <c r="H16" s="86"/>
      <c r="I16" s="130"/>
      <c r="J16" s="61"/>
      <c r="K16" s="64">
        <f t="shared" si="10"/>
        <v>250</v>
      </c>
      <c r="L16" s="4">
        <f t="shared" si="11"/>
        <v>250</v>
      </c>
      <c r="M16" s="4">
        <f t="shared" si="12"/>
        <v>163</v>
      </c>
      <c r="N16" s="5">
        <v>250</v>
      </c>
      <c r="O16" s="5">
        <v>250</v>
      </c>
      <c r="P16" s="5">
        <v>163</v>
      </c>
      <c r="Q16" s="86"/>
      <c r="R16" s="86"/>
      <c r="S16" s="86"/>
      <c r="T16" s="86"/>
      <c r="U16" s="86"/>
      <c r="V16" s="61"/>
    </row>
    <row r="17" spans="1:22" x14ac:dyDescent="0.25">
      <c r="A17" s="76" t="s">
        <v>92</v>
      </c>
      <c r="B17" s="68">
        <f t="shared" si="0"/>
        <v>600</v>
      </c>
      <c r="C17" s="4">
        <f t="shared" si="1"/>
        <v>600</v>
      </c>
      <c r="D17" s="4">
        <f t="shared" si="2"/>
        <v>215</v>
      </c>
      <c r="E17" s="5">
        <v>600</v>
      </c>
      <c r="F17" s="5">
        <v>600</v>
      </c>
      <c r="G17" s="5">
        <v>215</v>
      </c>
      <c r="H17" s="86"/>
      <c r="I17" s="130"/>
      <c r="J17" s="61"/>
      <c r="K17" s="64">
        <f t="shared" si="10"/>
        <v>0</v>
      </c>
      <c r="L17" s="4">
        <f t="shared" si="11"/>
        <v>0</v>
      </c>
      <c r="M17" s="4">
        <f t="shared" si="12"/>
        <v>0</v>
      </c>
      <c r="N17" s="5">
        <v>0</v>
      </c>
      <c r="O17" s="5"/>
      <c r="P17" s="5"/>
      <c r="Q17" s="86"/>
      <c r="R17" s="86"/>
      <c r="S17" s="86"/>
      <c r="T17" s="86"/>
      <c r="U17" s="86"/>
      <c r="V17" s="61"/>
    </row>
    <row r="18" spans="1:22" x14ac:dyDescent="0.25">
      <c r="A18" s="76" t="s">
        <v>25</v>
      </c>
      <c r="B18" s="68">
        <f t="shared" si="0"/>
        <v>1751</v>
      </c>
      <c r="C18" s="4">
        <f t="shared" si="1"/>
        <v>1751</v>
      </c>
      <c r="D18" s="4">
        <f t="shared" si="2"/>
        <v>1253</v>
      </c>
      <c r="E18" s="5">
        <v>1751</v>
      </c>
      <c r="F18" s="5">
        <v>1751</v>
      </c>
      <c r="G18" s="5">
        <v>1253</v>
      </c>
      <c r="H18" s="5">
        <v>0</v>
      </c>
      <c r="I18" s="5"/>
      <c r="J18" s="62"/>
      <c r="K18" s="64">
        <f t="shared" si="10"/>
        <v>0</v>
      </c>
      <c r="L18" s="4">
        <f t="shared" si="11"/>
        <v>0</v>
      </c>
      <c r="M18" s="4">
        <f t="shared" si="12"/>
        <v>0</v>
      </c>
      <c r="N18" s="5">
        <v>0</v>
      </c>
      <c r="O18" s="5"/>
      <c r="P18" s="5"/>
      <c r="Q18" s="149"/>
      <c r="R18" s="86"/>
      <c r="S18" s="86"/>
      <c r="T18" s="149"/>
      <c r="U18" s="86"/>
      <c r="V18" s="61"/>
    </row>
    <row r="19" spans="1:22" x14ac:dyDescent="0.25">
      <c r="A19" s="76" t="s">
        <v>26</v>
      </c>
      <c r="B19" s="68">
        <f t="shared" si="0"/>
        <v>3661</v>
      </c>
      <c r="C19" s="4">
        <f t="shared" si="1"/>
        <v>3803</v>
      </c>
      <c r="D19" s="4">
        <f t="shared" si="2"/>
        <v>2519</v>
      </c>
      <c r="E19" s="86"/>
      <c r="F19" s="98"/>
      <c r="G19" s="86"/>
      <c r="H19" s="5">
        <v>3661</v>
      </c>
      <c r="I19" s="5">
        <v>3803</v>
      </c>
      <c r="J19" s="62">
        <v>2519</v>
      </c>
      <c r="K19" s="64">
        <f t="shared" si="10"/>
        <v>0</v>
      </c>
      <c r="L19" s="4">
        <f t="shared" si="11"/>
        <v>0</v>
      </c>
      <c r="M19" s="4">
        <f t="shared" si="12"/>
        <v>0</v>
      </c>
      <c r="N19" s="5">
        <v>0</v>
      </c>
      <c r="O19" s="5"/>
      <c r="P19" s="5"/>
      <c r="Q19" s="149"/>
      <c r="R19" s="86"/>
      <c r="S19" s="86"/>
      <c r="T19" s="149"/>
      <c r="U19" s="86"/>
      <c r="V19" s="61"/>
    </row>
    <row r="20" spans="1:22" ht="16.5" customHeight="1" x14ac:dyDescent="0.25">
      <c r="A20" s="76" t="s">
        <v>27</v>
      </c>
      <c r="B20" s="68">
        <f t="shared" si="0"/>
        <v>4830</v>
      </c>
      <c r="C20" s="4">
        <f t="shared" si="1"/>
        <v>4830</v>
      </c>
      <c r="D20" s="4">
        <f t="shared" si="2"/>
        <v>3188</v>
      </c>
      <c r="E20" s="86"/>
      <c r="F20" s="98"/>
      <c r="G20" s="86"/>
      <c r="H20" s="5">
        <v>4830</v>
      </c>
      <c r="I20" s="5">
        <v>4830</v>
      </c>
      <c r="J20" s="62">
        <v>3188</v>
      </c>
      <c r="K20" s="64">
        <f t="shared" si="10"/>
        <v>0</v>
      </c>
      <c r="L20" s="4">
        <f t="shared" si="11"/>
        <v>0</v>
      </c>
      <c r="M20" s="4">
        <f t="shared" si="12"/>
        <v>0</v>
      </c>
      <c r="N20" s="5">
        <v>0</v>
      </c>
      <c r="O20" s="5"/>
      <c r="P20" s="5"/>
      <c r="Q20" s="149"/>
      <c r="R20" s="86"/>
      <c r="S20" s="86"/>
      <c r="T20" s="149"/>
      <c r="U20" s="86"/>
      <c r="V20" s="61"/>
    </row>
    <row r="21" spans="1:22" x14ac:dyDescent="0.25">
      <c r="A21" s="76" t="s">
        <v>28</v>
      </c>
      <c r="B21" s="68">
        <f t="shared" si="0"/>
        <v>16752</v>
      </c>
      <c r="C21" s="4">
        <f t="shared" si="1"/>
        <v>16752</v>
      </c>
      <c r="D21" s="4">
        <f t="shared" si="2"/>
        <v>11719</v>
      </c>
      <c r="E21" s="5">
        <v>14236</v>
      </c>
      <c r="F21" s="5">
        <v>14236</v>
      </c>
      <c r="G21" s="5">
        <v>10058</v>
      </c>
      <c r="H21" s="5">
        <v>2516</v>
      </c>
      <c r="I21" s="5">
        <v>2516</v>
      </c>
      <c r="J21" s="62">
        <v>1661</v>
      </c>
      <c r="K21" s="64">
        <f t="shared" si="10"/>
        <v>13516</v>
      </c>
      <c r="L21" s="4">
        <f t="shared" si="11"/>
        <v>13516</v>
      </c>
      <c r="M21" s="4">
        <f t="shared" si="12"/>
        <v>10108</v>
      </c>
      <c r="N21" s="5">
        <v>13516</v>
      </c>
      <c r="O21" s="5">
        <v>13516</v>
      </c>
      <c r="P21" s="5">
        <v>10108</v>
      </c>
      <c r="Q21" s="86"/>
      <c r="R21" s="86"/>
      <c r="S21" s="86"/>
      <c r="T21" s="86"/>
      <c r="U21" s="86"/>
      <c r="V21" s="61"/>
    </row>
    <row r="22" spans="1:22" x14ac:dyDescent="0.25">
      <c r="A22" s="76" t="s">
        <v>89</v>
      </c>
      <c r="B22" s="68">
        <f t="shared" si="0"/>
        <v>23920</v>
      </c>
      <c r="C22" s="4">
        <f t="shared" si="1"/>
        <v>23930</v>
      </c>
      <c r="D22" s="4">
        <f t="shared" si="2"/>
        <v>10844</v>
      </c>
      <c r="E22" s="5">
        <v>23920</v>
      </c>
      <c r="F22" s="5">
        <v>23930</v>
      </c>
      <c r="G22" s="5">
        <v>10844</v>
      </c>
      <c r="H22" s="86"/>
      <c r="I22" s="130"/>
      <c r="J22" s="61"/>
      <c r="K22" s="64">
        <f t="shared" si="10"/>
        <v>17979</v>
      </c>
      <c r="L22" s="4">
        <f t="shared" si="11"/>
        <v>17979</v>
      </c>
      <c r="M22" s="4">
        <f t="shared" si="12"/>
        <v>13664</v>
      </c>
      <c r="N22" s="5">
        <v>17979</v>
      </c>
      <c r="O22" s="5">
        <v>17979</v>
      </c>
      <c r="P22" s="5">
        <v>13664</v>
      </c>
      <c r="Q22" s="86"/>
      <c r="R22" s="86"/>
      <c r="S22" s="86"/>
      <c r="T22" s="86"/>
      <c r="U22" s="86"/>
      <c r="V22" s="61"/>
    </row>
    <row r="23" spans="1:22" x14ac:dyDescent="0.25">
      <c r="A23" s="76" t="s">
        <v>29</v>
      </c>
      <c r="B23" s="68">
        <f t="shared" si="0"/>
        <v>9473</v>
      </c>
      <c r="C23" s="4">
        <f t="shared" si="1"/>
        <v>10203</v>
      </c>
      <c r="D23" s="4">
        <f t="shared" si="2"/>
        <v>7599</v>
      </c>
      <c r="E23" s="5">
        <v>9473</v>
      </c>
      <c r="F23" s="5">
        <v>10203</v>
      </c>
      <c r="G23" s="5">
        <v>7599</v>
      </c>
      <c r="H23" s="86"/>
      <c r="I23" s="130"/>
      <c r="J23" s="61"/>
      <c r="K23" s="64">
        <f t="shared" si="10"/>
        <v>9000</v>
      </c>
      <c r="L23" s="4">
        <f t="shared" si="11"/>
        <v>10308</v>
      </c>
      <c r="M23" s="4">
        <f t="shared" si="12"/>
        <v>7099</v>
      </c>
      <c r="N23" s="5">
        <v>9000</v>
      </c>
      <c r="O23" s="5">
        <v>10308</v>
      </c>
      <c r="P23" s="5">
        <v>7099</v>
      </c>
      <c r="Q23" s="86"/>
      <c r="R23" s="86"/>
      <c r="S23" s="86"/>
      <c r="T23" s="86"/>
      <c r="U23" s="86"/>
      <c r="V23" s="61"/>
    </row>
    <row r="24" spans="1:22" ht="30" x14ac:dyDescent="0.25">
      <c r="A24" s="76" t="s">
        <v>30</v>
      </c>
      <c r="B24" s="68">
        <f t="shared" si="0"/>
        <v>16437</v>
      </c>
      <c r="C24" s="4">
        <f t="shared" si="1"/>
        <v>16437</v>
      </c>
      <c r="D24" s="4">
        <f t="shared" si="2"/>
        <v>10955</v>
      </c>
      <c r="E24" s="5">
        <v>16437</v>
      </c>
      <c r="F24" s="5">
        <v>16437</v>
      </c>
      <c r="G24" s="5">
        <v>10955</v>
      </c>
      <c r="H24" s="86"/>
      <c r="I24" s="130"/>
      <c r="J24" s="61"/>
      <c r="K24" s="64">
        <f t="shared" si="10"/>
        <v>15247</v>
      </c>
      <c r="L24" s="4">
        <f t="shared" si="11"/>
        <v>15247</v>
      </c>
      <c r="M24" s="4">
        <f t="shared" si="12"/>
        <v>11588</v>
      </c>
      <c r="N24" s="5">
        <v>15247</v>
      </c>
      <c r="O24" s="5">
        <v>15247</v>
      </c>
      <c r="P24" s="5">
        <v>11588</v>
      </c>
      <c r="Q24" s="86"/>
      <c r="R24" s="86"/>
      <c r="S24" s="86"/>
      <c r="T24" s="86"/>
      <c r="U24" s="86"/>
      <c r="V24" s="61"/>
    </row>
    <row r="25" spans="1:22" s="3" customFormat="1" ht="28.5" x14ac:dyDescent="0.2">
      <c r="A25" s="75" t="s">
        <v>31</v>
      </c>
      <c r="B25" s="67">
        <f>+E25+H25</f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/>
      <c r="J25" s="60"/>
      <c r="K25" s="63">
        <v>0</v>
      </c>
      <c r="L25" s="2">
        <v>0</v>
      </c>
      <c r="M25" s="2">
        <v>0</v>
      </c>
      <c r="N25" s="2">
        <v>0</v>
      </c>
      <c r="O25" s="2"/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60">
        <v>0</v>
      </c>
    </row>
    <row r="26" spans="1:22" s="6" customFormat="1" x14ac:dyDescent="0.25">
      <c r="A26" s="77" t="s">
        <v>32</v>
      </c>
      <c r="B26" s="68">
        <f>+E26+H26</f>
        <v>0</v>
      </c>
      <c r="C26" s="4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5"/>
      <c r="J26" s="62">
        <v>0</v>
      </c>
      <c r="K26" s="64">
        <v>0</v>
      </c>
      <c r="L26" s="4">
        <v>0</v>
      </c>
      <c r="M26" s="4">
        <v>0</v>
      </c>
      <c r="N26" s="5">
        <v>0</v>
      </c>
      <c r="O26" s="5"/>
      <c r="P26" s="5">
        <v>0</v>
      </c>
      <c r="Q26" s="86"/>
      <c r="R26" s="86"/>
      <c r="S26" s="86"/>
      <c r="T26" s="5">
        <v>0</v>
      </c>
      <c r="U26" s="5">
        <v>0</v>
      </c>
      <c r="V26" s="62">
        <v>0</v>
      </c>
    </row>
    <row r="27" spans="1:22" s="6" customFormat="1" ht="30" x14ac:dyDescent="0.25">
      <c r="A27" s="77" t="s">
        <v>33</v>
      </c>
      <c r="B27" s="68">
        <f>+E27+H27</f>
        <v>0</v>
      </c>
      <c r="C27" s="4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5"/>
      <c r="J27" s="62">
        <v>0</v>
      </c>
      <c r="K27" s="64">
        <v>0</v>
      </c>
      <c r="L27" s="4">
        <v>0</v>
      </c>
      <c r="M27" s="4">
        <v>0</v>
      </c>
      <c r="N27" s="5">
        <v>0</v>
      </c>
      <c r="O27" s="5"/>
      <c r="P27" s="5">
        <v>0</v>
      </c>
      <c r="Q27" s="86"/>
      <c r="R27" s="86"/>
      <c r="S27" s="86"/>
      <c r="T27" s="5">
        <v>0</v>
      </c>
      <c r="U27" s="5">
        <v>0</v>
      </c>
      <c r="V27" s="62">
        <v>0</v>
      </c>
    </row>
    <row r="28" spans="1:22" s="7" customFormat="1" ht="28.5" x14ac:dyDescent="0.25">
      <c r="A28" s="17" t="s">
        <v>34</v>
      </c>
      <c r="B28" s="67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/>
      <c r="J28" s="60">
        <v>0</v>
      </c>
      <c r="K28" s="63">
        <f>+N28+Q28+T28</f>
        <v>82264</v>
      </c>
      <c r="L28" s="2">
        <f t="shared" ref="L28:M28" si="13">+O28+R28+U28</f>
        <v>82264</v>
      </c>
      <c r="M28" s="2">
        <f t="shared" si="13"/>
        <v>75994</v>
      </c>
      <c r="N28" s="2">
        <f>SUM(N29:N31)</f>
        <v>0</v>
      </c>
      <c r="O28" s="2"/>
      <c r="P28" s="2">
        <v>0</v>
      </c>
      <c r="Q28" s="2">
        <f>SUM(Q29:Q31)</f>
        <v>82264</v>
      </c>
      <c r="R28" s="2">
        <f t="shared" ref="R28:S28" si="14">SUM(R29:R31)</f>
        <v>82264</v>
      </c>
      <c r="S28" s="2">
        <f t="shared" si="14"/>
        <v>75994</v>
      </c>
      <c r="T28" s="2">
        <f>SUM(T29:T31)</f>
        <v>0</v>
      </c>
      <c r="U28" s="2">
        <v>0</v>
      </c>
      <c r="V28" s="60">
        <v>0</v>
      </c>
    </row>
    <row r="29" spans="1:22" x14ac:dyDescent="0.25">
      <c r="A29" s="76" t="s">
        <v>35</v>
      </c>
      <c r="B29" s="80"/>
      <c r="C29" s="86"/>
      <c r="D29" s="86"/>
      <c r="E29" s="86"/>
      <c r="F29" s="86"/>
      <c r="G29" s="86"/>
      <c r="H29" s="86"/>
      <c r="I29" s="130"/>
      <c r="J29" s="61"/>
      <c r="K29" s="102">
        <f>+N29+Q29+T29</f>
        <v>61664</v>
      </c>
      <c r="L29" s="8">
        <f>+O29+R29+U29</f>
        <v>61664</v>
      </c>
      <c r="M29" s="8">
        <f>+S29</f>
        <v>56588</v>
      </c>
      <c r="N29" s="86"/>
      <c r="O29" s="98"/>
      <c r="P29" s="86"/>
      <c r="Q29" s="5">
        <v>61664</v>
      </c>
      <c r="R29" s="5">
        <v>61664</v>
      </c>
      <c r="S29" s="5">
        <v>56588</v>
      </c>
      <c r="T29" s="86"/>
      <c r="U29" s="86"/>
      <c r="V29" s="61"/>
    </row>
    <row r="30" spans="1:22" x14ac:dyDescent="0.25">
      <c r="A30" s="76" t="s">
        <v>36</v>
      </c>
      <c r="B30" s="80"/>
      <c r="C30" s="86"/>
      <c r="D30" s="86"/>
      <c r="E30" s="86"/>
      <c r="F30" s="86"/>
      <c r="G30" s="86"/>
      <c r="H30" s="86"/>
      <c r="I30" s="130"/>
      <c r="J30" s="61"/>
      <c r="K30" s="102">
        <f>+N30+Q30+T30</f>
        <v>18600</v>
      </c>
      <c r="L30" s="8">
        <f>+O30+R30+U30</f>
        <v>18600</v>
      </c>
      <c r="M30" s="8">
        <f t="shared" ref="M30:M31" si="15">+S30</f>
        <v>17772</v>
      </c>
      <c r="N30" s="86"/>
      <c r="O30" s="98"/>
      <c r="P30" s="86"/>
      <c r="Q30" s="5">
        <v>18600</v>
      </c>
      <c r="R30" s="5">
        <v>18600</v>
      </c>
      <c r="S30" s="5">
        <v>17772</v>
      </c>
      <c r="T30" s="86"/>
      <c r="U30" s="86"/>
      <c r="V30" s="61"/>
    </row>
    <row r="31" spans="1:22" ht="15.75" thickBot="1" x14ac:dyDescent="0.3">
      <c r="A31" s="78" t="s">
        <v>37</v>
      </c>
      <c r="B31" s="81"/>
      <c r="C31" s="9"/>
      <c r="D31" s="9"/>
      <c r="E31" s="9"/>
      <c r="F31" s="9"/>
      <c r="G31" s="9"/>
      <c r="H31" s="9"/>
      <c r="I31" s="135"/>
      <c r="J31" s="136"/>
      <c r="K31" s="103">
        <f>+N31+Q31+T31</f>
        <v>2000</v>
      </c>
      <c r="L31" s="97">
        <f>+O31+R31+U31</f>
        <v>2000</v>
      </c>
      <c r="M31" s="97">
        <f t="shared" si="15"/>
        <v>1634</v>
      </c>
      <c r="N31" s="9"/>
      <c r="O31" s="9"/>
      <c r="P31" s="9"/>
      <c r="Q31" s="10">
        <v>2000</v>
      </c>
      <c r="R31" s="10">
        <v>2000</v>
      </c>
      <c r="S31" s="10">
        <v>1634</v>
      </c>
      <c r="T31" s="9"/>
      <c r="U31" s="9"/>
      <c r="V31" s="73"/>
    </row>
    <row r="32" spans="1:22" s="3" customFormat="1" thickBot="1" x14ac:dyDescent="0.25">
      <c r="A32" s="79" t="s">
        <v>38</v>
      </c>
      <c r="B32" s="82">
        <f t="shared" ref="B32:J32" si="16">SUM(B28,B25,B13,B4)</f>
        <v>357169</v>
      </c>
      <c r="C32" s="11">
        <f t="shared" si="16"/>
        <v>365110</v>
      </c>
      <c r="D32" s="11">
        <f t="shared" si="16"/>
        <v>257233</v>
      </c>
      <c r="E32" s="11">
        <f t="shared" si="16"/>
        <v>267635</v>
      </c>
      <c r="F32" s="11">
        <f t="shared" si="16"/>
        <v>272965</v>
      </c>
      <c r="G32" s="11">
        <f t="shared" si="16"/>
        <v>187293</v>
      </c>
      <c r="H32" s="11">
        <f t="shared" si="16"/>
        <v>89534</v>
      </c>
      <c r="I32" s="11">
        <f t="shared" si="16"/>
        <v>92145</v>
      </c>
      <c r="J32" s="74">
        <f t="shared" si="16"/>
        <v>69940</v>
      </c>
      <c r="K32" s="104">
        <f t="shared" ref="K32:V32" si="17">+K28+K25+K13+K4</f>
        <v>363015</v>
      </c>
      <c r="L32" s="11">
        <f t="shared" si="17"/>
        <v>371961</v>
      </c>
      <c r="M32" s="11">
        <f>+M28+M25+M13+M4</f>
        <v>292865</v>
      </c>
      <c r="N32" s="11">
        <f t="shared" si="17"/>
        <v>280751</v>
      </c>
      <c r="O32" s="11">
        <f t="shared" si="17"/>
        <v>289425</v>
      </c>
      <c r="P32" s="11">
        <f t="shared" si="17"/>
        <v>216373</v>
      </c>
      <c r="Q32" s="11">
        <f t="shared" si="17"/>
        <v>82264</v>
      </c>
      <c r="R32" s="11">
        <f t="shared" si="17"/>
        <v>82264</v>
      </c>
      <c r="S32" s="11">
        <f t="shared" si="17"/>
        <v>75994</v>
      </c>
      <c r="T32" s="11">
        <f t="shared" si="17"/>
        <v>0</v>
      </c>
      <c r="U32" s="11">
        <f t="shared" si="17"/>
        <v>272</v>
      </c>
      <c r="V32" s="74">
        <f t="shared" si="17"/>
        <v>498</v>
      </c>
    </row>
    <row r="33" spans="1:22" x14ac:dyDescent="0.25">
      <c r="B33" s="7"/>
      <c r="C33" s="7"/>
      <c r="D33" s="7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3"/>
      <c r="P33" s="13"/>
      <c r="Q33" s="12"/>
      <c r="R33" s="12"/>
      <c r="S33" s="12"/>
      <c r="T33" s="12"/>
      <c r="U33" s="12"/>
      <c r="V33" s="12"/>
    </row>
    <row r="37" spans="1:22" x14ac:dyDescent="0.25">
      <c r="A37" s="14"/>
      <c r="N37" s="15"/>
      <c r="O37" s="15"/>
      <c r="P37" s="15"/>
    </row>
    <row r="38" spans="1:22" x14ac:dyDescent="0.25">
      <c r="A38" s="14"/>
    </row>
    <row r="39" spans="1:22" x14ac:dyDescent="0.25">
      <c r="A39" s="14"/>
    </row>
  </sheetData>
  <mergeCells count="12">
    <mergeCell ref="B2:D2"/>
    <mergeCell ref="E2:G2"/>
    <mergeCell ref="H2:J2"/>
    <mergeCell ref="B1:J1"/>
    <mergeCell ref="A1:A3"/>
    <mergeCell ref="T2:V2"/>
    <mergeCell ref="K1:V1"/>
    <mergeCell ref="K2:M2"/>
    <mergeCell ref="N2:P2"/>
    <mergeCell ref="Q18:Q20"/>
    <mergeCell ref="T18:T20"/>
    <mergeCell ref="Q2:S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&amp;C&amp;"Times New Roman,Félkövér"&amp;12MARTONVÁSÁR VÁROS 2017. ÉVI KÖLTSÉGVETÉSI FELADATINAK HÁROMNEGYEDÉVI TELJESÍTÉSE
(Költségek: E Ft-ban)&amp;R&amp;"Times New Roman,Normál"1.sz.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45"/>
  <sheetViews>
    <sheetView view="pageLayout" zoomScaleNormal="80" workbookViewId="0">
      <selection activeCell="M29" sqref="M29"/>
    </sheetView>
  </sheetViews>
  <sheetFormatPr defaultRowHeight="15" x14ac:dyDescent="0.25"/>
  <cols>
    <col min="1" max="1" width="43.7109375" style="22" customWidth="1"/>
    <col min="2" max="2" width="11.42578125" style="19" bestFit="1" customWidth="1"/>
    <col min="3" max="3" width="14.28515625" style="19" bestFit="1" customWidth="1"/>
    <col min="4" max="4" width="11.140625" style="19" customWidth="1"/>
    <col min="5" max="6" width="12.85546875" style="22" customWidth="1"/>
    <col min="7" max="7" width="12.140625" style="22" customWidth="1"/>
    <col min="8" max="8" width="10.28515625" style="22" bestFit="1" customWidth="1"/>
    <col min="9" max="10" width="12.5703125" style="22" customWidth="1"/>
    <col min="11" max="13" width="12.140625" style="16" customWidth="1"/>
    <col min="14" max="16" width="11" style="22" customWidth="1"/>
    <col min="17" max="19" width="11.42578125" style="22" customWidth="1"/>
    <col min="20" max="20" width="9.5703125" style="22" customWidth="1"/>
    <col min="21" max="21" width="12" style="22" customWidth="1"/>
    <col min="22" max="22" width="11.85546875" style="22" customWidth="1"/>
    <col min="23" max="16384" width="9.140625" style="22"/>
  </cols>
  <sheetData>
    <row r="1" spans="1:22" s="16" customFormat="1" ht="15.75" customHeight="1" x14ac:dyDescent="0.25">
      <c r="A1" s="157" t="s">
        <v>39</v>
      </c>
      <c r="B1" s="160" t="s">
        <v>1</v>
      </c>
      <c r="C1" s="161"/>
      <c r="D1" s="161"/>
      <c r="E1" s="161"/>
      <c r="F1" s="161"/>
      <c r="G1" s="161"/>
      <c r="H1" s="161"/>
      <c r="I1" s="161"/>
      <c r="J1" s="162"/>
      <c r="K1" s="160" t="s">
        <v>2</v>
      </c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2" s="16" customFormat="1" ht="58.5" customHeight="1" x14ac:dyDescent="0.25">
      <c r="A2" s="158"/>
      <c r="B2" s="150" t="s">
        <v>40</v>
      </c>
      <c r="C2" s="142"/>
      <c r="D2" s="142"/>
      <c r="E2" s="142" t="s">
        <v>41</v>
      </c>
      <c r="F2" s="142"/>
      <c r="G2" s="142"/>
      <c r="H2" s="142" t="s">
        <v>5</v>
      </c>
      <c r="I2" s="142"/>
      <c r="J2" s="143"/>
      <c r="K2" s="150" t="s">
        <v>6</v>
      </c>
      <c r="L2" s="142"/>
      <c r="M2" s="142"/>
      <c r="N2" s="148" t="s">
        <v>7</v>
      </c>
      <c r="O2" s="148"/>
      <c r="P2" s="148"/>
      <c r="Q2" s="142" t="s">
        <v>8</v>
      </c>
      <c r="R2" s="142"/>
      <c r="S2" s="142"/>
      <c r="T2" s="142" t="s">
        <v>9</v>
      </c>
      <c r="U2" s="142"/>
      <c r="V2" s="143"/>
    </row>
    <row r="3" spans="1:22" s="16" customFormat="1" ht="32.25" customHeight="1" thickBot="1" x14ac:dyDescent="0.3">
      <c r="A3" s="159"/>
      <c r="B3" s="95" t="s">
        <v>10</v>
      </c>
      <c r="C3" s="92" t="s">
        <v>11</v>
      </c>
      <c r="D3" s="92" t="s">
        <v>94</v>
      </c>
      <c r="E3" s="92" t="s">
        <v>10</v>
      </c>
      <c r="F3" s="92" t="s">
        <v>11</v>
      </c>
      <c r="G3" s="92" t="s">
        <v>94</v>
      </c>
      <c r="H3" s="92" t="s">
        <v>10</v>
      </c>
      <c r="I3" s="92" t="s">
        <v>11</v>
      </c>
      <c r="J3" s="93" t="s">
        <v>94</v>
      </c>
      <c r="K3" s="95" t="s">
        <v>10</v>
      </c>
      <c r="L3" s="92" t="s">
        <v>11</v>
      </c>
      <c r="M3" s="92" t="s">
        <v>94</v>
      </c>
      <c r="N3" s="92" t="s">
        <v>10</v>
      </c>
      <c r="O3" s="92" t="s">
        <v>11</v>
      </c>
      <c r="P3" s="92" t="s">
        <v>94</v>
      </c>
      <c r="Q3" s="92" t="s">
        <v>10</v>
      </c>
      <c r="R3" s="92" t="s">
        <v>11</v>
      </c>
      <c r="S3" s="92" t="s">
        <v>94</v>
      </c>
      <c r="T3" s="92" t="s">
        <v>10</v>
      </c>
      <c r="U3" s="92" t="s">
        <v>11</v>
      </c>
      <c r="V3" s="93" t="s">
        <v>94</v>
      </c>
    </row>
    <row r="4" spans="1:22" s="19" customFormat="1" ht="14.25" x14ac:dyDescent="0.2">
      <c r="A4" s="107" t="s">
        <v>42</v>
      </c>
      <c r="B4" s="108">
        <f>+E4+H4</f>
        <v>216516</v>
      </c>
      <c r="C4" s="109">
        <f t="shared" ref="C4:D5" si="0">+F4+I4</f>
        <v>253516</v>
      </c>
      <c r="D4" s="109">
        <f t="shared" si="0"/>
        <v>189077</v>
      </c>
      <c r="E4" s="109">
        <f>SUM(E5:E9)</f>
        <v>209764</v>
      </c>
      <c r="F4" s="109">
        <f t="shared" ref="F4:G4" si="1">SUM(F5:F9)</f>
        <v>246708</v>
      </c>
      <c r="G4" s="109">
        <f t="shared" si="1"/>
        <v>184057</v>
      </c>
      <c r="H4" s="109">
        <f>SUM(H5:H9)</f>
        <v>6752</v>
      </c>
      <c r="I4" s="109">
        <f t="shared" ref="I4:J4" si="2">SUM(I5:I9)</f>
        <v>6808</v>
      </c>
      <c r="J4" s="110">
        <f t="shared" si="2"/>
        <v>5020</v>
      </c>
      <c r="K4" s="108">
        <f t="shared" ref="K4:K15" si="3">+N4+Q4+T4</f>
        <v>106994</v>
      </c>
      <c r="L4" s="109">
        <f t="shared" ref="L4:M14" si="4">+O4+R4+U4</f>
        <v>126005</v>
      </c>
      <c r="M4" s="109">
        <f t="shared" si="4"/>
        <v>98585</v>
      </c>
      <c r="N4" s="109">
        <f t="shared" ref="N4:V4" si="5">SUM(N5:N9)</f>
        <v>101748</v>
      </c>
      <c r="O4" s="109">
        <f t="shared" si="5"/>
        <v>112050</v>
      </c>
      <c r="P4" s="109">
        <f t="shared" si="5"/>
        <v>86669</v>
      </c>
      <c r="Q4" s="109">
        <f t="shared" si="5"/>
        <v>680</v>
      </c>
      <c r="R4" s="109">
        <f t="shared" si="5"/>
        <v>1970</v>
      </c>
      <c r="S4" s="109">
        <f t="shared" si="5"/>
        <v>1847</v>
      </c>
      <c r="T4" s="109">
        <f t="shared" si="5"/>
        <v>4566</v>
      </c>
      <c r="U4" s="109">
        <f t="shared" si="5"/>
        <v>11985</v>
      </c>
      <c r="V4" s="110">
        <f t="shared" si="5"/>
        <v>10069</v>
      </c>
    </row>
    <row r="5" spans="1:22" x14ac:dyDescent="0.25">
      <c r="A5" s="20" t="s">
        <v>43</v>
      </c>
      <c r="B5" s="66">
        <f>+E5+H5</f>
        <v>169248</v>
      </c>
      <c r="C5" s="21">
        <f t="shared" si="0"/>
        <v>183367</v>
      </c>
      <c r="D5" s="21">
        <f t="shared" si="0"/>
        <v>135858</v>
      </c>
      <c r="E5" s="89">
        <v>162496</v>
      </c>
      <c r="F5" s="99">
        <v>176559</v>
      </c>
      <c r="G5" s="89">
        <v>130838</v>
      </c>
      <c r="H5" s="89">
        <v>6752</v>
      </c>
      <c r="I5" s="89">
        <v>6808</v>
      </c>
      <c r="J5" s="58">
        <v>5020</v>
      </c>
      <c r="K5" s="66">
        <f t="shared" si="3"/>
        <v>101348</v>
      </c>
      <c r="L5" s="21">
        <f t="shared" si="4"/>
        <v>105014</v>
      </c>
      <c r="M5" s="21">
        <f t="shared" si="4"/>
        <v>80050</v>
      </c>
      <c r="N5" s="5">
        <v>100668</v>
      </c>
      <c r="O5" s="5">
        <v>102973</v>
      </c>
      <c r="P5" s="5">
        <f>38+1211+375+76508</f>
        <v>78132</v>
      </c>
      <c r="Q5" s="89">
        <v>680</v>
      </c>
      <c r="R5" s="89">
        <v>1970</v>
      </c>
      <c r="S5" s="89">
        <f>1719+100+28</f>
        <v>1847</v>
      </c>
      <c r="T5" s="89"/>
      <c r="U5" s="137">
        <v>71</v>
      </c>
      <c r="V5" s="58">
        <v>71</v>
      </c>
    </row>
    <row r="6" spans="1:22" x14ac:dyDescent="0.25">
      <c r="A6" s="20" t="s">
        <v>44</v>
      </c>
      <c r="B6" s="66">
        <f t="shared" ref="B6:B9" si="6">+E6+H6</f>
        <v>2938</v>
      </c>
      <c r="C6" s="21">
        <f t="shared" ref="C6:C10" si="7">+F6+I6</f>
        <v>2938</v>
      </c>
      <c r="D6" s="21">
        <f t="shared" ref="D6:D10" si="8">+G6+J6</f>
        <v>2426</v>
      </c>
      <c r="E6" s="89">
        <v>2938</v>
      </c>
      <c r="F6" s="99">
        <v>2938</v>
      </c>
      <c r="G6" s="89">
        <v>2426</v>
      </c>
      <c r="H6" s="23"/>
      <c r="I6" s="23"/>
      <c r="J6" s="59"/>
      <c r="K6" s="66">
        <f t="shared" si="3"/>
        <v>2985</v>
      </c>
      <c r="L6" s="21">
        <f t="shared" si="4"/>
        <v>2985</v>
      </c>
      <c r="M6" s="21">
        <f t="shared" si="4"/>
        <v>2317</v>
      </c>
      <c r="N6" s="89">
        <v>1080</v>
      </c>
      <c r="O6" s="5">
        <v>1080</v>
      </c>
      <c r="P6" s="5">
        <v>540</v>
      </c>
      <c r="Q6" s="89"/>
      <c r="R6" s="89"/>
      <c r="S6" s="89"/>
      <c r="T6" s="89">
        <v>1905</v>
      </c>
      <c r="U6" s="137">
        <v>1905</v>
      </c>
      <c r="V6" s="58">
        <v>1777</v>
      </c>
    </row>
    <row r="7" spans="1:22" ht="45" x14ac:dyDescent="0.25">
      <c r="A7" s="20" t="s">
        <v>45</v>
      </c>
      <c r="B7" s="66">
        <f t="shared" si="6"/>
        <v>39666</v>
      </c>
      <c r="C7" s="21">
        <f t="shared" si="7"/>
        <v>62470</v>
      </c>
      <c r="D7" s="21">
        <f t="shared" si="8"/>
        <v>47450</v>
      </c>
      <c r="E7" s="5">
        <v>39666</v>
      </c>
      <c r="F7" s="5">
        <f>57526+4944</f>
        <v>62470</v>
      </c>
      <c r="G7" s="5">
        <v>47450</v>
      </c>
      <c r="H7" s="23"/>
      <c r="I7" s="23"/>
      <c r="J7" s="59"/>
      <c r="K7" s="66">
        <f t="shared" si="3"/>
        <v>2407</v>
      </c>
      <c r="L7" s="21">
        <f t="shared" si="4"/>
        <v>17752</v>
      </c>
      <c r="M7" s="21">
        <f t="shared" si="4"/>
        <v>15983</v>
      </c>
      <c r="N7" s="89">
        <v>0</v>
      </c>
      <c r="O7" s="5">
        <v>7997</v>
      </c>
      <c r="P7" s="5">
        <v>7997</v>
      </c>
      <c r="Q7" s="89">
        <v>0</v>
      </c>
      <c r="R7" s="89">
        <f t="shared" ref="R7:R8" si="9">+Q7</f>
        <v>0</v>
      </c>
      <c r="S7" s="89">
        <v>0</v>
      </c>
      <c r="T7" s="5">
        <v>2407</v>
      </c>
      <c r="U7" s="137">
        <f>4811+4944</f>
        <v>9755</v>
      </c>
      <c r="V7" s="58">
        <f>311+898+936+664+245+4944-12</f>
        <v>7986</v>
      </c>
    </row>
    <row r="8" spans="1:22" ht="30" x14ac:dyDescent="0.25">
      <c r="A8" s="20" t="s">
        <v>46</v>
      </c>
      <c r="B8" s="66">
        <f t="shared" si="6"/>
        <v>3729</v>
      </c>
      <c r="C8" s="21">
        <f t="shared" si="7"/>
        <v>3806</v>
      </c>
      <c r="D8" s="21">
        <f t="shared" si="8"/>
        <v>2717</v>
      </c>
      <c r="E8" s="5">
        <v>3729</v>
      </c>
      <c r="F8" s="5">
        <v>3806</v>
      </c>
      <c r="G8" s="5">
        <v>2717</v>
      </c>
      <c r="H8" s="23"/>
      <c r="I8" s="23"/>
      <c r="J8" s="59"/>
      <c r="K8" s="66">
        <f t="shared" si="3"/>
        <v>254</v>
      </c>
      <c r="L8" s="21">
        <f t="shared" si="4"/>
        <v>254</v>
      </c>
      <c r="M8" s="21">
        <f t="shared" si="4"/>
        <v>235</v>
      </c>
      <c r="N8" s="89">
        <v>0</v>
      </c>
      <c r="O8" s="5">
        <f t="shared" ref="O8:O9" si="10">+N8</f>
        <v>0</v>
      </c>
      <c r="P8" s="5">
        <v>0</v>
      </c>
      <c r="Q8" s="89">
        <v>0</v>
      </c>
      <c r="R8" s="89">
        <f t="shared" si="9"/>
        <v>0</v>
      </c>
      <c r="S8" s="89">
        <v>0</v>
      </c>
      <c r="T8" s="5">
        <v>254</v>
      </c>
      <c r="U8" s="137">
        <v>254</v>
      </c>
      <c r="V8" s="58">
        <v>235</v>
      </c>
    </row>
    <row r="9" spans="1:22" x14ac:dyDescent="0.25">
      <c r="A9" s="20" t="s">
        <v>47</v>
      </c>
      <c r="B9" s="66">
        <f t="shared" si="6"/>
        <v>935</v>
      </c>
      <c r="C9" s="21">
        <f t="shared" si="7"/>
        <v>935</v>
      </c>
      <c r="D9" s="21">
        <f t="shared" si="8"/>
        <v>626</v>
      </c>
      <c r="E9" s="89">
        <v>935</v>
      </c>
      <c r="F9" s="99">
        <v>935</v>
      </c>
      <c r="G9" s="89">
        <v>626</v>
      </c>
      <c r="H9" s="23"/>
      <c r="I9" s="23"/>
      <c r="J9" s="59"/>
      <c r="K9" s="66">
        <f t="shared" si="3"/>
        <v>0</v>
      </c>
      <c r="L9" s="21">
        <f t="shared" si="4"/>
        <v>0</v>
      </c>
      <c r="M9" s="21">
        <f t="shared" si="4"/>
        <v>0</v>
      </c>
      <c r="N9" s="89">
        <v>0</v>
      </c>
      <c r="O9" s="5">
        <f t="shared" si="10"/>
        <v>0</v>
      </c>
      <c r="P9" s="5">
        <v>0</v>
      </c>
      <c r="Q9" s="23"/>
      <c r="R9" s="23"/>
      <c r="S9" s="23"/>
      <c r="T9" s="23"/>
      <c r="U9" s="23"/>
      <c r="V9" s="59"/>
    </row>
    <row r="10" spans="1:22" s="19" customFormat="1" ht="28.5" x14ac:dyDescent="0.2">
      <c r="A10" s="17" t="s">
        <v>48</v>
      </c>
      <c r="B10" s="65">
        <f>+E10+H10</f>
        <v>66151</v>
      </c>
      <c r="C10" s="18">
        <f t="shared" si="7"/>
        <v>90400</v>
      </c>
      <c r="D10" s="18">
        <f t="shared" si="8"/>
        <v>59833</v>
      </c>
      <c r="E10" s="18">
        <f>SUM(E11:E14)</f>
        <v>48500</v>
      </c>
      <c r="F10" s="18">
        <f t="shared" ref="F10:G10" si="11">SUM(F11:F14)</f>
        <v>72622</v>
      </c>
      <c r="G10" s="18">
        <f t="shared" si="11"/>
        <v>46668</v>
      </c>
      <c r="H10" s="18">
        <f>SUM(H11:H14)</f>
        <v>17651</v>
      </c>
      <c r="I10" s="18">
        <f t="shared" ref="I10:J10" si="12">SUM(I11:I14)</f>
        <v>17778</v>
      </c>
      <c r="J10" s="57">
        <f t="shared" si="12"/>
        <v>13165</v>
      </c>
      <c r="K10" s="65">
        <f t="shared" si="3"/>
        <v>10094</v>
      </c>
      <c r="L10" s="18">
        <f t="shared" si="4"/>
        <v>22859</v>
      </c>
      <c r="M10" s="18">
        <f t="shared" si="4"/>
        <v>19424</v>
      </c>
      <c r="N10" s="18">
        <f t="shared" ref="N10:V10" si="13">SUM(N11:N14)</f>
        <v>6497</v>
      </c>
      <c r="O10" s="18">
        <f t="shared" si="13"/>
        <v>8236</v>
      </c>
      <c r="P10" s="18">
        <f t="shared" si="13"/>
        <v>6682</v>
      </c>
      <c r="Q10" s="18">
        <f t="shared" si="13"/>
        <v>3597</v>
      </c>
      <c r="R10" s="18">
        <f t="shared" si="13"/>
        <v>7969</v>
      </c>
      <c r="S10" s="18">
        <f t="shared" si="13"/>
        <v>7321</v>
      </c>
      <c r="T10" s="18">
        <f t="shared" si="13"/>
        <v>0</v>
      </c>
      <c r="U10" s="18">
        <f t="shared" si="13"/>
        <v>6654</v>
      </c>
      <c r="V10" s="57">
        <f t="shared" si="13"/>
        <v>5421</v>
      </c>
    </row>
    <row r="11" spans="1:22" x14ac:dyDescent="0.25">
      <c r="A11" s="20" t="s">
        <v>49</v>
      </c>
      <c r="B11" s="165">
        <f>+E11+H11+H12</f>
        <v>58386</v>
      </c>
      <c r="C11" s="166">
        <f>+F11+I11+I12</f>
        <v>79458</v>
      </c>
      <c r="D11" s="163">
        <f>+G11+J11+J12</f>
        <v>52171</v>
      </c>
      <c r="E11" s="167">
        <v>40735</v>
      </c>
      <c r="F11" s="164">
        <v>61680</v>
      </c>
      <c r="G11" s="164">
        <v>39006</v>
      </c>
      <c r="H11" s="89">
        <v>12877</v>
      </c>
      <c r="I11" s="137">
        <v>12961</v>
      </c>
      <c r="J11" s="58">
        <v>9643</v>
      </c>
      <c r="K11" s="66">
        <f t="shared" si="3"/>
        <v>1055</v>
      </c>
      <c r="L11" s="21">
        <f t="shared" si="4"/>
        <v>11287</v>
      </c>
      <c r="M11" s="21">
        <f t="shared" si="4"/>
        <v>11348</v>
      </c>
      <c r="N11" s="89">
        <v>0</v>
      </c>
      <c r="O11" s="99">
        <v>1506</v>
      </c>
      <c r="P11" s="89">
        <f>4+1506+2</f>
        <v>1512</v>
      </c>
      <c r="Q11" s="89">
        <v>1055</v>
      </c>
      <c r="R11" s="99">
        <v>5427</v>
      </c>
      <c r="S11" s="89">
        <v>5482</v>
      </c>
      <c r="T11" s="89">
        <v>0</v>
      </c>
      <c r="U11" s="89">
        <v>4354</v>
      </c>
      <c r="V11" s="58">
        <v>4354</v>
      </c>
    </row>
    <row r="12" spans="1:22" ht="15" customHeight="1" x14ac:dyDescent="0.25">
      <c r="A12" s="24" t="s">
        <v>50</v>
      </c>
      <c r="B12" s="165"/>
      <c r="C12" s="166"/>
      <c r="D12" s="163"/>
      <c r="E12" s="167"/>
      <c r="F12" s="164"/>
      <c r="G12" s="164"/>
      <c r="H12" s="89">
        <v>4774</v>
      </c>
      <c r="I12" s="137">
        <v>4817</v>
      </c>
      <c r="J12" s="58">
        <v>3522</v>
      </c>
      <c r="K12" s="66">
        <f t="shared" si="3"/>
        <v>9039</v>
      </c>
      <c r="L12" s="21">
        <f t="shared" si="4"/>
        <v>9272</v>
      </c>
      <c r="M12" s="21">
        <f t="shared" si="4"/>
        <v>7009</v>
      </c>
      <c r="N12" s="89">
        <v>6497</v>
      </c>
      <c r="O12" s="99">
        <v>6730</v>
      </c>
      <c r="P12" s="89">
        <v>5170</v>
      </c>
      <c r="Q12" s="89">
        <v>2542</v>
      </c>
      <c r="R12" s="99">
        <v>2542</v>
      </c>
      <c r="S12" s="89">
        <v>1839</v>
      </c>
      <c r="T12" s="89">
        <v>0</v>
      </c>
      <c r="U12" s="89">
        <f>+T12</f>
        <v>0</v>
      </c>
      <c r="V12" s="58"/>
    </row>
    <row r="13" spans="1:22" ht="15" customHeight="1" x14ac:dyDescent="0.25">
      <c r="A13" s="24" t="s">
        <v>51</v>
      </c>
      <c r="B13" s="66">
        <f t="shared" ref="B13:D14" si="14">+E13+H13</f>
        <v>2150</v>
      </c>
      <c r="C13" s="21">
        <f t="shared" si="14"/>
        <v>7912</v>
      </c>
      <c r="D13" s="21">
        <f t="shared" si="14"/>
        <v>7662</v>
      </c>
      <c r="E13" s="89">
        <f>1500+650</f>
        <v>2150</v>
      </c>
      <c r="F13" s="99">
        <f>7262+650</f>
        <v>7912</v>
      </c>
      <c r="G13" s="89">
        <v>7662</v>
      </c>
      <c r="H13" s="23"/>
      <c r="I13" s="23"/>
      <c r="J13" s="59"/>
      <c r="K13" s="66">
        <f t="shared" si="3"/>
        <v>0</v>
      </c>
      <c r="L13" s="21">
        <f t="shared" si="4"/>
        <v>2300</v>
      </c>
      <c r="M13" s="21">
        <f t="shared" si="4"/>
        <v>1067</v>
      </c>
      <c r="N13" s="89">
        <v>0</v>
      </c>
      <c r="O13" s="89">
        <f>+N13</f>
        <v>0</v>
      </c>
      <c r="P13" s="89">
        <v>0</v>
      </c>
      <c r="Q13" s="89">
        <v>0</v>
      </c>
      <c r="R13" s="89">
        <f t="shared" ref="R13:R14" si="15">+Q13</f>
        <v>0</v>
      </c>
      <c r="S13" s="89">
        <v>0</v>
      </c>
      <c r="T13" s="89">
        <v>0</v>
      </c>
      <c r="U13" s="89">
        <v>2300</v>
      </c>
      <c r="V13" s="58">
        <v>1067</v>
      </c>
    </row>
    <row r="14" spans="1:22" ht="15" customHeight="1" x14ac:dyDescent="0.25">
      <c r="A14" s="24" t="s">
        <v>52</v>
      </c>
      <c r="B14" s="66">
        <f t="shared" si="14"/>
        <v>5615</v>
      </c>
      <c r="C14" s="21">
        <f t="shared" si="14"/>
        <v>3030</v>
      </c>
      <c r="D14" s="21">
        <f t="shared" si="14"/>
        <v>0</v>
      </c>
      <c r="E14" s="5">
        <v>5615</v>
      </c>
      <c r="F14" s="5">
        <v>3030</v>
      </c>
      <c r="G14" s="5">
        <v>0</v>
      </c>
      <c r="H14" s="89">
        <v>0</v>
      </c>
      <c r="I14" s="89">
        <v>0</v>
      </c>
      <c r="J14" s="58">
        <v>0</v>
      </c>
      <c r="K14" s="66">
        <f t="shared" si="3"/>
        <v>0</v>
      </c>
      <c r="L14" s="21">
        <f t="shared" si="4"/>
        <v>0</v>
      </c>
      <c r="M14" s="21">
        <f t="shared" si="4"/>
        <v>0</v>
      </c>
      <c r="N14" s="89">
        <v>0</v>
      </c>
      <c r="O14" s="89">
        <f>+N14</f>
        <v>0</v>
      </c>
      <c r="P14" s="89">
        <v>0</v>
      </c>
      <c r="Q14" s="89">
        <v>0</v>
      </c>
      <c r="R14" s="89">
        <f t="shared" si="15"/>
        <v>0</v>
      </c>
      <c r="S14" s="89">
        <v>0</v>
      </c>
      <c r="T14" s="89">
        <v>0</v>
      </c>
      <c r="U14" s="89">
        <f>+T14</f>
        <v>0</v>
      </c>
      <c r="V14" s="58"/>
    </row>
    <row r="15" spans="1:22" s="19" customFormat="1" ht="28.5" x14ac:dyDescent="0.2">
      <c r="A15" s="17" t="s">
        <v>53</v>
      </c>
      <c r="B15" s="65">
        <f>+E15+H15</f>
        <v>22369</v>
      </c>
      <c r="C15" s="18">
        <f t="shared" ref="C15:D16" si="16">+F15+I15</f>
        <v>23840</v>
      </c>
      <c r="D15" s="18">
        <f t="shared" si="16"/>
        <v>18416</v>
      </c>
      <c r="E15" s="18">
        <f>SUM(E16:E21)</f>
        <v>19806</v>
      </c>
      <c r="F15" s="18">
        <f t="shared" ref="F15:G15" si="17">SUM(F16:F21)</f>
        <v>19806</v>
      </c>
      <c r="G15" s="18">
        <f t="shared" si="17"/>
        <v>15122</v>
      </c>
      <c r="H15" s="18">
        <f>SUM(H16:H21)</f>
        <v>2563</v>
      </c>
      <c r="I15" s="18">
        <f t="shared" ref="I15:J15" si="18">SUM(I16:I21)</f>
        <v>4034</v>
      </c>
      <c r="J15" s="57">
        <f t="shared" si="18"/>
        <v>3294</v>
      </c>
      <c r="K15" s="65">
        <f t="shared" si="3"/>
        <v>0</v>
      </c>
      <c r="L15" s="18">
        <f>+O15+R15+U15</f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57">
        <v>0</v>
      </c>
    </row>
    <row r="16" spans="1:22" x14ac:dyDescent="0.25">
      <c r="A16" s="105" t="s">
        <v>54</v>
      </c>
      <c r="B16" s="66">
        <f>+E16+H16</f>
        <v>0</v>
      </c>
      <c r="C16" s="21">
        <f t="shared" si="16"/>
        <v>0</v>
      </c>
      <c r="D16" s="21">
        <f t="shared" si="16"/>
        <v>0</v>
      </c>
      <c r="E16" s="5">
        <v>0</v>
      </c>
      <c r="F16" s="5">
        <v>0</v>
      </c>
      <c r="G16" s="5"/>
      <c r="H16" s="5">
        <v>0</v>
      </c>
      <c r="I16" s="5">
        <v>0</v>
      </c>
      <c r="J16" s="62">
        <v>0</v>
      </c>
      <c r="K16" s="66">
        <v>0</v>
      </c>
      <c r="L16" s="21">
        <v>0</v>
      </c>
      <c r="M16" s="21">
        <v>0</v>
      </c>
      <c r="N16" s="23"/>
      <c r="O16" s="23"/>
      <c r="P16" s="23"/>
      <c r="Q16" s="23"/>
      <c r="R16" s="23"/>
      <c r="S16" s="23"/>
      <c r="T16" s="23"/>
      <c r="U16" s="23"/>
      <c r="V16" s="59"/>
    </row>
    <row r="17" spans="1:24" x14ac:dyDescent="0.25">
      <c r="A17" s="20" t="s">
        <v>55</v>
      </c>
      <c r="B17" s="66">
        <f t="shared" ref="B17:B21" si="19">+E17+H17</f>
        <v>3308</v>
      </c>
      <c r="C17" s="21">
        <f t="shared" ref="C17:C22" si="20">+F17+I17</f>
        <v>3308</v>
      </c>
      <c r="D17" s="21">
        <f t="shared" ref="D17:D22" si="21">+G17+J17</f>
        <v>3308</v>
      </c>
      <c r="E17" s="5">
        <v>3308</v>
      </c>
      <c r="F17" s="5">
        <v>3308</v>
      </c>
      <c r="G17" s="5">
        <v>3308</v>
      </c>
      <c r="H17" s="23"/>
      <c r="I17" s="23"/>
      <c r="J17" s="59"/>
      <c r="K17" s="66">
        <v>0</v>
      </c>
      <c r="L17" s="21">
        <v>0</v>
      </c>
      <c r="M17" s="21">
        <v>0</v>
      </c>
      <c r="N17" s="23"/>
      <c r="O17" s="23"/>
      <c r="P17" s="23"/>
      <c r="Q17" s="23"/>
      <c r="R17" s="23"/>
      <c r="S17" s="23"/>
      <c r="T17" s="23"/>
      <c r="U17" s="23"/>
      <c r="V17" s="59"/>
    </row>
    <row r="18" spans="1:24" x14ac:dyDescent="0.25">
      <c r="A18" s="20" t="s">
        <v>56</v>
      </c>
      <c r="B18" s="66">
        <f t="shared" si="19"/>
        <v>8418</v>
      </c>
      <c r="C18" s="21">
        <f t="shared" si="20"/>
        <v>8418</v>
      </c>
      <c r="D18" s="21">
        <f t="shared" si="21"/>
        <v>5324</v>
      </c>
      <c r="E18" s="5">
        <v>8418</v>
      </c>
      <c r="F18" s="5">
        <v>8418</v>
      </c>
      <c r="G18" s="5">
        <v>5324</v>
      </c>
      <c r="H18" s="23"/>
      <c r="I18" s="23"/>
      <c r="J18" s="59"/>
      <c r="K18" s="66">
        <v>0</v>
      </c>
      <c r="L18" s="21">
        <v>0</v>
      </c>
      <c r="M18" s="21">
        <v>0</v>
      </c>
      <c r="N18" s="23"/>
      <c r="O18" s="23"/>
      <c r="P18" s="23"/>
      <c r="Q18" s="23"/>
      <c r="R18" s="23"/>
      <c r="S18" s="23"/>
      <c r="T18" s="23"/>
      <c r="U18" s="23"/>
      <c r="V18" s="59"/>
    </row>
    <row r="19" spans="1:24" x14ac:dyDescent="0.25">
      <c r="A19" s="20" t="s">
        <v>57</v>
      </c>
      <c r="B19" s="66">
        <f t="shared" si="19"/>
        <v>4643</v>
      </c>
      <c r="C19" s="21">
        <f t="shared" si="20"/>
        <v>6114</v>
      </c>
      <c r="D19" s="21">
        <f t="shared" si="21"/>
        <v>5374</v>
      </c>
      <c r="E19" s="5">
        <v>2080</v>
      </c>
      <c r="F19" s="5">
        <v>2080</v>
      </c>
      <c r="G19" s="5">
        <v>2080</v>
      </c>
      <c r="H19" s="5">
        <v>2563</v>
      </c>
      <c r="I19" s="5">
        <v>4034</v>
      </c>
      <c r="J19" s="62">
        <v>3294</v>
      </c>
      <c r="K19" s="66">
        <v>0</v>
      </c>
      <c r="L19" s="21">
        <v>0</v>
      </c>
      <c r="M19" s="21">
        <v>0</v>
      </c>
      <c r="N19" s="23"/>
      <c r="O19" s="23"/>
      <c r="P19" s="23"/>
      <c r="Q19" s="23"/>
      <c r="R19" s="23"/>
      <c r="S19" s="23"/>
      <c r="T19" s="23"/>
      <c r="U19" s="23"/>
      <c r="V19" s="59"/>
    </row>
    <row r="20" spans="1:24" x14ac:dyDescent="0.25">
      <c r="A20" s="20" t="s">
        <v>58</v>
      </c>
      <c r="B20" s="66">
        <f t="shared" si="19"/>
        <v>5000</v>
      </c>
      <c r="C20" s="21">
        <f t="shared" si="20"/>
        <v>5000</v>
      </c>
      <c r="D20" s="21">
        <f t="shared" si="21"/>
        <v>4410</v>
      </c>
      <c r="E20" s="5">
        <v>5000</v>
      </c>
      <c r="F20" s="5">
        <v>5000</v>
      </c>
      <c r="G20" s="5">
        <v>4410</v>
      </c>
      <c r="H20" s="23"/>
      <c r="I20" s="23"/>
      <c r="J20" s="59"/>
      <c r="K20" s="66">
        <v>0</v>
      </c>
      <c r="L20" s="21">
        <v>0</v>
      </c>
      <c r="M20" s="21">
        <v>0</v>
      </c>
      <c r="N20" s="23"/>
      <c r="O20" s="23"/>
      <c r="P20" s="23"/>
      <c r="Q20" s="23"/>
      <c r="R20" s="23"/>
      <c r="S20" s="23"/>
      <c r="T20" s="23"/>
      <c r="U20" s="23"/>
      <c r="V20" s="59"/>
    </row>
    <row r="21" spans="1:24" ht="30" x14ac:dyDescent="0.25">
      <c r="A21" s="20" t="s">
        <v>59</v>
      </c>
      <c r="B21" s="66">
        <f t="shared" si="19"/>
        <v>1000</v>
      </c>
      <c r="C21" s="21">
        <f t="shared" si="20"/>
        <v>1000</v>
      </c>
      <c r="D21" s="21">
        <f t="shared" si="21"/>
        <v>0</v>
      </c>
      <c r="E21" s="5">
        <v>1000</v>
      </c>
      <c r="F21" s="5">
        <v>1000</v>
      </c>
      <c r="G21" s="5"/>
      <c r="H21" s="23"/>
      <c r="I21" s="23"/>
      <c r="J21" s="59"/>
      <c r="K21" s="66">
        <v>0</v>
      </c>
      <c r="L21" s="21">
        <v>0</v>
      </c>
      <c r="M21" s="21">
        <v>0</v>
      </c>
      <c r="N21" s="23"/>
      <c r="O21" s="23"/>
      <c r="P21" s="23"/>
      <c r="Q21" s="23"/>
      <c r="R21" s="23"/>
      <c r="S21" s="23"/>
      <c r="T21" s="23"/>
      <c r="U21" s="23"/>
      <c r="V21" s="59"/>
    </row>
    <row r="22" spans="1:24" s="19" customFormat="1" ht="14.25" x14ac:dyDescent="0.2">
      <c r="A22" s="17" t="s">
        <v>60</v>
      </c>
      <c r="B22" s="65">
        <f>+E22+H22</f>
        <v>300</v>
      </c>
      <c r="C22" s="18">
        <f t="shared" si="20"/>
        <v>870</v>
      </c>
      <c r="D22" s="18">
        <f t="shared" si="21"/>
        <v>570</v>
      </c>
      <c r="E22" s="18">
        <f>SUM(E23:E24)</f>
        <v>300</v>
      </c>
      <c r="F22" s="18">
        <f>SUM(F23:F24)</f>
        <v>870</v>
      </c>
      <c r="G22" s="18">
        <f>SUM(G23:G24)</f>
        <v>570</v>
      </c>
      <c r="H22" s="18">
        <f>SUM(H23:H23)</f>
        <v>0</v>
      </c>
      <c r="I22" s="18">
        <v>0</v>
      </c>
      <c r="J22" s="57">
        <v>0</v>
      </c>
      <c r="K22" s="65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/>
      <c r="U22" s="18">
        <v>0</v>
      </c>
      <c r="V22" s="57">
        <v>0</v>
      </c>
    </row>
    <row r="23" spans="1:24" ht="30" x14ac:dyDescent="0.25">
      <c r="A23" s="20" t="s">
        <v>99</v>
      </c>
      <c r="B23" s="66">
        <f>+E23</f>
        <v>300</v>
      </c>
      <c r="C23" s="21">
        <f t="shared" ref="C23:D23" si="22">+F23</f>
        <v>300</v>
      </c>
      <c r="D23" s="21">
        <f t="shared" si="22"/>
        <v>0</v>
      </c>
      <c r="E23" s="5">
        <v>300</v>
      </c>
      <c r="F23" s="5">
        <v>300</v>
      </c>
      <c r="G23" s="5"/>
      <c r="H23" s="23"/>
      <c r="I23" s="23"/>
      <c r="J23" s="59"/>
      <c r="K23" s="66">
        <v>0</v>
      </c>
      <c r="L23" s="21">
        <v>0</v>
      </c>
      <c r="M23" s="21">
        <v>0</v>
      </c>
      <c r="N23" s="23"/>
      <c r="O23" s="23"/>
      <c r="P23" s="23"/>
      <c r="Q23" s="23"/>
      <c r="R23" s="23"/>
      <c r="S23" s="23"/>
      <c r="T23" s="23"/>
      <c r="U23" s="23"/>
      <c r="V23" s="59"/>
    </row>
    <row r="24" spans="1:24" x14ac:dyDescent="0.25">
      <c r="A24" s="20" t="s">
        <v>90</v>
      </c>
      <c r="B24" s="66">
        <f>+E24</f>
        <v>0</v>
      </c>
      <c r="C24" s="21">
        <f t="shared" ref="C24" si="23">+F24</f>
        <v>570</v>
      </c>
      <c r="D24" s="21">
        <f t="shared" ref="D24" si="24">+G24</f>
        <v>570</v>
      </c>
      <c r="E24" s="5"/>
      <c r="F24" s="5">
        <v>570</v>
      </c>
      <c r="G24" s="5">
        <v>570</v>
      </c>
      <c r="H24" s="23"/>
      <c r="I24" s="23"/>
      <c r="J24" s="59"/>
      <c r="K24" s="66">
        <v>0</v>
      </c>
      <c r="L24" s="21">
        <v>0</v>
      </c>
      <c r="M24" s="21">
        <v>0</v>
      </c>
      <c r="N24" s="23"/>
      <c r="O24" s="23"/>
      <c r="P24" s="23"/>
      <c r="Q24" s="23"/>
      <c r="R24" s="23"/>
      <c r="S24" s="23"/>
      <c r="T24" s="23"/>
      <c r="U24" s="23"/>
      <c r="V24" s="59"/>
    </row>
    <row r="25" spans="1:24" s="26" customFormat="1" ht="14.25" x14ac:dyDescent="0.2">
      <c r="A25" s="25" t="s">
        <v>61</v>
      </c>
      <c r="B25" s="67">
        <f>+E25+H25</f>
        <v>4090</v>
      </c>
      <c r="C25" s="2">
        <f t="shared" ref="C25:D26" si="25">+F25+I25</f>
        <v>24147</v>
      </c>
      <c r="D25" s="2">
        <f t="shared" si="25"/>
        <v>22654</v>
      </c>
      <c r="E25" s="2">
        <f>SUM(E26:E27)</f>
        <v>4090</v>
      </c>
      <c r="F25" s="2">
        <f>SUM(F26:F27)</f>
        <v>24147</v>
      </c>
      <c r="G25" s="2">
        <f>SUM(G26:G27)</f>
        <v>22654</v>
      </c>
      <c r="H25" s="2">
        <f>SUM(H26:H27)</f>
        <v>0</v>
      </c>
      <c r="I25" s="2"/>
      <c r="J25" s="60"/>
      <c r="K25" s="67">
        <f>+N25+Q25+T25</f>
        <v>4090</v>
      </c>
      <c r="L25" s="2">
        <f t="shared" ref="L25:M25" si="26">+O25+R25+U25</f>
        <v>4740</v>
      </c>
      <c r="M25" s="2">
        <f t="shared" si="26"/>
        <v>4872</v>
      </c>
      <c r="N25" s="2">
        <f>SUM(N26:N26)</f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f>SUM(T26:T27)</f>
        <v>4090</v>
      </c>
      <c r="U25" s="2">
        <f>SUM(U26:U27)</f>
        <v>4740</v>
      </c>
      <c r="V25" s="60">
        <f>SUM(V26:V27)</f>
        <v>4872</v>
      </c>
    </row>
    <row r="26" spans="1:24" s="28" customFormat="1" x14ac:dyDescent="0.25">
      <c r="A26" s="27" t="s">
        <v>91</v>
      </c>
      <c r="B26" s="68">
        <f>+E26+H26</f>
        <v>0</v>
      </c>
      <c r="C26" s="4">
        <f t="shared" si="25"/>
        <v>20057</v>
      </c>
      <c r="D26" s="4">
        <f t="shared" si="25"/>
        <v>20057</v>
      </c>
      <c r="E26" s="5"/>
      <c r="F26" s="5">
        <v>20057</v>
      </c>
      <c r="G26" s="5">
        <f>889+19168</f>
        <v>20057</v>
      </c>
      <c r="H26" s="86"/>
      <c r="I26" s="86"/>
      <c r="J26" s="61"/>
      <c r="K26" s="68">
        <f t="shared" ref="K26:K27" si="27">+T26</f>
        <v>0</v>
      </c>
      <c r="L26" s="4">
        <f t="shared" ref="L26:L27" si="28">+U26</f>
        <v>650</v>
      </c>
      <c r="M26" s="4">
        <f t="shared" ref="M26:M27" si="29">+V26</f>
        <v>650</v>
      </c>
      <c r="N26" s="86"/>
      <c r="O26" s="86"/>
      <c r="P26" s="86"/>
      <c r="Q26" s="86"/>
      <c r="R26" s="86"/>
      <c r="S26" s="86"/>
      <c r="T26" s="5">
        <v>0</v>
      </c>
      <c r="U26" s="5">
        <v>650</v>
      </c>
      <c r="V26" s="62">
        <v>650</v>
      </c>
    </row>
    <row r="27" spans="1:24" s="28" customFormat="1" x14ac:dyDescent="0.25">
      <c r="A27" s="27" t="s">
        <v>97</v>
      </c>
      <c r="B27" s="68">
        <f t="shared" ref="B27" si="30">+E27+H27</f>
        <v>4090</v>
      </c>
      <c r="C27" s="4">
        <f t="shared" ref="C27" si="31">+F27+I27</f>
        <v>4090</v>
      </c>
      <c r="D27" s="4">
        <f t="shared" ref="D27" si="32">+G27+J27</f>
        <v>2597</v>
      </c>
      <c r="E27" s="5">
        <v>4090</v>
      </c>
      <c r="F27" s="5">
        <v>4090</v>
      </c>
      <c r="G27" s="5">
        <v>2597</v>
      </c>
      <c r="H27" s="86"/>
      <c r="I27" s="86"/>
      <c r="J27" s="61"/>
      <c r="K27" s="68">
        <f t="shared" si="27"/>
        <v>4090</v>
      </c>
      <c r="L27" s="4">
        <f t="shared" si="28"/>
        <v>4090</v>
      </c>
      <c r="M27" s="4">
        <f t="shared" si="29"/>
        <v>4222</v>
      </c>
      <c r="N27" s="86"/>
      <c r="O27" s="86"/>
      <c r="P27" s="86"/>
      <c r="Q27" s="86"/>
      <c r="R27" s="86"/>
      <c r="S27" s="86"/>
      <c r="T27" s="5">
        <v>4090</v>
      </c>
      <c r="U27" s="5">
        <v>4090</v>
      </c>
      <c r="V27" s="62">
        <v>4222</v>
      </c>
      <c r="X27" s="28" t="s">
        <v>100</v>
      </c>
    </row>
    <row r="28" spans="1:24" ht="28.5" x14ac:dyDescent="0.25">
      <c r="A28" s="106" t="s">
        <v>62</v>
      </c>
      <c r="B28" s="65"/>
      <c r="C28" s="18"/>
      <c r="D28" s="18"/>
      <c r="E28" s="18"/>
      <c r="F28" s="18"/>
      <c r="G28" s="18"/>
      <c r="H28" s="18">
        <f>+H34</f>
        <v>0</v>
      </c>
      <c r="I28" s="18"/>
      <c r="J28" s="57"/>
      <c r="K28" s="65">
        <f>+N28+Q28+T28</f>
        <v>252317</v>
      </c>
      <c r="L28" s="18">
        <f t="shared" ref="L28:M28" si="33">+O28+R28+U28</f>
        <v>238124</v>
      </c>
      <c r="M28" s="18">
        <f t="shared" si="33"/>
        <v>235022</v>
      </c>
      <c r="N28" s="18">
        <f>SUM(N29:N35)</f>
        <v>15474</v>
      </c>
      <c r="O28" s="18">
        <f>SUM(O29:O35)</f>
        <v>0</v>
      </c>
      <c r="P28" s="18">
        <v>0</v>
      </c>
      <c r="Q28" s="18">
        <f t="shared" ref="Q28:V28" si="34">SUM(Q29:Q35)</f>
        <v>236843</v>
      </c>
      <c r="R28" s="18">
        <f t="shared" si="34"/>
        <v>238124</v>
      </c>
      <c r="S28" s="18">
        <f t="shared" si="34"/>
        <v>235022</v>
      </c>
      <c r="T28" s="18">
        <f t="shared" si="34"/>
        <v>0</v>
      </c>
      <c r="U28" s="18">
        <f t="shared" si="34"/>
        <v>0</v>
      </c>
      <c r="V28" s="57">
        <f t="shared" si="34"/>
        <v>0</v>
      </c>
    </row>
    <row r="29" spans="1:24" x14ac:dyDescent="0.25">
      <c r="A29" s="20" t="s">
        <v>63</v>
      </c>
      <c r="B29" s="69"/>
      <c r="C29" s="23"/>
      <c r="D29" s="23"/>
      <c r="E29" s="23"/>
      <c r="F29" s="23"/>
      <c r="G29" s="23"/>
      <c r="H29" s="23"/>
      <c r="I29" s="23"/>
      <c r="J29" s="59"/>
      <c r="K29" s="66">
        <f>+Q29</f>
        <v>3000</v>
      </c>
      <c r="L29" s="21">
        <f t="shared" ref="L29:M34" si="35">+R29</f>
        <v>3000</v>
      </c>
      <c r="M29" s="21">
        <f t="shared" si="35"/>
        <v>3397</v>
      </c>
      <c r="N29" s="23"/>
      <c r="O29" s="23"/>
      <c r="P29" s="23"/>
      <c r="Q29" s="89">
        <v>3000</v>
      </c>
      <c r="R29" s="89">
        <v>3000</v>
      </c>
      <c r="S29" s="89">
        <v>3397</v>
      </c>
      <c r="T29" s="23"/>
      <c r="U29" s="23"/>
      <c r="V29" s="59"/>
    </row>
    <row r="30" spans="1:24" x14ac:dyDescent="0.25">
      <c r="A30" s="20" t="s">
        <v>64</v>
      </c>
      <c r="B30" s="69"/>
      <c r="C30" s="23"/>
      <c r="D30" s="23"/>
      <c r="E30" s="23"/>
      <c r="F30" s="23"/>
      <c r="G30" s="23"/>
      <c r="H30" s="23"/>
      <c r="I30" s="23"/>
      <c r="J30" s="59"/>
      <c r="K30" s="66">
        <f t="shared" ref="K30:K35" si="36">+Q30</f>
        <v>119482</v>
      </c>
      <c r="L30" s="21">
        <f t="shared" si="35"/>
        <v>119482</v>
      </c>
      <c r="M30" s="21">
        <f t="shared" si="35"/>
        <v>128524</v>
      </c>
      <c r="N30" s="23"/>
      <c r="O30" s="23"/>
      <c r="P30" s="23"/>
      <c r="Q30" s="89">
        <v>119482</v>
      </c>
      <c r="R30" s="89">
        <v>119482</v>
      </c>
      <c r="S30" s="89">
        <v>128524</v>
      </c>
      <c r="T30" s="23"/>
      <c r="U30" s="23"/>
      <c r="V30" s="59"/>
    </row>
    <row r="31" spans="1:24" x14ac:dyDescent="0.25">
      <c r="A31" s="20" t="s">
        <v>65</v>
      </c>
      <c r="B31" s="69"/>
      <c r="C31" s="23"/>
      <c r="D31" s="23"/>
      <c r="E31" s="23"/>
      <c r="F31" s="23"/>
      <c r="G31" s="23"/>
      <c r="H31" s="23"/>
      <c r="I31" s="23"/>
      <c r="J31" s="59"/>
      <c r="K31" s="66">
        <f t="shared" si="36"/>
        <v>69610</v>
      </c>
      <c r="L31" s="21">
        <f t="shared" si="35"/>
        <v>69610</v>
      </c>
      <c r="M31" s="21">
        <f t="shared" si="35"/>
        <v>58575</v>
      </c>
      <c r="N31" s="23"/>
      <c r="O31" s="23"/>
      <c r="P31" s="23"/>
      <c r="Q31" s="5">
        <v>69610</v>
      </c>
      <c r="R31" s="5">
        <v>69610</v>
      </c>
      <c r="S31" s="5">
        <v>58575</v>
      </c>
      <c r="T31" s="23"/>
      <c r="U31" s="23"/>
      <c r="V31" s="59"/>
    </row>
    <row r="32" spans="1:24" x14ac:dyDescent="0.25">
      <c r="A32" s="20" t="s">
        <v>66</v>
      </c>
      <c r="B32" s="69"/>
      <c r="C32" s="23"/>
      <c r="D32" s="23"/>
      <c r="E32" s="23"/>
      <c r="F32" s="23"/>
      <c r="G32" s="23"/>
      <c r="H32" s="23"/>
      <c r="I32" s="23"/>
      <c r="J32" s="59"/>
      <c r="K32" s="66">
        <f t="shared" si="36"/>
        <v>20123</v>
      </c>
      <c r="L32" s="21">
        <f t="shared" si="35"/>
        <v>20123</v>
      </c>
      <c r="M32" s="21">
        <f t="shared" si="35"/>
        <v>23753</v>
      </c>
      <c r="N32" s="23"/>
      <c r="O32" s="23"/>
      <c r="P32" s="23"/>
      <c r="Q32" s="89">
        <v>20123</v>
      </c>
      <c r="R32" s="89">
        <v>20123</v>
      </c>
      <c r="S32" s="89">
        <v>23753</v>
      </c>
      <c r="T32" s="23"/>
      <c r="U32" s="23"/>
      <c r="V32" s="59"/>
    </row>
    <row r="33" spans="1:23" ht="56.45" customHeight="1" x14ac:dyDescent="0.25">
      <c r="A33" s="20" t="s">
        <v>67</v>
      </c>
      <c r="B33" s="69"/>
      <c r="C33" s="23"/>
      <c r="D33" s="23"/>
      <c r="E33" s="23"/>
      <c r="F33" s="23"/>
      <c r="G33" s="23"/>
      <c r="H33" s="23"/>
      <c r="I33" s="23"/>
      <c r="J33" s="59"/>
      <c r="K33" s="66">
        <f t="shared" si="36"/>
        <v>18793</v>
      </c>
      <c r="L33" s="21">
        <f t="shared" si="35"/>
        <v>20074</v>
      </c>
      <c r="M33" s="21">
        <f t="shared" si="35"/>
        <v>14938</v>
      </c>
      <c r="N33" s="23"/>
      <c r="O33" s="23"/>
      <c r="P33" s="23"/>
      <c r="Q33" s="89">
        <v>18793</v>
      </c>
      <c r="R33" s="89">
        <f>19491+583</f>
        <v>20074</v>
      </c>
      <c r="S33" s="89">
        <f>6519+7477-650+279+583+32+698</f>
        <v>14938</v>
      </c>
      <c r="T33" s="89">
        <v>0</v>
      </c>
      <c r="U33" s="89">
        <v>0</v>
      </c>
      <c r="V33" s="58">
        <v>0</v>
      </c>
      <c r="W33" s="29"/>
    </row>
    <row r="34" spans="1:23" s="28" customFormat="1" ht="19.5" customHeight="1" x14ac:dyDescent="0.25">
      <c r="A34" s="27" t="s">
        <v>68</v>
      </c>
      <c r="B34" s="68">
        <f t="shared" ref="B34:C35" si="37">+E34</f>
        <v>6289</v>
      </c>
      <c r="C34" s="4">
        <f t="shared" ref="C34" si="38">+F34</f>
        <v>0</v>
      </c>
      <c r="D34" s="4">
        <f t="shared" ref="D34" si="39">+G34</f>
        <v>0</v>
      </c>
      <c r="E34" s="5">
        <v>6289</v>
      </c>
      <c r="F34" s="5">
        <v>0</v>
      </c>
      <c r="G34" s="5">
        <v>0</v>
      </c>
      <c r="H34" s="86"/>
      <c r="I34" s="86"/>
      <c r="J34" s="61"/>
      <c r="K34" s="66">
        <f t="shared" si="36"/>
        <v>5835</v>
      </c>
      <c r="L34" s="21">
        <f t="shared" si="35"/>
        <v>5835</v>
      </c>
      <c r="M34" s="21">
        <f t="shared" si="35"/>
        <v>5835</v>
      </c>
      <c r="N34" s="86"/>
      <c r="O34" s="86"/>
      <c r="P34" s="86"/>
      <c r="Q34" s="5">
        <v>5835</v>
      </c>
      <c r="R34" s="5">
        <v>5835</v>
      </c>
      <c r="S34" s="5">
        <v>5835</v>
      </c>
      <c r="T34" s="86"/>
      <c r="U34" s="86"/>
      <c r="V34" s="61"/>
    </row>
    <row r="35" spans="1:23" s="28" customFormat="1" ht="15.75" thickBot="1" x14ac:dyDescent="0.3">
      <c r="A35" s="111" t="s">
        <v>69</v>
      </c>
      <c r="B35" s="112">
        <f t="shared" si="37"/>
        <v>15474</v>
      </c>
      <c r="C35" s="113">
        <f t="shared" si="37"/>
        <v>0</v>
      </c>
      <c r="D35" s="113">
        <v>0</v>
      </c>
      <c r="E35" s="10">
        <v>15474</v>
      </c>
      <c r="F35" s="10">
        <v>0</v>
      </c>
      <c r="G35" s="10">
        <v>0</v>
      </c>
      <c r="H35" s="9"/>
      <c r="I35" s="9"/>
      <c r="J35" s="73"/>
      <c r="K35" s="87">
        <f t="shared" si="36"/>
        <v>0</v>
      </c>
      <c r="L35" s="88">
        <f t="shared" ref="L35" si="40">+R35</f>
        <v>0</v>
      </c>
      <c r="M35" s="88">
        <f t="shared" ref="M35" si="41">+S35</f>
        <v>0</v>
      </c>
      <c r="N35" s="10">
        <v>15474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9"/>
      <c r="U35" s="9"/>
      <c r="V35" s="73"/>
    </row>
    <row r="36" spans="1:23" s="30" customFormat="1" thickBot="1" x14ac:dyDescent="0.25">
      <c r="A36" s="117" t="s">
        <v>38</v>
      </c>
      <c r="B36" s="114">
        <f>SUM(B28,B22,B25,B15,B10,B4)+B34+B35</f>
        <v>331189</v>
      </c>
      <c r="C36" s="115">
        <f t="shared" ref="C36:J36" si="42">SUM(C28,C22,C25,C15,C10,C4)+C34+C35</f>
        <v>392773</v>
      </c>
      <c r="D36" s="115">
        <f t="shared" si="42"/>
        <v>290550</v>
      </c>
      <c r="E36" s="115">
        <f t="shared" si="42"/>
        <v>304223</v>
      </c>
      <c r="F36" s="115">
        <f t="shared" si="42"/>
        <v>364153</v>
      </c>
      <c r="G36" s="115">
        <f t="shared" si="42"/>
        <v>269071</v>
      </c>
      <c r="H36" s="115">
        <f t="shared" si="42"/>
        <v>26966</v>
      </c>
      <c r="I36" s="115">
        <f t="shared" si="42"/>
        <v>28620</v>
      </c>
      <c r="J36" s="116">
        <f t="shared" si="42"/>
        <v>21479</v>
      </c>
      <c r="K36" s="114">
        <f t="shared" ref="K36:V36" si="43">+K28+K25+K22+K15+K10+K4</f>
        <v>373495</v>
      </c>
      <c r="L36" s="115">
        <f t="shared" si="43"/>
        <v>391728</v>
      </c>
      <c r="M36" s="115">
        <f t="shared" si="43"/>
        <v>357903</v>
      </c>
      <c r="N36" s="115">
        <f t="shared" si="43"/>
        <v>123719</v>
      </c>
      <c r="O36" s="115">
        <f t="shared" si="43"/>
        <v>120286</v>
      </c>
      <c r="P36" s="115">
        <f t="shared" si="43"/>
        <v>93351</v>
      </c>
      <c r="Q36" s="115">
        <f t="shared" si="43"/>
        <v>241120</v>
      </c>
      <c r="R36" s="115">
        <f t="shared" si="43"/>
        <v>248063</v>
      </c>
      <c r="S36" s="115">
        <f t="shared" si="43"/>
        <v>244190</v>
      </c>
      <c r="T36" s="115">
        <f t="shared" si="43"/>
        <v>8656</v>
      </c>
      <c r="U36" s="115">
        <f t="shared" si="43"/>
        <v>23379</v>
      </c>
      <c r="V36" s="116">
        <f t="shared" si="43"/>
        <v>20362</v>
      </c>
    </row>
    <row r="37" spans="1:23" ht="15.75" thickBot="1" x14ac:dyDescent="0.3">
      <c r="A37" s="12"/>
      <c r="B37" s="7"/>
      <c r="C37" s="7"/>
      <c r="D37" s="7"/>
      <c r="E37" s="31"/>
      <c r="F37" s="31"/>
      <c r="G37" s="31"/>
      <c r="H37" s="31"/>
      <c r="I37" s="31"/>
      <c r="J37" s="31"/>
      <c r="K37" s="32"/>
      <c r="L37" s="32"/>
      <c r="M37" s="32"/>
      <c r="N37" s="33"/>
      <c r="O37" s="33"/>
      <c r="P37" s="33"/>
      <c r="Q37" s="33"/>
      <c r="R37" s="33"/>
      <c r="S37" s="33"/>
      <c r="T37" s="33"/>
      <c r="U37" s="33"/>
      <c r="V37" s="33"/>
    </row>
    <row r="38" spans="1:23" s="28" customFormat="1" ht="31.5" customHeight="1" thickBot="1" x14ac:dyDescent="0.3">
      <c r="A38" s="118" t="s">
        <v>70</v>
      </c>
      <c r="B38" s="34">
        <v>212872</v>
      </c>
      <c r="C38" s="34">
        <v>187306</v>
      </c>
      <c r="D38" s="34">
        <v>173898</v>
      </c>
      <c r="E38" s="23"/>
      <c r="F38" s="23"/>
      <c r="G38" s="23"/>
      <c r="H38" s="23"/>
      <c r="I38" s="23"/>
      <c r="J38" s="23"/>
      <c r="K38" s="35">
        <v>212872</v>
      </c>
      <c r="L38" s="35">
        <v>187306</v>
      </c>
      <c r="M38" s="35">
        <v>172220</v>
      </c>
      <c r="N38" s="23"/>
      <c r="O38" s="23"/>
      <c r="P38" s="23"/>
      <c r="Q38" s="23"/>
      <c r="R38" s="23"/>
      <c r="S38" s="23"/>
      <c r="T38" s="23"/>
      <c r="U38" s="23"/>
      <c r="V38" s="23"/>
    </row>
    <row r="39" spans="1:23" s="28" customFormat="1" ht="16.5" thickBot="1" x14ac:dyDescent="0.3">
      <c r="A39" s="36"/>
      <c r="B39" s="37"/>
      <c r="C39" s="37"/>
      <c r="D39" s="37"/>
      <c r="E39" s="38"/>
      <c r="F39" s="38"/>
      <c r="G39" s="38"/>
      <c r="H39" s="38"/>
      <c r="I39" s="38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3" s="28" customFormat="1" ht="21.75" customHeight="1" thickBot="1" x14ac:dyDescent="0.3">
      <c r="A40" s="118" t="s">
        <v>71</v>
      </c>
      <c r="B40" s="34">
        <v>19701</v>
      </c>
      <c r="C40" s="34">
        <v>10498</v>
      </c>
      <c r="D40" s="120"/>
      <c r="E40" s="120"/>
      <c r="F40" s="120"/>
      <c r="G40" s="120"/>
      <c r="H40" s="120"/>
      <c r="I40" s="120"/>
      <c r="J40" s="121"/>
      <c r="K40" s="119"/>
      <c r="L40" s="119"/>
      <c r="M40" s="119"/>
      <c r="N40" s="40"/>
      <c r="O40" s="40"/>
      <c r="P40" s="40"/>
      <c r="Q40" s="40"/>
      <c r="R40" s="40"/>
      <c r="S40" s="40"/>
      <c r="T40" s="40"/>
      <c r="U40" s="40"/>
      <c r="V40" s="40"/>
    </row>
    <row r="41" spans="1:23" s="28" customFormat="1" ht="15.75" thickBot="1" x14ac:dyDescent="0.3">
      <c r="A41" s="36"/>
      <c r="B41" s="41"/>
      <c r="C41" s="41"/>
      <c r="D41" s="41"/>
      <c r="E41" s="36"/>
      <c r="F41" s="36"/>
      <c r="G41" s="36"/>
      <c r="H41" s="36"/>
      <c r="I41" s="36"/>
      <c r="J41" s="36"/>
      <c r="K41" s="42"/>
      <c r="L41" s="42"/>
      <c r="M41" s="42"/>
      <c r="N41" s="36"/>
      <c r="O41" s="36"/>
      <c r="P41" s="36"/>
      <c r="Q41" s="36"/>
      <c r="R41" s="36"/>
      <c r="S41" s="36"/>
      <c r="T41" s="36"/>
      <c r="U41" s="36"/>
      <c r="V41" s="36"/>
    </row>
    <row r="42" spans="1:23" s="28" customFormat="1" ht="15.75" x14ac:dyDescent="0.25">
      <c r="A42" s="172" t="s">
        <v>72</v>
      </c>
      <c r="B42" s="180" t="s">
        <v>73</v>
      </c>
      <c r="C42" s="181"/>
      <c r="D42" s="181"/>
      <c r="E42" s="181"/>
      <c r="F42" s="181"/>
      <c r="G42" s="181"/>
      <c r="H42" s="181"/>
      <c r="I42" s="181"/>
      <c r="J42" s="182"/>
      <c r="K42" s="183" t="s">
        <v>74</v>
      </c>
      <c r="L42" s="181"/>
      <c r="M42" s="181"/>
      <c r="N42" s="181"/>
      <c r="O42" s="181"/>
      <c r="P42" s="181"/>
      <c r="Q42" s="181"/>
      <c r="R42" s="181"/>
      <c r="S42" s="182"/>
      <c r="T42" s="43"/>
      <c r="U42" s="43"/>
      <c r="V42" s="43"/>
    </row>
    <row r="43" spans="1:23" s="28" customFormat="1" ht="15.75" x14ac:dyDescent="0.25">
      <c r="A43" s="173"/>
      <c r="B43" s="177" t="s">
        <v>75</v>
      </c>
      <c r="C43" s="168"/>
      <c r="D43" s="168"/>
      <c r="E43" s="168" t="s">
        <v>76</v>
      </c>
      <c r="F43" s="168"/>
      <c r="G43" s="168"/>
      <c r="H43" s="168" t="s">
        <v>95</v>
      </c>
      <c r="I43" s="168"/>
      <c r="J43" s="169"/>
      <c r="K43" s="178" t="s">
        <v>75</v>
      </c>
      <c r="L43" s="178"/>
      <c r="M43" s="179"/>
      <c r="N43" s="168" t="s">
        <v>76</v>
      </c>
      <c r="O43" s="168"/>
      <c r="P43" s="168"/>
      <c r="Q43" s="168" t="s">
        <v>95</v>
      </c>
      <c r="R43" s="168"/>
      <c r="S43" s="169"/>
      <c r="T43" s="44"/>
      <c r="U43" s="45"/>
      <c r="V43" s="45"/>
    </row>
    <row r="44" spans="1:23" s="28" customFormat="1" ht="16.5" thickBot="1" x14ac:dyDescent="0.3">
      <c r="A44" s="174"/>
      <c r="B44" s="170">
        <f>+'Polgárok közvetlen szolg.'!B32+'Városigazgatás-Közösségszerv.'!B36+B38+B40</f>
        <v>920931</v>
      </c>
      <c r="C44" s="171"/>
      <c r="D44" s="171"/>
      <c r="E44" s="171">
        <f>+'Polgárok közvetlen szolg.'!C32+'Városigazgatás-Közösségszerv.'!C36+C38+C40</f>
        <v>955687</v>
      </c>
      <c r="F44" s="171"/>
      <c r="G44" s="171"/>
      <c r="H44" s="171">
        <f>+'Polgárok közvetlen szolg.'!D32+'Városigazgatás-Közösségszerv.'!D36+D38+D40</f>
        <v>721681</v>
      </c>
      <c r="I44" s="171"/>
      <c r="J44" s="175"/>
      <c r="K44" s="176">
        <f>+'Polgárok közvetlen szolg.'!K32+'Városigazgatás-Közösségszerv.'!K36+K38</f>
        <v>949382</v>
      </c>
      <c r="L44" s="171"/>
      <c r="M44" s="171"/>
      <c r="N44" s="171">
        <f>+'Polgárok közvetlen szolg.'!L32+'Városigazgatás-Közösségszerv.'!L36+'Városigazgatás-Közösségszerv.'!L38</f>
        <v>950995</v>
      </c>
      <c r="O44" s="171"/>
      <c r="P44" s="171"/>
      <c r="Q44" s="171">
        <f>+M38+M36+'Polgárok közvetlen szolg.'!M32</f>
        <v>822988</v>
      </c>
      <c r="R44" s="171"/>
      <c r="S44" s="175"/>
      <c r="T44" s="44"/>
      <c r="U44" s="45"/>
      <c r="V44" s="45"/>
    </row>
    <row r="45" spans="1:23" s="28" customFormat="1" x14ac:dyDescent="0.25">
      <c r="A45" s="46"/>
      <c r="B45" s="47"/>
      <c r="C45" s="47"/>
      <c r="D45" s="47"/>
      <c r="E45" s="46"/>
      <c r="F45" s="46"/>
      <c r="G45" s="46"/>
      <c r="H45" s="46"/>
      <c r="I45" s="46"/>
      <c r="J45" s="46"/>
      <c r="K45" s="42"/>
      <c r="L45" s="42"/>
      <c r="M45" s="42"/>
      <c r="N45" s="46"/>
      <c r="O45" s="46"/>
      <c r="P45" s="46"/>
      <c r="Q45" s="46"/>
      <c r="R45" s="46"/>
      <c r="S45" s="46"/>
      <c r="T45" s="46"/>
      <c r="U45" s="46"/>
      <c r="V45" s="46"/>
    </row>
  </sheetData>
  <mergeCells count="31">
    <mergeCell ref="Q43:S43"/>
    <mergeCell ref="B44:D44"/>
    <mergeCell ref="A42:A44"/>
    <mergeCell ref="E44:G44"/>
    <mergeCell ref="H44:J44"/>
    <mergeCell ref="K44:M44"/>
    <mergeCell ref="N44:P44"/>
    <mergeCell ref="Q44:S44"/>
    <mergeCell ref="B43:D43"/>
    <mergeCell ref="E43:G43"/>
    <mergeCell ref="H43:J43"/>
    <mergeCell ref="K43:M43"/>
    <mergeCell ref="N43:P43"/>
    <mergeCell ref="B42:J42"/>
    <mergeCell ref="K42:S42"/>
    <mergeCell ref="A1:A3"/>
    <mergeCell ref="B1:J1"/>
    <mergeCell ref="K1:V1"/>
    <mergeCell ref="D11:D12"/>
    <mergeCell ref="G11:G12"/>
    <mergeCell ref="F11:F12"/>
    <mergeCell ref="B11:B12"/>
    <mergeCell ref="C11:C12"/>
    <mergeCell ref="E11:E12"/>
    <mergeCell ref="B2:D2"/>
    <mergeCell ref="E2:G2"/>
    <mergeCell ref="H2:J2"/>
    <mergeCell ref="T2:V2"/>
    <mergeCell ref="Q2:S2"/>
    <mergeCell ref="N2:P2"/>
    <mergeCell ref="K2:M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3" orientation="landscape" horizontalDpi="1200" verticalDpi="1200" r:id="rId1"/>
  <headerFooter>
    <oddHeader>&amp;C&amp;"Times New Roman,Félkövér"&amp;12MARTONVÁSÁR VÁROS 2017. ÉVI KÖLTSÉGVETÉSI FELADATINAK HÁROMNEGYEDÉVI TELJESÍTÉSE
(Költségek: E Ft-ban)&amp;R&amp;"Times New Roman,Normál"1.sz. melléklet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23"/>
  <sheetViews>
    <sheetView view="pageLayout" topLeftCell="B1" zoomScaleNormal="70" workbookViewId="0">
      <selection activeCell="R21" sqref="R21:R23"/>
    </sheetView>
  </sheetViews>
  <sheetFormatPr defaultRowHeight="15" x14ac:dyDescent="0.25"/>
  <cols>
    <col min="1" max="1" width="22.5703125" style="52" customWidth="1"/>
    <col min="2" max="2" width="14.42578125" style="53" bestFit="1" customWidth="1"/>
    <col min="3" max="3" width="14.5703125" style="53" bestFit="1" customWidth="1"/>
    <col min="4" max="4" width="13.85546875" style="53" bestFit="1" customWidth="1"/>
    <col min="5" max="5" width="14.42578125" style="52" bestFit="1" customWidth="1"/>
    <col min="6" max="6" width="14.5703125" style="52" bestFit="1" customWidth="1"/>
    <col min="7" max="7" width="14.85546875" style="52" customWidth="1"/>
    <col min="8" max="8" width="10.42578125" style="52" customWidth="1"/>
    <col min="9" max="10" width="11.7109375" style="52" customWidth="1"/>
    <col min="11" max="11" width="14.42578125" style="53" customWidth="1"/>
    <col min="12" max="12" width="14.5703125" style="53" bestFit="1" customWidth="1"/>
    <col min="13" max="13" width="17" style="53" customWidth="1"/>
    <col min="14" max="14" width="13" style="52" bestFit="1" customWidth="1"/>
    <col min="15" max="16" width="12" style="52" customWidth="1"/>
    <col min="17" max="17" width="13.5703125" style="52" customWidth="1"/>
    <col min="18" max="18" width="14.7109375" style="52" bestFit="1" customWidth="1"/>
    <col min="19" max="19" width="14.7109375" style="52" customWidth="1"/>
    <col min="20" max="22" width="17.140625" style="52" customWidth="1"/>
    <col min="23" max="16384" width="9.140625" style="52"/>
  </cols>
  <sheetData>
    <row r="1" spans="1:22" s="48" customFormat="1" ht="16.5" customHeight="1" x14ac:dyDescent="0.25">
      <c r="A1" s="191" t="s">
        <v>77</v>
      </c>
      <c r="B1" s="187" t="s">
        <v>1</v>
      </c>
      <c r="C1" s="188"/>
      <c r="D1" s="188"/>
      <c r="E1" s="188"/>
      <c r="F1" s="188"/>
      <c r="G1" s="188"/>
      <c r="H1" s="188"/>
      <c r="I1" s="188"/>
      <c r="J1" s="189"/>
      <c r="K1" s="187" t="s">
        <v>2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90"/>
    </row>
    <row r="2" spans="1:22" s="48" customFormat="1" ht="40.5" customHeight="1" x14ac:dyDescent="0.25">
      <c r="A2" s="192"/>
      <c r="B2" s="195" t="s">
        <v>40</v>
      </c>
      <c r="C2" s="195"/>
      <c r="D2" s="195"/>
      <c r="E2" s="196" t="s">
        <v>78</v>
      </c>
      <c r="F2" s="196"/>
      <c r="G2" s="196"/>
      <c r="H2" s="196" t="s">
        <v>79</v>
      </c>
      <c r="I2" s="196"/>
      <c r="J2" s="196"/>
      <c r="K2" s="195" t="s">
        <v>6</v>
      </c>
      <c r="L2" s="195"/>
      <c r="M2" s="195"/>
      <c r="N2" s="196" t="s">
        <v>7</v>
      </c>
      <c r="O2" s="196"/>
      <c r="P2" s="196"/>
      <c r="Q2" s="196" t="s">
        <v>80</v>
      </c>
      <c r="R2" s="196"/>
      <c r="S2" s="196"/>
      <c r="T2" s="196" t="s">
        <v>81</v>
      </c>
      <c r="U2" s="196"/>
      <c r="V2" s="197"/>
    </row>
    <row r="3" spans="1:22" s="48" customFormat="1" ht="33.75" customHeight="1" thickBot="1" x14ac:dyDescent="0.3">
      <c r="A3" s="193"/>
      <c r="B3" s="92" t="s">
        <v>10</v>
      </c>
      <c r="C3" s="92" t="s">
        <v>11</v>
      </c>
      <c r="D3" s="92" t="s">
        <v>94</v>
      </c>
      <c r="E3" s="92" t="s">
        <v>10</v>
      </c>
      <c r="F3" s="92" t="s">
        <v>11</v>
      </c>
      <c r="G3" s="92" t="s">
        <v>94</v>
      </c>
      <c r="H3" s="92" t="s">
        <v>10</v>
      </c>
      <c r="I3" s="92" t="s">
        <v>11</v>
      </c>
      <c r="J3" s="92" t="s">
        <v>94</v>
      </c>
      <c r="K3" s="92" t="s">
        <v>10</v>
      </c>
      <c r="L3" s="92" t="s">
        <v>11</v>
      </c>
      <c r="M3" s="92" t="s">
        <v>94</v>
      </c>
      <c r="N3" s="92" t="s">
        <v>10</v>
      </c>
      <c r="O3" s="92" t="s">
        <v>11</v>
      </c>
      <c r="P3" s="92" t="s">
        <v>94</v>
      </c>
      <c r="Q3" s="92" t="s">
        <v>10</v>
      </c>
      <c r="R3" s="92" t="s">
        <v>11</v>
      </c>
      <c r="S3" s="92" t="s">
        <v>94</v>
      </c>
      <c r="T3" s="92" t="s">
        <v>10</v>
      </c>
      <c r="U3" s="92" t="s">
        <v>11</v>
      </c>
      <c r="V3" s="93" t="s">
        <v>94</v>
      </c>
    </row>
    <row r="4" spans="1:22" s="48" customFormat="1" ht="15.75" x14ac:dyDescent="0.25">
      <c r="A4" s="126" t="s">
        <v>77</v>
      </c>
      <c r="B4" s="127">
        <f>+E4+H4</f>
        <v>7229</v>
      </c>
      <c r="C4" s="127">
        <f t="shared" ref="C4:D5" si="0">+F4+I4</f>
        <v>256123</v>
      </c>
      <c r="D4" s="127">
        <f t="shared" si="0"/>
        <v>32991</v>
      </c>
      <c r="E4" s="128">
        <v>7229</v>
      </c>
      <c r="F4" s="128">
        <v>256123</v>
      </c>
      <c r="G4" s="128">
        <v>32991</v>
      </c>
      <c r="H4" s="138">
        <v>0</v>
      </c>
      <c r="I4" s="138">
        <v>0</v>
      </c>
      <c r="J4" s="138">
        <v>0</v>
      </c>
      <c r="K4" s="127">
        <f>+N4+Q4+T4</f>
        <v>0</v>
      </c>
      <c r="L4" s="127">
        <f t="shared" ref="L4:M4" si="1">+O4+R4+U4</f>
        <v>0</v>
      </c>
      <c r="M4" s="127">
        <f t="shared" si="1"/>
        <v>0</v>
      </c>
      <c r="N4" s="129">
        <v>0</v>
      </c>
      <c r="O4" s="129">
        <v>0</v>
      </c>
      <c r="P4" s="129"/>
      <c r="Q4" s="129">
        <v>0</v>
      </c>
      <c r="R4" s="129">
        <v>0</v>
      </c>
      <c r="S4" s="129"/>
      <c r="T4" s="129">
        <v>0</v>
      </c>
      <c r="U4" s="140">
        <v>0</v>
      </c>
      <c r="V4" s="141"/>
    </row>
    <row r="5" spans="1:22" s="48" customFormat="1" ht="15.75" x14ac:dyDescent="0.25">
      <c r="A5" s="131" t="s">
        <v>98</v>
      </c>
      <c r="B5" s="127">
        <f>+E5+H5</f>
        <v>0</v>
      </c>
      <c r="C5" s="127">
        <f t="shared" si="0"/>
        <v>1527912</v>
      </c>
      <c r="D5" s="127">
        <f t="shared" si="0"/>
        <v>3636</v>
      </c>
      <c r="E5" s="128"/>
      <c r="F5" s="128">
        <v>1527912</v>
      </c>
      <c r="G5" s="128">
        <v>3636</v>
      </c>
      <c r="H5" s="128"/>
      <c r="I5" s="128"/>
      <c r="J5" s="128"/>
      <c r="K5" s="127">
        <f t="shared" ref="K5:K6" si="2">+N5+Q5+T5</f>
        <v>0</v>
      </c>
      <c r="L5" s="127">
        <f t="shared" ref="L5:L6" si="3">+O5+R5+U5</f>
        <v>1529089</v>
      </c>
      <c r="M5" s="127">
        <f t="shared" ref="M5:M6" si="4">+P5+S5+V5</f>
        <v>867625</v>
      </c>
      <c r="N5" s="129"/>
      <c r="O5" s="129"/>
      <c r="P5" s="129"/>
      <c r="Q5" s="129"/>
      <c r="R5" s="129"/>
      <c r="S5" s="129"/>
      <c r="T5" s="129"/>
      <c r="U5" s="128">
        <f>1529089</f>
        <v>1529089</v>
      </c>
      <c r="V5" s="133">
        <v>867625</v>
      </c>
    </row>
    <row r="6" spans="1:22" s="48" customFormat="1" ht="15.75" x14ac:dyDescent="0.25">
      <c r="A6" s="123" t="s">
        <v>82</v>
      </c>
      <c r="B6" s="122">
        <f t="shared" ref="B6:B13" si="5">+E6+H6</f>
        <v>1222</v>
      </c>
      <c r="C6" s="122">
        <f t="shared" ref="C6:C13" si="6">+F6+I6</f>
        <v>527</v>
      </c>
      <c r="D6" s="122">
        <f t="shared" ref="D6:D12" si="7">+G6+J6</f>
        <v>0</v>
      </c>
      <c r="E6" s="50">
        <v>0</v>
      </c>
      <c r="F6" s="50">
        <v>0</v>
      </c>
      <c r="G6" s="50"/>
      <c r="H6" s="49">
        <v>1222</v>
      </c>
      <c r="I6" s="49">
        <v>527</v>
      </c>
      <c r="J6" s="49">
        <v>0</v>
      </c>
      <c r="K6" s="127">
        <f t="shared" si="2"/>
        <v>0</v>
      </c>
      <c r="L6" s="127">
        <f t="shared" si="3"/>
        <v>0</v>
      </c>
      <c r="M6" s="127">
        <f t="shared" si="4"/>
        <v>0</v>
      </c>
      <c r="N6" s="83">
        <v>0</v>
      </c>
      <c r="O6" s="83">
        <v>0</v>
      </c>
      <c r="P6" s="83"/>
      <c r="Q6" s="83">
        <v>0</v>
      </c>
      <c r="R6" s="83">
        <v>0</v>
      </c>
      <c r="S6" s="83"/>
      <c r="T6" s="83">
        <v>0</v>
      </c>
      <c r="U6" s="83">
        <v>0</v>
      </c>
      <c r="V6" s="84"/>
    </row>
    <row r="7" spans="1:22" ht="30" x14ac:dyDescent="0.25">
      <c r="A7" s="123" t="s">
        <v>83</v>
      </c>
      <c r="B7" s="122">
        <f t="shared" si="5"/>
        <v>42848</v>
      </c>
      <c r="C7" s="122">
        <f t="shared" si="6"/>
        <v>42142</v>
      </c>
      <c r="D7" s="122">
        <f t="shared" si="7"/>
        <v>0</v>
      </c>
      <c r="E7" s="49">
        <v>42848</v>
      </c>
      <c r="F7" s="49">
        <v>42142</v>
      </c>
      <c r="G7" s="49"/>
      <c r="H7" s="51">
        <v>0</v>
      </c>
      <c r="I7" s="51">
        <v>0</v>
      </c>
      <c r="J7" s="51">
        <v>0</v>
      </c>
      <c r="K7" s="122">
        <f t="shared" ref="K7:K12" si="8">+N7+Q7+T7</f>
        <v>42848</v>
      </c>
      <c r="L7" s="122">
        <f t="shared" ref="L7:L12" si="9">+O7+R7+U7</f>
        <v>43350</v>
      </c>
      <c r="M7" s="122">
        <f t="shared" ref="M7:M12" si="10">+P7+S7+V7</f>
        <v>42447</v>
      </c>
      <c r="N7" s="51">
        <v>0</v>
      </c>
      <c r="O7" s="83">
        <v>0</v>
      </c>
      <c r="P7" s="83"/>
      <c r="Q7" s="51">
        <v>19241</v>
      </c>
      <c r="R7" s="51">
        <v>19743</v>
      </c>
      <c r="S7" s="51">
        <v>18840</v>
      </c>
      <c r="T7" s="51">
        <v>23607</v>
      </c>
      <c r="U7" s="49">
        <v>23607</v>
      </c>
      <c r="V7" s="70">
        <v>23607</v>
      </c>
    </row>
    <row r="8" spans="1:22" ht="15.75" x14ac:dyDescent="0.25">
      <c r="A8" s="124" t="s">
        <v>84</v>
      </c>
      <c r="B8" s="122">
        <f t="shared" si="5"/>
        <v>20000</v>
      </c>
      <c r="C8" s="122">
        <f t="shared" si="6"/>
        <v>7044</v>
      </c>
      <c r="D8" s="122">
        <f t="shared" si="7"/>
        <v>0</v>
      </c>
      <c r="E8" s="51">
        <v>20000</v>
      </c>
      <c r="F8" s="51">
        <v>7044</v>
      </c>
      <c r="G8" s="51"/>
      <c r="H8" s="51">
        <v>0</v>
      </c>
      <c r="I8" s="51">
        <v>0</v>
      </c>
      <c r="J8" s="51">
        <v>0</v>
      </c>
      <c r="K8" s="122">
        <f t="shared" si="8"/>
        <v>0</v>
      </c>
      <c r="L8" s="122">
        <f t="shared" si="9"/>
        <v>0</v>
      </c>
      <c r="M8" s="122">
        <f t="shared" si="10"/>
        <v>0</v>
      </c>
      <c r="N8" s="51">
        <v>0</v>
      </c>
      <c r="O8" s="83">
        <v>0</v>
      </c>
      <c r="P8" s="83"/>
      <c r="Q8" s="51">
        <v>0</v>
      </c>
      <c r="R8" s="51">
        <v>0</v>
      </c>
      <c r="S8" s="51"/>
      <c r="T8" s="51">
        <v>0</v>
      </c>
      <c r="U8" s="49">
        <v>0</v>
      </c>
      <c r="V8" s="70"/>
    </row>
    <row r="9" spans="1:22" ht="15.75" x14ac:dyDescent="0.25">
      <c r="A9" s="124" t="s">
        <v>85</v>
      </c>
      <c r="B9" s="122">
        <f t="shared" si="5"/>
        <v>200000</v>
      </c>
      <c r="C9" s="122">
        <f t="shared" si="6"/>
        <v>0</v>
      </c>
      <c r="D9" s="122">
        <f t="shared" si="7"/>
        <v>0</v>
      </c>
      <c r="E9" s="51">
        <v>200000</v>
      </c>
      <c r="F9" s="51">
        <v>0</v>
      </c>
      <c r="G9" s="51"/>
      <c r="H9" s="51">
        <v>0</v>
      </c>
      <c r="I9" s="51">
        <v>0</v>
      </c>
      <c r="J9" s="51">
        <v>0</v>
      </c>
      <c r="K9" s="122">
        <f t="shared" si="8"/>
        <v>200000</v>
      </c>
      <c r="L9" s="122">
        <f t="shared" si="9"/>
        <v>0</v>
      </c>
      <c r="M9" s="122">
        <f t="shared" si="10"/>
        <v>0</v>
      </c>
      <c r="N9" s="51">
        <v>0</v>
      </c>
      <c r="O9" s="83">
        <v>0</v>
      </c>
      <c r="P9" s="83"/>
      <c r="Q9" s="51">
        <v>0</v>
      </c>
      <c r="R9" s="51">
        <v>0</v>
      </c>
      <c r="S9" s="51"/>
      <c r="T9" s="51">
        <v>200000</v>
      </c>
      <c r="U9" s="49">
        <v>0</v>
      </c>
      <c r="V9" s="70"/>
    </row>
    <row r="10" spans="1:22" ht="25.5" x14ac:dyDescent="0.25">
      <c r="A10" s="124" t="s">
        <v>86</v>
      </c>
      <c r="B10" s="122">
        <f t="shared" si="5"/>
        <v>0</v>
      </c>
      <c r="C10" s="122">
        <f t="shared" si="6"/>
        <v>930000</v>
      </c>
      <c r="D10" s="122">
        <f t="shared" si="7"/>
        <v>930000</v>
      </c>
      <c r="E10" s="51">
        <v>0</v>
      </c>
      <c r="F10" s="51">
        <f>650000+280000</f>
        <v>930000</v>
      </c>
      <c r="G10" s="51">
        <v>930000</v>
      </c>
      <c r="H10" s="51">
        <v>0</v>
      </c>
      <c r="I10" s="51">
        <v>0</v>
      </c>
      <c r="J10" s="51">
        <v>0</v>
      </c>
      <c r="K10" s="122">
        <f t="shared" si="8"/>
        <v>0</v>
      </c>
      <c r="L10" s="122">
        <f t="shared" si="9"/>
        <v>1130000</v>
      </c>
      <c r="M10" s="122">
        <f t="shared" si="10"/>
        <v>650000</v>
      </c>
      <c r="N10" s="51">
        <v>0</v>
      </c>
      <c r="O10" s="83">
        <v>0</v>
      </c>
      <c r="P10" s="83"/>
      <c r="Q10" s="51">
        <v>0</v>
      </c>
      <c r="R10" s="51">
        <f>850000+280000</f>
        <v>1130000</v>
      </c>
      <c r="S10" s="51">
        <v>650000</v>
      </c>
      <c r="T10" s="51">
        <v>0</v>
      </c>
      <c r="U10" s="49">
        <v>0</v>
      </c>
      <c r="V10" s="70"/>
    </row>
    <row r="11" spans="1:22" ht="25.5" x14ac:dyDescent="0.25">
      <c r="A11" s="124" t="s">
        <v>87</v>
      </c>
      <c r="B11" s="122">
        <f t="shared" si="5"/>
        <v>0</v>
      </c>
      <c r="C11" s="122">
        <f t="shared" si="6"/>
        <v>0</v>
      </c>
      <c r="D11" s="122">
        <f t="shared" si="7"/>
        <v>0</v>
      </c>
      <c r="E11" s="51">
        <v>0</v>
      </c>
      <c r="F11" s="51"/>
      <c r="G11" s="51"/>
      <c r="H11" s="51">
        <v>0</v>
      </c>
      <c r="I11" s="51">
        <v>0</v>
      </c>
      <c r="J11" s="51">
        <v>0</v>
      </c>
      <c r="K11" s="122">
        <f t="shared" si="8"/>
        <v>0</v>
      </c>
      <c r="L11" s="122">
        <f t="shared" si="9"/>
        <v>64613</v>
      </c>
      <c r="M11" s="122">
        <f t="shared" si="10"/>
        <v>64613</v>
      </c>
      <c r="N11" s="51">
        <v>0</v>
      </c>
      <c r="O11" s="83">
        <v>0</v>
      </c>
      <c r="P11" s="83"/>
      <c r="Q11" s="51">
        <v>0</v>
      </c>
      <c r="R11" s="51"/>
      <c r="S11" s="51"/>
      <c r="T11" s="51">
        <v>0</v>
      </c>
      <c r="U11" s="49">
        <v>64613</v>
      </c>
      <c r="V11" s="70">
        <v>64613</v>
      </c>
    </row>
    <row r="12" spans="1:22" ht="15.75" x14ac:dyDescent="0.25">
      <c r="A12" s="124" t="s">
        <v>88</v>
      </c>
      <c r="B12" s="122">
        <f t="shared" si="5"/>
        <v>798743</v>
      </c>
      <c r="C12" s="122">
        <f t="shared" si="6"/>
        <v>798743</v>
      </c>
      <c r="D12" s="122">
        <f t="shared" si="7"/>
        <v>63593</v>
      </c>
      <c r="E12" s="51">
        <v>798743</v>
      </c>
      <c r="F12" s="51">
        <v>798743</v>
      </c>
      <c r="G12" s="51">
        <v>63593</v>
      </c>
      <c r="H12" s="51">
        <v>0</v>
      </c>
      <c r="I12" s="51">
        <v>0</v>
      </c>
      <c r="J12" s="51">
        <v>0</v>
      </c>
      <c r="K12" s="122">
        <f t="shared" si="8"/>
        <v>798743</v>
      </c>
      <c r="L12" s="122">
        <f t="shared" si="9"/>
        <v>798743</v>
      </c>
      <c r="M12" s="122">
        <f t="shared" si="10"/>
        <v>798743</v>
      </c>
      <c r="N12" s="51">
        <v>798743</v>
      </c>
      <c r="O12" s="49">
        <v>798743</v>
      </c>
      <c r="P12" s="49">
        <v>798743</v>
      </c>
      <c r="Q12" s="51">
        <v>0</v>
      </c>
      <c r="R12" s="51"/>
      <c r="S12" s="51"/>
      <c r="T12" s="51">
        <v>0</v>
      </c>
      <c r="U12" s="49"/>
      <c r="V12" s="70"/>
    </row>
    <row r="13" spans="1:22" ht="27.75" customHeight="1" x14ac:dyDescent="0.25">
      <c r="A13" s="124" t="s">
        <v>96</v>
      </c>
      <c r="B13" s="122">
        <f t="shared" si="5"/>
        <v>0</v>
      </c>
      <c r="C13" s="122">
        <f t="shared" si="6"/>
        <v>-1388</v>
      </c>
      <c r="D13" s="122">
        <v>0</v>
      </c>
      <c r="E13" s="51">
        <v>0</v>
      </c>
      <c r="F13" s="132">
        <v>-1388</v>
      </c>
      <c r="G13" s="51"/>
      <c r="H13" s="51">
        <v>0</v>
      </c>
      <c r="I13" s="139">
        <v>0</v>
      </c>
      <c r="J13" s="51">
        <v>0</v>
      </c>
      <c r="K13" s="122">
        <v>0</v>
      </c>
      <c r="L13" s="122">
        <v>0</v>
      </c>
      <c r="M13" s="122">
        <v>0</v>
      </c>
      <c r="N13" s="51">
        <v>0</v>
      </c>
      <c r="O13" s="49">
        <v>0</v>
      </c>
      <c r="P13" s="49"/>
      <c r="Q13" s="51">
        <v>0</v>
      </c>
      <c r="R13" s="134">
        <v>0</v>
      </c>
      <c r="S13" s="51"/>
      <c r="T13" s="51">
        <v>0</v>
      </c>
      <c r="U13" s="49">
        <v>0</v>
      </c>
      <c r="V13" s="70"/>
    </row>
    <row r="14" spans="1:22" s="53" customFormat="1" ht="16.5" thickBot="1" x14ac:dyDescent="0.25">
      <c r="A14" s="125" t="s">
        <v>38</v>
      </c>
      <c r="B14" s="71">
        <f>SUM(B4:B13)</f>
        <v>1070042</v>
      </c>
      <c r="C14" s="71">
        <f>SUM(C4:C13)</f>
        <v>3561103</v>
      </c>
      <c r="D14" s="71">
        <f>SUM(D4:D12)</f>
        <v>1030220</v>
      </c>
      <c r="E14" s="71">
        <f t="shared" ref="E14:J14" si="11">SUM(E4:E13)</f>
        <v>1068820</v>
      </c>
      <c r="F14" s="71">
        <f t="shared" si="11"/>
        <v>3560576</v>
      </c>
      <c r="G14" s="71">
        <f t="shared" si="11"/>
        <v>1030220</v>
      </c>
      <c r="H14" s="71">
        <f t="shared" si="11"/>
        <v>1222</v>
      </c>
      <c r="I14" s="71">
        <f t="shared" si="11"/>
        <v>527</v>
      </c>
      <c r="J14" s="71">
        <f t="shared" si="11"/>
        <v>0</v>
      </c>
      <c r="K14" s="71">
        <f>SUM(K4:K13)</f>
        <v>1041591</v>
      </c>
      <c r="L14" s="71">
        <f t="shared" ref="L14:M14" si="12">SUM(L4:L13)</f>
        <v>3565795</v>
      </c>
      <c r="M14" s="71">
        <f t="shared" si="12"/>
        <v>2423428</v>
      </c>
      <c r="N14" s="71">
        <f t="shared" ref="N14:V14" si="13">SUM(N7:N12)</f>
        <v>798743</v>
      </c>
      <c r="O14" s="71">
        <f t="shared" si="13"/>
        <v>798743</v>
      </c>
      <c r="P14" s="71">
        <f t="shared" si="13"/>
        <v>798743</v>
      </c>
      <c r="Q14" s="71">
        <f t="shared" si="13"/>
        <v>19241</v>
      </c>
      <c r="R14" s="71">
        <f t="shared" si="13"/>
        <v>1149743</v>
      </c>
      <c r="S14" s="71">
        <f t="shared" si="13"/>
        <v>668840</v>
      </c>
      <c r="T14" s="71">
        <f t="shared" si="13"/>
        <v>223607</v>
      </c>
      <c r="U14" s="71">
        <f t="shared" si="13"/>
        <v>88220</v>
      </c>
      <c r="V14" s="72">
        <f t="shared" si="13"/>
        <v>88220</v>
      </c>
    </row>
    <row r="15" spans="1:22" s="53" customFormat="1" ht="15.75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6" customFormat="1" ht="15.75" x14ac:dyDescent="0.25">
      <c r="A16" s="194" t="s">
        <v>93</v>
      </c>
      <c r="B16" s="184" t="s">
        <v>73</v>
      </c>
      <c r="C16" s="184"/>
      <c r="D16" s="184"/>
      <c r="E16" s="184"/>
      <c r="F16" s="184"/>
      <c r="G16" s="184"/>
      <c r="H16" s="184"/>
      <c r="I16" s="184"/>
      <c r="J16" s="184"/>
      <c r="K16" s="184" t="s">
        <v>74</v>
      </c>
      <c r="L16" s="184"/>
      <c r="M16" s="184"/>
      <c r="N16" s="184"/>
      <c r="O16" s="184"/>
      <c r="P16" s="184"/>
      <c r="Q16" s="184"/>
      <c r="R16" s="184"/>
      <c r="S16" s="184"/>
    </row>
    <row r="17" spans="1:19" s="56" customFormat="1" ht="15.75" x14ac:dyDescent="0.25">
      <c r="A17" s="194"/>
      <c r="B17" s="168" t="s">
        <v>75</v>
      </c>
      <c r="C17" s="168"/>
      <c r="D17" s="168"/>
      <c r="E17" s="168" t="s">
        <v>76</v>
      </c>
      <c r="F17" s="168"/>
      <c r="G17" s="168"/>
      <c r="H17" s="168" t="s">
        <v>95</v>
      </c>
      <c r="I17" s="168"/>
      <c r="J17" s="168"/>
      <c r="K17" s="186" t="s">
        <v>75</v>
      </c>
      <c r="L17" s="178"/>
      <c r="M17" s="179"/>
      <c r="N17" s="168" t="s">
        <v>76</v>
      </c>
      <c r="O17" s="168"/>
      <c r="P17" s="168"/>
      <c r="Q17" s="168" t="s">
        <v>95</v>
      </c>
      <c r="R17" s="168"/>
      <c r="S17" s="168"/>
    </row>
    <row r="18" spans="1:19" s="56" customFormat="1" ht="15.75" x14ac:dyDescent="0.25">
      <c r="A18" s="194"/>
      <c r="B18" s="185">
        <f>+'Városigazgatás-Közösségszerv.'!B44:D44+Felhalmozási!B14</f>
        <v>1990973</v>
      </c>
      <c r="C18" s="185"/>
      <c r="D18" s="185"/>
      <c r="E18" s="185">
        <f>+'Városigazgatás-Közösségszerv.'!E44:G44+Felhalmozási!C14</f>
        <v>4516790</v>
      </c>
      <c r="F18" s="185"/>
      <c r="G18" s="185"/>
      <c r="H18" s="185">
        <f>+D14+'Városigazgatás-Közösségszerv.'!H44:J44</f>
        <v>1751901</v>
      </c>
      <c r="I18" s="185"/>
      <c r="J18" s="185"/>
      <c r="K18" s="185">
        <f>+K14+'Városigazgatás-Közösségszerv.'!K44:M44</f>
        <v>1990973</v>
      </c>
      <c r="L18" s="185"/>
      <c r="M18" s="185"/>
      <c r="N18" s="185">
        <f>+L14+'Városigazgatás-Közösségszerv.'!N44:P44</f>
        <v>4516790</v>
      </c>
      <c r="O18" s="185"/>
      <c r="P18" s="185"/>
      <c r="Q18" s="185">
        <f>+M14+'Városigazgatás-Közösségszerv.'!Q44:S44</f>
        <v>3246416</v>
      </c>
      <c r="R18" s="185"/>
      <c r="S18" s="185"/>
    </row>
    <row r="21" spans="1:19" x14ac:dyDescent="0.25">
      <c r="F21" s="85"/>
      <c r="I21" s="85"/>
      <c r="R21" s="85"/>
    </row>
    <row r="22" spans="1:19" x14ac:dyDescent="0.25">
      <c r="R22" s="85"/>
    </row>
    <row r="23" spans="1:19" x14ac:dyDescent="0.25">
      <c r="R23" s="85"/>
    </row>
  </sheetData>
  <mergeCells count="25">
    <mergeCell ref="B1:J1"/>
    <mergeCell ref="K1:V1"/>
    <mergeCell ref="A1:A3"/>
    <mergeCell ref="A16:A18"/>
    <mergeCell ref="B2:D2"/>
    <mergeCell ref="E2:G2"/>
    <mergeCell ref="H2:J2"/>
    <mergeCell ref="K2:M2"/>
    <mergeCell ref="N2:P2"/>
    <mergeCell ref="Q2:S2"/>
    <mergeCell ref="T2:V2"/>
    <mergeCell ref="E17:G17"/>
    <mergeCell ref="B18:D18"/>
    <mergeCell ref="E18:G18"/>
    <mergeCell ref="H17:J17"/>
    <mergeCell ref="H18:J18"/>
    <mergeCell ref="B16:J16"/>
    <mergeCell ref="K16:S16"/>
    <mergeCell ref="N17:P17"/>
    <mergeCell ref="Q17:S17"/>
    <mergeCell ref="K18:M18"/>
    <mergeCell ref="N18:P18"/>
    <mergeCell ref="Q18:S18"/>
    <mergeCell ref="B17:D17"/>
    <mergeCell ref="K17:M17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Header>&amp;C&amp;"Times New Roman,Félkövér"&amp;12MARTONVÁSÁR VÁROS 2017. ÉVI KÖLTSÉGVETÉSI FELADATINAK HÁROMNEGYEDÉVI TELJESÍTÉSE
(Költségek: E Ft-ban)&amp;R&amp;"Times New Roman,Normál"1.sz.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Polgárok közvetlen szolg.</vt:lpstr>
      <vt:lpstr>Városigazgatás-Közösségszerv.</vt:lpstr>
      <vt:lpstr>Felhalmozási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2017-11-13T15:05:33Z</cp:lastPrinted>
  <dcterms:created xsi:type="dcterms:W3CDTF">2017-06-16T06:46:27Z</dcterms:created>
  <dcterms:modified xsi:type="dcterms:W3CDTF">2017-11-21T19:41:31Z</dcterms:modified>
</cp:coreProperties>
</file>