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H:\2023\KT\20231213\"/>
    </mc:Choice>
  </mc:AlternateContent>
  <xr:revisionPtr revIDLastSave="0" documentId="8_{FDC9DD87-7752-4939-A680-D4395E6D7AC5}" xr6:coauthVersionLast="36" xr6:coauthVersionMax="36" xr10:uidLastSave="{00000000-0000-0000-0000-000000000000}"/>
  <bookViews>
    <workbookView xWindow="0" yWindow="0" windowWidth="23040" windowHeight="8805" xr2:uid="{00000000-000D-0000-FFFF-FFFF00000000}"/>
  </bookViews>
  <sheets>
    <sheet name="átadott p.e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Q6" i="1"/>
  <c r="C19" i="1" l="1"/>
  <c r="C20" i="1"/>
  <c r="C5" i="1"/>
  <c r="C7" i="1"/>
  <c r="C8" i="1"/>
  <c r="C10" i="1"/>
  <c r="E14" i="1"/>
  <c r="F14" i="1"/>
  <c r="G14" i="1"/>
  <c r="H14" i="1"/>
  <c r="I14" i="1"/>
  <c r="J14" i="1"/>
  <c r="K14" i="1"/>
  <c r="L14" i="1"/>
  <c r="M14" i="1"/>
  <c r="N14" i="1"/>
  <c r="O14" i="1"/>
  <c r="D14" i="1"/>
  <c r="Q11" i="1"/>
  <c r="Q14" i="1" s="1"/>
  <c r="Q30" i="1" l="1"/>
  <c r="P21" i="1" l="1"/>
  <c r="C21" i="1" s="1"/>
  <c r="P18" i="1"/>
  <c r="C18" i="1" s="1"/>
  <c r="O22" i="1"/>
  <c r="O30" i="1" s="1"/>
  <c r="P22" i="1"/>
  <c r="P12" i="1"/>
  <c r="C12" i="1" s="1"/>
  <c r="P11" i="1"/>
  <c r="C11" i="1" s="1"/>
  <c r="P9" i="1"/>
  <c r="C9" i="1" s="1"/>
  <c r="P6" i="1"/>
  <c r="C6" i="1" s="1"/>
  <c r="P4" i="1"/>
  <c r="C4" i="1" l="1"/>
  <c r="P14" i="1"/>
  <c r="M15" i="1" s="1"/>
  <c r="C29" i="1"/>
  <c r="P28" i="1"/>
  <c r="P30" i="1" s="1"/>
  <c r="N28" i="1"/>
  <c r="M28" i="1"/>
  <c r="L28" i="1"/>
  <c r="K28" i="1"/>
  <c r="J28" i="1"/>
  <c r="I28" i="1"/>
  <c r="H28" i="1"/>
  <c r="G28" i="1"/>
  <c r="F28" i="1"/>
  <c r="E28" i="1"/>
  <c r="D28" i="1"/>
  <c r="C27" i="1"/>
  <c r="C26" i="1"/>
  <c r="N22" i="1"/>
  <c r="N30" i="1" s="1"/>
  <c r="M22" i="1"/>
  <c r="M23" i="1" s="1"/>
  <c r="L22" i="1"/>
  <c r="K22" i="1"/>
  <c r="J22" i="1"/>
  <c r="I22" i="1"/>
  <c r="H22" i="1"/>
  <c r="G22" i="1"/>
  <c r="F22" i="1"/>
  <c r="E22" i="1"/>
  <c r="D22" i="1"/>
  <c r="G23" i="1" l="1"/>
  <c r="C28" i="1"/>
  <c r="G30" i="1"/>
  <c r="K30" i="1"/>
  <c r="D30" i="1"/>
  <c r="H30" i="1"/>
  <c r="L30" i="1"/>
  <c r="E30" i="1"/>
  <c r="I30" i="1"/>
  <c r="M30" i="1"/>
  <c r="D23" i="1"/>
  <c r="F30" i="1"/>
  <c r="J30" i="1"/>
  <c r="J23" i="1"/>
  <c r="D15" i="1"/>
  <c r="C22" i="1"/>
  <c r="G15" i="1"/>
  <c r="J15" i="1"/>
  <c r="C30" i="1" l="1"/>
  <c r="C23" i="1"/>
  <c r="C15" i="1"/>
  <c r="C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A4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Szerző:</t>
        </r>
        <r>
          <rPr>
            <sz val="9"/>
            <color indexed="81"/>
            <rFont val="Segoe UI"/>
            <family val="2"/>
            <charset val="238"/>
          </rPr>
          <t xml:space="preserve">
KT</t>
        </r>
      </text>
    </comment>
    <comment ref="A5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Szerző:</t>
        </r>
        <r>
          <rPr>
            <sz val="9"/>
            <color indexed="81"/>
            <rFont val="Segoe UI"/>
            <family val="2"/>
            <charset val="238"/>
          </rPr>
          <t xml:space="preserve">
HKK</t>
        </r>
      </text>
    </comment>
    <comment ref="A6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Szerző:</t>
        </r>
        <r>
          <rPr>
            <sz val="9"/>
            <color indexed="81"/>
            <rFont val="Segoe UI"/>
            <family val="2"/>
            <charset val="238"/>
          </rPr>
          <t xml:space="preserve">
UJK</t>
        </r>
      </text>
    </comment>
    <comment ref="A7" authorId="0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Szerző:</t>
        </r>
        <r>
          <rPr>
            <sz val="9"/>
            <color indexed="81"/>
            <rFont val="Segoe UI"/>
            <family val="2"/>
            <charset val="238"/>
          </rPr>
          <t xml:space="preserve">
THG</t>
        </r>
      </text>
    </comment>
    <comment ref="A8" authorId="0" shapeId="0" xr:uid="{00000000-0006-0000-0000-000005000000}">
      <text>
        <r>
          <rPr>
            <b/>
            <sz val="9"/>
            <color indexed="81"/>
            <rFont val="Segoe UI"/>
            <family val="2"/>
            <charset val="238"/>
          </rPr>
          <t>Szerző:</t>
        </r>
        <r>
          <rPr>
            <sz val="9"/>
            <color indexed="81"/>
            <rFont val="Segoe UI"/>
            <family val="2"/>
            <charset val="238"/>
          </rPr>
          <t xml:space="preserve">
KVK</t>
        </r>
      </text>
    </comment>
    <comment ref="A9" authorId="0" shapeId="0" xr:uid="{00000000-0006-0000-0000-000006000000}">
      <text>
        <r>
          <rPr>
            <b/>
            <sz val="9"/>
            <color indexed="81"/>
            <rFont val="Segoe UI"/>
            <family val="2"/>
            <charset val="238"/>
          </rPr>
          <t>Szerző:</t>
        </r>
        <r>
          <rPr>
            <sz val="9"/>
            <color indexed="81"/>
            <rFont val="Segoe UI"/>
            <family val="2"/>
            <charset val="238"/>
          </rPr>
          <t xml:space="preserve">
PIAC</t>
        </r>
      </text>
    </comment>
    <comment ref="A10" authorId="0" shapeId="0" xr:uid="{00000000-0006-0000-0000-000007000000}">
      <text>
        <r>
          <rPr>
            <b/>
            <sz val="9"/>
            <color indexed="81"/>
            <rFont val="Segoe UI"/>
            <family val="2"/>
            <charset val="238"/>
          </rPr>
          <t>Szerző:</t>
        </r>
        <r>
          <rPr>
            <sz val="9"/>
            <color indexed="81"/>
            <rFont val="Segoe UI"/>
            <family val="2"/>
            <charset val="238"/>
          </rPr>
          <t xml:space="preserve">
ÖZTK</t>
        </r>
      </text>
    </comment>
    <comment ref="A26" authorId="0" shapeId="0" xr:uid="{00000000-0006-0000-0000-000008000000}">
      <text>
        <r>
          <rPr>
            <b/>
            <sz val="9"/>
            <color indexed="81"/>
            <rFont val="Segoe UI"/>
            <family val="2"/>
            <charset val="238"/>
          </rPr>
          <t>Szerző:</t>
        </r>
        <r>
          <rPr>
            <sz val="9"/>
            <color indexed="81"/>
            <rFont val="Segoe UI"/>
            <family val="2"/>
            <charset val="238"/>
          </rPr>
          <t xml:space="preserve">
KT</t>
        </r>
      </text>
    </comment>
    <comment ref="A27" authorId="0" shapeId="0" xr:uid="{00000000-0006-0000-0000-000009000000}">
      <text>
        <r>
          <rPr>
            <b/>
            <sz val="9"/>
            <color indexed="81"/>
            <rFont val="Segoe UI"/>
            <family val="2"/>
            <charset val="238"/>
          </rPr>
          <t>Szerző:</t>
        </r>
        <r>
          <rPr>
            <sz val="9"/>
            <color indexed="81"/>
            <rFont val="Segoe UI"/>
            <family val="2"/>
            <charset val="238"/>
          </rPr>
          <t xml:space="preserve">
HKK</t>
        </r>
      </text>
    </comment>
  </commentList>
</comments>
</file>

<file path=xl/sharedStrings.xml><?xml version="1.0" encoding="utf-8"?>
<sst xmlns="http://schemas.openxmlformats.org/spreadsheetml/2006/main" count="89" uniqueCount="53">
  <si>
    <t>MVK NKft. 2023. havi ütemezés COFOG bontásban_MartonGazda</t>
  </si>
  <si>
    <t>COFOG</t>
  </si>
  <si>
    <t>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</si>
  <si>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</si>
  <si>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</si>
  <si>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</si>
  <si>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</si>
  <si>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</si>
  <si>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</si>
  <si>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</si>
  <si>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</si>
  <si>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</si>
  <si>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</si>
  <si>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</si>
  <si>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Köztemető fenntartás</t>
  </si>
  <si>
    <t>13320</t>
  </si>
  <si>
    <t>Egyéb szárazföldi személyszáll.</t>
  </si>
  <si>
    <t>Közutak üzemelt., fenntart.</t>
  </si>
  <si>
    <t>45160</t>
  </si>
  <si>
    <t>Nem veszélyes hulladék begyűjtése</t>
  </si>
  <si>
    <t>51030</t>
  </si>
  <si>
    <t>Közvilágítás</t>
  </si>
  <si>
    <t>64010</t>
  </si>
  <si>
    <t>Községgazdálkodási egyéb szolgáltatások</t>
  </si>
  <si>
    <t>66020</t>
  </si>
  <si>
    <t>Zöldterület kezelés</t>
  </si>
  <si>
    <t>66010</t>
  </si>
  <si>
    <t>Önk.vagyonnal való gazdálkodással kapcs. feladatok</t>
  </si>
  <si>
    <t>13350</t>
  </si>
  <si>
    <t>Brunszvik Teréz Óvóda</t>
  </si>
  <si>
    <t>Martonvásári Polgármesteri Hivatal</t>
  </si>
  <si>
    <t>TERV ÖSSZESEN:</t>
  </si>
  <si>
    <t>Önk. finanszírozás negyedéves bontásban</t>
  </si>
  <si>
    <t>MVK NKft. 2023. havi ütemezés COFOG bontásban_MartonKult</t>
  </si>
  <si>
    <t>Közművelődés - közösségi és társadalmi részvétel fejlesztése</t>
  </si>
  <si>
    <t>082091</t>
  </si>
  <si>
    <t>Múzeumi gyűjteményi tevékenység</t>
  </si>
  <si>
    <t>082061</t>
  </si>
  <si>
    <t>Könyvtári szolgáltatások</t>
  </si>
  <si>
    <t>082044</t>
  </si>
  <si>
    <t>Művészeti tevékenységek (kivéve: színház)</t>
  </si>
  <si>
    <t>082030</t>
  </si>
  <si>
    <t>MVK NKft. 2023. havi ütemezés COFOG bontásban_MartonSport</t>
  </si>
  <si>
    <t>Sportlétesítmények működtetése</t>
  </si>
  <si>
    <t>081030</t>
  </si>
  <si>
    <t>Sportszervetek támogatása</t>
  </si>
  <si>
    <t>081041</t>
  </si>
  <si>
    <t>Önkormányzati Finanszírozás MVK</t>
  </si>
  <si>
    <t>novemberi módosítás különbözete</t>
  </si>
  <si>
    <t>módosított december</t>
  </si>
  <si>
    <t>MVK Önkormányzati támogatási ÜTEMTERV 2023_MÓDOSÍTÁS</t>
  </si>
  <si>
    <t>külön igényelt decemberi támogatás</t>
  </si>
  <si>
    <t>módosított decemberi tám. igény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</si>
</sst>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/>
    </fill>
    <fill>
      <patternFill patternType="solid">
        <fgColor rgb="FFF49EF4"/>
        <bgColor indexed="64"/>
      </patternFill>
    </fill>
    <fill>
      <patternFill patternType="solid">
        <fgColor rgb="FF97EE82"/>
        <bgColor indexed="64"/>
      </patternFill>
    </fill>
    <fill>
      <patternFill patternType="solid">
        <fgColor rgb="FF61D6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10">
    <xf numFmtId="0" fontId="0" fillId="0" borderId="0" xfId="0"/>
    <xf numFmtId="0" fontId="0" fillId="0" borderId="4" xfId="0" applyFill="1" applyBorder="1"/>
    <xf numFmtId="0" fontId="1" fillId="0" borderId="5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49" fontId="4" fillId="0" borderId="7" xfId="1" applyNumberFormat="1" applyFont="1" applyFill="1" applyBorder="1"/>
    <xf numFmtId="49" fontId="5" fillId="0" borderId="0" xfId="1" applyNumberFormat="1" applyFont="1" applyFill="1" applyBorder="1" applyAlignment="1">
      <alignment horizontal="center" vertical="center"/>
    </xf>
    <xf numFmtId="164" fontId="0" fillId="0" borderId="8" xfId="0" applyNumberFormat="1" applyBorder="1"/>
    <xf numFmtId="164" fontId="0" fillId="0" borderId="10" xfId="0" applyNumberFormat="1" applyBorder="1"/>
    <xf numFmtId="49" fontId="5" fillId="0" borderId="0" xfId="1" applyNumberFormat="1" applyFont="1" applyFill="1" applyBorder="1" applyAlignment="1">
      <alignment horizontal="center"/>
    </xf>
    <xf numFmtId="164" fontId="0" fillId="0" borderId="10" xfId="0" applyNumberFormat="1" applyFont="1" applyBorder="1"/>
    <xf numFmtId="164" fontId="4" fillId="0" borderId="10" xfId="1" applyNumberFormat="1" applyFont="1" applyFill="1" applyBorder="1"/>
    <xf numFmtId="164" fontId="0" fillId="0" borderId="10" xfId="0" applyNumberFormat="1" applyFont="1" applyFill="1" applyBorder="1"/>
    <xf numFmtId="49" fontId="4" fillId="2" borderId="7" xfId="1" applyNumberFormat="1" applyFont="1" applyFill="1" applyBorder="1"/>
    <xf numFmtId="164" fontId="0" fillId="0" borderId="10" xfId="0" applyNumberFormat="1" applyFill="1" applyBorder="1"/>
    <xf numFmtId="49" fontId="4" fillId="3" borderId="7" xfId="1" applyNumberFormat="1" applyFont="1" applyFill="1" applyBorder="1"/>
    <xf numFmtId="164" fontId="0" fillId="4" borderId="10" xfId="0" applyNumberFormat="1" applyFill="1" applyBorder="1"/>
    <xf numFmtId="164" fontId="4" fillId="4" borderId="10" xfId="1" applyNumberFormat="1" applyFont="1" applyFill="1" applyBorder="1"/>
    <xf numFmtId="0" fontId="0" fillId="0" borderId="10" xfId="0" applyFill="1" applyBorder="1"/>
    <xf numFmtId="164" fontId="1" fillId="0" borderId="10" xfId="0" applyNumberFormat="1" applyFont="1" applyFill="1" applyBorder="1"/>
    <xf numFmtId="164" fontId="1" fillId="5" borderId="10" xfId="0" applyNumberFormat="1" applyFont="1" applyFill="1" applyBorder="1"/>
    <xf numFmtId="49" fontId="4" fillId="0" borderId="1" xfId="1" applyNumberFormat="1" applyFont="1" applyFill="1" applyBorder="1"/>
    <xf numFmtId="49" fontId="5" fillId="0" borderId="2" xfId="1" applyNumberFormat="1" applyFont="1" applyFill="1" applyBorder="1" applyAlignment="1">
      <alignment horizontal="center" vertical="center"/>
    </xf>
    <xf numFmtId="164" fontId="4" fillId="0" borderId="14" xfId="1" applyNumberFormat="1" applyFont="1" applyFill="1" applyBorder="1"/>
    <xf numFmtId="164" fontId="4" fillId="0" borderId="15" xfId="1" applyNumberFormat="1" applyFont="1" applyFill="1" applyBorder="1"/>
    <xf numFmtId="164" fontId="4" fillId="0" borderId="17" xfId="1" applyNumberFormat="1" applyFont="1" applyFill="1" applyBorder="1"/>
    <xf numFmtId="164" fontId="4" fillId="0" borderId="19" xfId="1" applyNumberFormat="1" applyFont="1" applyFill="1" applyBorder="1"/>
    <xf numFmtId="164" fontId="4" fillId="0" borderId="18" xfId="1" applyNumberFormat="1" applyFont="1" applyFill="1" applyBorder="1"/>
    <xf numFmtId="164" fontId="4" fillId="0" borderId="8" xfId="1" applyNumberFormat="1" applyFont="1" applyFill="1" applyBorder="1"/>
    <xf numFmtId="164" fontId="4" fillId="0" borderId="9" xfId="1" applyNumberFormat="1" applyFont="1" applyFill="1" applyBorder="1"/>
    <xf numFmtId="164" fontId="4" fillId="0" borderId="22" xfId="1" applyNumberFormat="1" applyFont="1" applyFill="1" applyBorder="1"/>
    <xf numFmtId="164" fontId="4" fillId="0" borderId="23" xfId="1" applyNumberFormat="1" applyFont="1" applyFill="1" applyBorder="1"/>
    <xf numFmtId="0" fontId="0" fillId="0" borderId="7" xfId="0" applyFill="1" applyBorder="1"/>
    <xf numFmtId="0" fontId="0" fillId="0" borderId="0" xfId="0" applyFill="1" applyBorder="1"/>
    <xf numFmtId="164" fontId="0" fillId="0" borderId="18" xfId="0" applyNumberFormat="1" applyFill="1" applyBorder="1"/>
    <xf numFmtId="164" fontId="1" fillId="0" borderId="18" xfId="0" applyNumberFormat="1" applyFont="1" applyFill="1" applyBorder="1"/>
    <xf numFmtId="164" fontId="1" fillId="0" borderId="20" xfId="0" applyNumberFormat="1" applyFont="1" applyFill="1" applyBorder="1"/>
    <xf numFmtId="0" fontId="2" fillId="6" borderId="7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164" fontId="2" fillId="6" borderId="0" xfId="0" applyNumberFormat="1" applyFont="1" applyFill="1" applyBorder="1" applyAlignment="1">
      <alignment horizontal="left" vertical="center"/>
    </xf>
    <xf numFmtId="164" fontId="2" fillId="6" borderId="0" xfId="0" applyNumberFormat="1" applyFont="1" applyFill="1" applyBorder="1" applyAlignment="1">
      <alignment horizontal="left"/>
    </xf>
    <xf numFmtId="164" fontId="2" fillId="6" borderId="13" xfId="0" applyNumberFormat="1" applyFont="1" applyFill="1" applyBorder="1" applyAlignment="1">
      <alignment horizontal="left"/>
    </xf>
    <xf numFmtId="164" fontId="5" fillId="6" borderId="10" xfId="1" applyNumberFormat="1" applyFont="1" applyFill="1" applyBorder="1"/>
    <xf numFmtId="49" fontId="5" fillId="6" borderId="4" xfId="1" applyNumberFormat="1" applyFont="1" applyFill="1" applyBorder="1"/>
    <xf numFmtId="3" fontId="5" fillId="6" borderId="5" xfId="1" applyNumberFormat="1" applyFont="1" applyFill="1" applyBorder="1"/>
    <xf numFmtId="164" fontId="5" fillId="6" borderId="4" xfId="1" applyNumberFormat="1" applyFont="1" applyFill="1" applyBorder="1"/>
    <xf numFmtId="164" fontId="5" fillId="6" borderId="5" xfId="1" applyNumberFormat="1" applyFont="1" applyFill="1" applyBorder="1"/>
    <xf numFmtId="164" fontId="5" fillId="6" borderId="6" xfId="1" applyNumberFormat="1" applyFont="1" applyFill="1" applyBorder="1"/>
    <xf numFmtId="0" fontId="2" fillId="7" borderId="1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164" fontId="2" fillId="7" borderId="2" xfId="0" applyNumberFormat="1" applyFont="1" applyFill="1" applyBorder="1" applyAlignment="1">
      <alignment horizontal="left" vertical="center"/>
    </xf>
    <xf numFmtId="164" fontId="2" fillId="7" borderId="2" xfId="0" applyNumberFormat="1" applyFont="1" applyFill="1" applyBorder="1" applyAlignment="1">
      <alignment horizontal="left"/>
    </xf>
    <xf numFmtId="164" fontId="2" fillId="7" borderId="3" xfId="0" applyNumberFormat="1" applyFont="1" applyFill="1" applyBorder="1" applyAlignment="1">
      <alignment horizontal="left"/>
    </xf>
    <xf numFmtId="164" fontId="5" fillId="7" borderId="10" xfId="1" applyNumberFormat="1" applyFont="1" applyFill="1" applyBorder="1"/>
    <xf numFmtId="49" fontId="5" fillId="7" borderId="4" xfId="1" applyNumberFormat="1" applyFont="1" applyFill="1" applyBorder="1"/>
    <xf numFmtId="3" fontId="5" fillId="7" borderId="5" xfId="1" applyNumberFormat="1" applyFont="1" applyFill="1" applyBorder="1"/>
    <xf numFmtId="0" fontId="2" fillId="8" borderId="7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164" fontId="2" fillId="8" borderId="0" xfId="0" applyNumberFormat="1" applyFont="1" applyFill="1" applyBorder="1" applyAlignment="1">
      <alignment horizontal="left" vertical="center"/>
    </xf>
    <xf numFmtId="164" fontId="2" fillId="8" borderId="0" xfId="0" applyNumberFormat="1" applyFont="1" applyFill="1" applyBorder="1" applyAlignment="1">
      <alignment horizontal="left"/>
    </xf>
    <xf numFmtId="164" fontId="2" fillId="8" borderId="13" xfId="0" applyNumberFormat="1" applyFont="1" applyFill="1" applyBorder="1" applyAlignment="1">
      <alignment horizontal="left"/>
    </xf>
    <xf numFmtId="164" fontId="5" fillId="8" borderId="12" xfId="1" applyNumberFormat="1" applyFont="1" applyFill="1" applyBorder="1"/>
    <xf numFmtId="3" fontId="5" fillId="8" borderId="5" xfId="1" applyNumberFormat="1" applyFont="1" applyFill="1" applyBorder="1"/>
    <xf numFmtId="49" fontId="5" fillId="8" borderId="4" xfId="1" applyNumberFormat="1" applyFont="1" applyFill="1" applyBorder="1"/>
    <xf numFmtId="164" fontId="5" fillId="8" borderId="24" xfId="1" applyNumberFormat="1" applyFont="1" applyFill="1" applyBorder="1"/>
    <xf numFmtId="0" fontId="6" fillId="9" borderId="4" xfId="0" applyFont="1" applyFill="1" applyBorder="1"/>
    <xf numFmtId="0" fontId="1" fillId="9" borderId="5" xfId="0" applyFont="1" applyFill="1" applyBorder="1"/>
    <xf numFmtId="164" fontId="1" fillId="9" borderId="12" xfId="0" applyNumberFormat="1" applyFont="1" applyFill="1" applyBorder="1"/>
    <xf numFmtId="0" fontId="9" fillId="9" borderId="4" xfId="0" applyFont="1" applyFill="1" applyBorder="1" applyAlignment="1">
      <alignment horizontal="centerContinuous"/>
    </xf>
    <xf numFmtId="0" fontId="9" fillId="9" borderId="5" xfId="0" applyFont="1" applyFill="1" applyBorder="1" applyAlignment="1">
      <alignment horizontal="centerContinuous"/>
    </xf>
    <xf numFmtId="0" fontId="2" fillId="0" borderId="0" xfId="0" applyFont="1"/>
    <xf numFmtId="164" fontId="0" fillId="0" borderId="26" xfId="0" applyNumberFormat="1" applyBorder="1"/>
    <xf numFmtId="164" fontId="0" fillId="0" borderId="17" xfId="0" applyNumberFormat="1" applyBorder="1"/>
    <xf numFmtId="164" fontId="0" fillId="0" borderId="17" xfId="0" applyNumberFormat="1" applyFont="1" applyBorder="1"/>
    <xf numFmtId="164" fontId="0" fillId="4" borderId="17" xfId="0" applyNumberFormat="1" applyFill="1" applyBorder="1"/>
    <xf numFmtId="164" fontId="4" fillId="4" borderId="17" xfId="1" applyNumberFormat="1" applyFont="1" applyFill="1" applyBorder="1"/>
    <xf numFmtId="164" fontId="5" fillId="7" borderId="27" xfId="1" applyNumberFormat="1" applyFont="1" applyFill="1" applyBorder="1"/>
    <xf numFmtId="0" fontId="1" fillId="7" borderId="25" xfId="0" applyFont="1" applyFill="1" applyBorder="1" applyAlignment="1">
      <alignment horizontal="center"/>
    </xf>
    <xf numFmtId="164" fontId="5" fillId="7" borderId="28" xfId="1" applyNumberFormat="1" applyFont="1" applyFill="1" applyBorder="1"/>
    <xf numFmtId="164" fontId="1" fillId="6" borderId="29" xfId="0" applyNumberFormat="1" applyFont="1" applyFill="1" applyBorder="1" applyAlignment="1">
      <alignment horizontal="center"/>
    </xf>
    <xf numFmtId="164" fontId="5" fillId="6" borderId="30" xfId="1" applyNumberFormat="1" applyFont="1" applyFill="1" applyBorder="1" applyAlignment="1">
      <alignment horizontal="right" vertical="center"/>
    </xf>
    <xf numFmtId="164" fontId="4" fillId="0" borderId="26" xfId="1" applyNumberFormat="1" applyFont="1" applyFill="1" applyBorder="1"/>
    <xf numFmtId="164" fontId="4" fillId="0" borderId="31" xfId="1" applyNumberFormat="1" applyFont="1" applyFill="1" applyBorder="1"/>
    <xf numFmtId="164" fontId="5" fillId="8" borderId="32" xfId="1" applyNumberFormat="1" applyFont="1" applyFill="1" applyBorder="1"/>
    <xf numFmtId="164" fontId="0" fillId="0" borderId="19" xfId="0" applyNumberFormat="1" applyFill="1" applyBorder="1"/>
    <xf numFmtId="164" fontId="1" fillId="9" borderId="32" xfId="0" applyNumberFormat="1" applyFont="1" applyFill="1" applyBorder="1"/>
    <xf numFmtId="164" fontId="5" fillId="8" borderId="33" xfId="1" applyNumberFormat="1" applyFont="1" applyFill="1" applyBorder="1"/>
    <xf numFmtId="164" fontId="5" fillId="8" borderId="34" xfId="1" applyNumberFormat="1" applyFont="1" applyFill="1" applyBorder="1"/>
    <xf numFmtId="164" fontId="5" fillId="8" borderId="25" xfId="1" applyNumberFormat="1" applyFont="1" applyFill="1" applyBorder="1"/>
    <xf numFmtId="164" fontId="6" fillId="9" borderId="25" xfId="0" applyNumberFormat="1" applyFont="1" applyFill="1" applyBorder="1"/>
    <xf numFmtId="164" fontId="10" fillId="6" borderId="21" xfId="1" applyNumberFormat="1" applyFont="1" applyFill="1" applyBorder="1"/>
    <xf numFmtId="164" fontId="10" fillId="7" borderId="25" xfId="1" applyNumberFormat="1" applyFont="1" applyFill="1" applyBorder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Fill="1"/>
    <xf numFmtId="164" fontId="4" fillId="0" borderId="35" xfId="1" applyNumberFormat="1" applyFont="1" applyFill="1" applyBorder="1"/>
    <xf numFmtId="164" fontId="4" fillId="0" borderId="39" xfId="1" applyNumberFormat="1" applyFont="1" applyFill="1" applyBorder="1"/>
    <xf numFmtId="164" fontId="5" fillId="8" borderId="21" xfId="1" applyNumberFormat="1" applyFont="1" applyFill="1" applyBorder="1"/>
    <xf numFmtId="164" fontId="1" fillId="0" borderId="38" xfId="0" applyNumberFormat="1" applyFont="1" applyFill="1" applyBorder="1"/>
    <xf numFmtId="164" fontId="1" fillId="10" borderId="5" xfId="0" applyNumberFormat="1" applyFont="1" applyFill="1" applyBorder="1" applyAlignment="1">
      <alignment horizontal="center" wrapText="1"/>
    </xf>
    <xf numFmtId="164" fontId="0" fillId="10" borderId="35" xfId="0" applyNumberFormat="1" applyFill="1" applyBorder="1"/>
    <xf numFmtId="164" fontId="0" fillId="10" borderId="36" xfId="0" applyNumberFormat="1" applyFill="1" applyBorder="1"/>
    <xf numFmtId="164" fontId="0" fillId="10" borderId="10" xfId="0" applyNumberFormat="1" applyFill="1" applyBorder="1"/>
    <xf numFmtId="164" fontId="4" fillId="10" borderId="36" xfId="1" applyNumberFormat="1" applyFont="1" applyFill="1" applyBorder="1"/>
    <xf numFmtId="164" fontId="4" fillId="10" borderId="37" xfId="1" applyNumberFormat="1" applyFont="1" applyFill="1" applyBorder="1"/>
    <xf numFmtId="164" fontId="4" fillId="10" borderId="38" xfId="1" applyNumberFormat="1" applyFont="1" applyFill="1" applyBorder="1"/>
    <xf numFmtId="164" fontId="0" fillId="10" borderId="9" xfId="0" applyNumberFormat="1" applyFill="1" applyBorder="1"/>
    <xf numFmtId="164" fontId="0" fillId="10" borderId="11" xfId="0" applyNumberFormat="1" applyFill="1" applyBorder="1"/>
    <xf numFmtId="164" fontId="4" fillId="10" borderId="11" xfId="1" applyNumberFormat="1" applyFont="1" applyFill="1" applyBorder="1"/>
    <xf numFmtId="164" fontId="4" fillId="10" borderId="16" xfId="1" applyNumberFormat="1" applyFont="1" applyFill="1" applyBorder="1"/>
    <xf numFmtId="164" fontId="4" fillId="10" borderId="20" xfId="1" applyNumberFormat="1" applyFont="1" applyFill="1" applyBorder="1"/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colors>
    <mruColors>
      <color rgb="FF61D6FF"/>
      <color rgb="FF97EE82"/>
      <color rgb="FFF49E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tabSelected="1" workbookViewId="0">
      <pane xSplit="3" ySplit="3" topLeftCell="G4" activePane="bottomRight" state="frozen"/>
      <selection pane="topRight" activeCell="D1" sqref="D1"/>
      <selection pane="bottomLeft" activeCell="A4" sqref="A4"/>
      <selection pane="bottomRight" activeCell="C14" sqref="C14"/>
    </sheetView>
  </sheetViews>
  <sheetFormatPr defaultRowHeight="15" x14ac:dyDescent="0.25"/>
  <cols>
    <col min="1" max="1" width="27.5703125" customWidth="1"/>
    <col min="2" max="2" width="7.28515625" customWidth="1"/>
    <col min="3" max="3" width="14.5703125" bestFit="1" customWidth="1"/>
    <col min="4" max="4" width="11.85546875" customWidth="1"/>
    <col min="5" max="5" width="12.5703125" customWidth="1"/>
    <col min="6" max="6" width="11.7109375" customWidth="1"/>
    <col min="7" max="10" width="12" bestFit="1" customWidth="1"/>
    <col min="11" max="12" width="11.7109375" customWidth="1"/>
    <col min="13" max="13" width="11.85546875" customWidth="1"/>
    <col min="14" max="14" width="11.7109375" customWidth="1"/>
    <col min="15" max="15" width="12.7109375" customWidth="1"/>
    <col min="16" max="17" width="12.5703125" customWidth="1"/>
    <col min="18" max="18" width="11.85546875" customWidth="1"/>
  </cols>
  <sheetData>
    <row r="1" spans="1:18" s="69" customFormat="1" ht="26.45" customHeight="1" thickBot="1" x14ac:dyDescent="0.4">
      <c r="A1" s="67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8" ht="21.75" thickBot="1" x14ac:dyDescent="0.4">
      <c r="A2" s="47" t="s">
        <v>0</v>
      </c>
      <c r="B2" s="48"/>
      <c r="C2" s="48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  <c r="Q2" s="51"/>
    </row>
    <row r="3" spans="1:18" ht="60.75" thickBot="1" x14ac:dyDescent="0.3">
      <c r="A3" s="1"/>
      <c r="B3" s="2" t="s">
        <v>1</v>
      </c>
      <c r="C3" s="76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98" t="s">
        <v>48</v>
      </c>
      <c r="P3" s="98" t="s">
        <v>52</v>
      </c>
      <c r="Q3" s="98" t="s">
        <v>51</v>
      </c>
    </row>
    <row r="4" spans="1:18" x14ac:dyDescent="0.25">
      <c r="A4" s="4" t="s">
        <v>14</v>
      </c>
      <c r="B4" s="5" t="s">
        <v>15</v>
      </c>
      <c r="C4" s="77">
        <f>SUM(D4:Q4)</f>
        <v>6572463.629999999</v>
      </c>
      <c r="D4" s="70">
        <v>510360.63583333325</v>
      </c>
      <c r="E4" s="6">
        <v>510360.63583333325</v>
      </c>
      <c r="F4" s="6">
        <v>544394.63583333325</v>
      </c>
      <c r="G4" s="6">
        <v>510360.63583333325</v>
      </c>
      <c r="H4" s="6">
        <v>510360.63583333325</v>
      </c>
      <c r="I4" s="6">
        <v>544394.63583333325</v>
      </c>
      <c r="J4" s="6">
        <v>510360.63583333325</v>
      </c>
      <c r="K4" s="6">
        <v>510360.63583333325</v>
      </c>
      <c r="L4" s="6">
        <v>544394.63583333325</v>
      </c>
      <c r="M4" s="6">
        <v>510360.63583333325</v>
      </c>
      <c r="N4" s="6">
        <v>510360.63583333325</v>
      </c>
      <c r="O4" s="99">
        <v>156000</v>
      </c>
      <c r="P4" s="105">
        <f>544394.635833333+156000</f>
        <v>700394.63583333301</v>
      </c>
      <c r="Q4" s="105">
        <v>0</v>
      </c>
    </row>
    <row r="5" spans="1:18" x14ac:dyDescent="0.25">
      <c r="A5" s="4" t="s">
        <v>16</v>
      </c>
      <c r="B5" s="5">
        <v>45150</v>
      </c>
      <c r="C5" s="77">
        <f t="shared" ref="C5:C12" si="0">SUM(D5:Q5)</f>
        <v>10495360.049999999</v>
      </c>
      <c r="D5" s="71">
        <v>1228342.5041666667</v>
      </c>
      <c r="E5" s="7">
        <v>843092.50416666665</v>
      </c>
      <c r="F5" s="7">
        <v>900592.50416666665</v>
      </c>
      <c r="G5" s="7">
        <v>843092.50416666665</v>
      </c>
      <c r="H5" s="7">
        <v>843092.50416666665</v>
      </c>
      <c r="I5" s="7">
        <v>821592.50416666665</v>
      </c>
      <c r="J5" s="7">
        <v>821592.50416666665</v>
      </c>
      <c r="K5" s="7">
        <v>821592.50416666665</v>
      </c>
      <c r="L5" s="7">
        <v>843092.50416666665</v>
      </c>
      <c r="M5" s="7">
        <v>843092.50416666665</v>
      </c>
      <c r="N5" s="7">
        <v>843092.50416666665</v>
      </c>
      <c r="O5" s="100">
        <v>0</v>
      </c>
      <c r="P5" s="106">
        <v>843092.50416666665</v>
      </c>
      <c r="Q5" s="106">
        <v>0</v>
      </c>
    </row>
    <row r="6" spans="1:18" x14ac:dyDescent="0.25">
      <c r="A6" s="4" t="s">
        <v>17</v>
      </c>
      <c r="B6" s="8" t="s">
        <v>18</v>
      </c>
      <c r="C6" s="77">
        <f t="shared" si="0"/>
        <v>31980435.772</v>
      </c>
      <c r="D6" s="72">
        <v>682921.39766666666</v>
      </c>
      <c r="E6" s="9">
        <v>855421.39766666666</v>
      </c>
      <c r="F6" s="9">
        <v>797921.39766666666</v>
      </c>
      <c r="G6" s="9">
        <v>647501.39766666666</v>
      </c>
      <c r="H6" s="9">
        <v>682001.39766666666</v>
      </c>
      <c r="I6" s="9">
        <v>1027001.3976666667</v>
      </c>
      <c r="J6" s="9">
        <v>877501.39766666666</v>
      </c>
      <c r="K6" s="9">
        <v>1199501.3976666667</v>
      </c>
      <c r="L6" s="9">
        <v>682001.39766666666</v>
      </c>
      <c r="M6" s="7">
        <v>739501.39766666666</v>
      </c>
      <c r="N6" s="7">
        <v>740421.39766666666</v>
      </c>
      <c r="O6" s="100">
        <v>8156099</v>
      </c>
      <c r="P6" s="106">
        <f>648421.397666667+8156099</f>
        <v>8804520.3976666667</v>
      </c>
      <c r="Q6" s="106">
        <f>5291471+796650</f>
        <v>6088121</v>
      </c>
    </row>
    <row r="7" spans="1:18" x14ac:dyDescent="0.25">
      <c r="A7" s="4" t="s">
        <v>19</v>
      </c>
      <c r="B7" s="8" t="s">
        <v>20</v>
      </c>
      <c r="C7" s="77">
        <f t="shared" si="0"/>
        <v>7246141.125</v>
      </c>
      <c r="D7" s="72">
        <v>577157.59375</v>
      </c>
      <c r="E7" s="10">
        <v>577157.59375</v>
      </c>
      <c r="F7" s="11">
        <v>687407.59375</v>
      </c>
      <c r="G7" s="11">
        <v>577157.59375</v>
      </c>
      <c r="H7" s="11">
        <v>577157.59375</v>
      </c>
      <c r="I7" s="11">
        <v>647157.59375</v>
      </c>
      <c r="J7" s="11">
        <v>577157.59375</v>
      </c>
      <c r="K7" s="11">
        <v>577157.59375</v>
      </c>
      <c r="L7" s="11">
        <v>647157.59375</v>
      </c>
      <c r="M7" s="7">
        <v>577157.59375</v>
      </c>
      <c r="N7" s="7">
        <v>577157.59375</v>
      </c>
      <c r="O7" s="100">
        <v>0</v>
      </c>
      <c r="P7" s="106">
        <v>647157.59375</v>
      </c>
      <c r="Q7" s="106">
        <v>0</v>
      </c>
    </row>
    <row r="8" spans="1:18" x14ac:dyDescent="0.25">
      <c r="A8" s="12" t="s">
        <v>21</v>
      </c>
      <c r="B8" s="8" t="s">
        <v>22</v>
      </c>
      <c r="C8" s="77">
        <f t="shared" si="0"/>
        <v>0</v>
      </c>
      <c r="D8" s="72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7">
        <v>0</v>
      </c>
      <c r="N8" s="7">
        <v>0</v>
      </c>
      <c r="O8" s="100">
        <v>0</v>
      </c>
      <c r="P8" s="106">
        <v>0</v>
      </c>
      <c r="Q8" s="106">
        <v>0</v>
      </c>
    </row>
    <row r="9" spans="1:18" x14ac:dyDescent="0.25">
      <c r="A9" s="4" t="s">
        <v>23</v>
      </c>
      <c r="B9" s="8" t="s">
        <v>24</v>
      </c>
      <c r="C9" s="77">
        <f t="shared" si="0"/>
        <v>7276256.0040000016</v>
      </c>
      <c r="D9" s="72">
        <v>545624.41700000002</v>
      </c>
      <c r="E9" s="11">
        <v>545624.41700000002</v>
      </c>
      <c r="F9" s="11">
        <v>545624.41700000002</v>
      </c>
      <c r="G9" s="11">
        <v>545624.41700000002</v>
      </c>
      <c r="H9" s="11">
        <v>545624.41700000002</v>
      </c>
      <c r="I9" s="11">
        <v>554387.41700000002</v>
      </c>
      <c r="J9" s="11">
        <v>545624.41700000002</v>
      </c>
      <c r="K9" s="10">
        <v>545624.41700000002</v>
      </c>
      <c r="L9" s="11">
        <v>545624.41700000002</v>
      </c>
      <c r="M9" s="7">
        <v>545624.41700000002</v>
      </c>
      <c r="N9" s="7">
        <v>545624.41700000002</v>
      </c>
      <c r="O9" s="100">
        <v>360000</v>
      </c>
      <c r="P9" s="106">
        <f>545624.417+360000</f>
        <v>905624.41700000002</v>
      </c>
      <c r="Q9" s="106">
        <v>0</v>
      </c>
    </row>
    <row r="10" spans="1:18" x14ac:dyDescent="0.25">
      <c r="A10" s="4" t="s">
        <v>25</v>
      </c>
      <c r="B10" s="5" t="s">
        <v>26</v>
      </c>
      <c r="C10" s="77">
        <f t="shared" si="0"/>
        <v>24976098</v>
      </c>
      <c r="D10" s="71">
        <v>3191408.8641666668</v>
      </c>
      <c r="E10" s="13">
        <v>3416584.8641666668</v>
      </c>
      <c r="F10" s="13">
        <v>3618358.8641666668</v>
      </c>
      <c r="G10" s="13">
        <v>1638861</v>
      </c>
      <c r="H10" s="13">
        <v>1638861</v>
      </c>
      <c r="I10" s="13">
        <v>1638861</v>
      </c>
      <c r="J10" s="13">
        <v>1638861</v>
      </c>
      <c r="K10" s="13">
        <v>1638861</v>
      </c>
      <c r="L10" s="13">
        <v>1638861</v>
      </c>
      <c r="M10" s="13">
        <v>1638861</v>
      </c>
      <c r="N10" s="13">
        <v>1638861</v>
      </c>
      <c r="O10" s="101">
        <v>0.4074999988079071</v>
      </c>
      <c r="P10" s="101">
        <v>1638857</v>
      </c>
      <c r="Q10" s="101">
        <v>0</v>
      </c>
    </row>
    <row r="11" spans="1:18" x14ac:dyDescent="0.25">
      <c r="A11" s="14" t="s">
        <v>27</v>
      </c>
      <c r="B11" s="5" t="s">
        <v>28</v>
      </c>
      <c r="C11" s="77">
        <f t="shared" si="0"/>
        <v>45468071.782583512</v>
      </c>
      <c r="D11" s="73">
        <v>4959588.2231537718</v>
      </c>
      <c r="E11" s="15">
        <v>4378358.4231537711</v>
      </c>
      <c r="F11" s="15">
        <v>5946132.1362759694</v>
      </c>
      <c r="G11" s="15">
        <v>2433643</v>
      </c>
      <c r="H11" s="15">
        <v>2433643</v>
      </c>
      <c r="I11" s="15">
        <v>2433643</v>
      </c>
      <c r="J11" s="15">
        <v>2433643</v>
      </c>
      <c r="K11" s="15">
        <v>2433643</v>
      </c>
      <c r="L11" s="15">
        <v>2433643</v>
      </c>
      <c r="M11" s="15">
        <v>2433642</v>
      </c>
      <c r="N11" s="15">
        <v>2433642</v>
      </c>
      <c r="O11" s="101">
        <v>3662852</v>
      </c>
      <c r="P11" s="101">
        <f>2433642+3662852</f>
        <v>6096494</v>
      </c>
      <c r="Q11" s="106">
        <f>228260+627245+100000</f>
        <v>955505</v>
      </c>
      <c r="R11" s="91"/>
    </row>
    <row r="12" spans="1:18" x14ac:dyDescent="0.25">
      <c r="A12" s="12" t="s">
        <v>29</v>
      </c>
      <c r="B12" s="5" t="s">
        <v>28</v>
      </c>
      <c r="C12" s="77">
        <f t="shared" si="0"/>
        <v>9041457.991666669</v>
      </c>
      <c r="D12" s="74">
        <v>769496.90833333321</v>
      </c>
      <c r="E12" s="16">
        <v>769496.90833333321</v>
      </c>
      <c r="F12" s="16">
        <v>769496.90833333367</v>
      </c>
      <c r="G12" s="16">
        <v>769496.90833333367</v>
      </c>
      <c r="H12" s="16">
        <v>780996.90833333367</v>
      </c>
      <c r="I12" s="16">
        <v>803996.90833333367</v>
      </c>
      <c r="J12" s="16">
        <v>769496.90833333379</v>
      </c>
      <c r="K12" s="16">
        <v>769496.90833333379</v>
      </c>
      <c r="L12" s="16">
        <v>769496.90833333367</v>
      </c>
      <c r="M12" s="16">
        <v>930496.90833333367</v>
      </c>
      <c r="N12" s="16">
        <v>769496.90833333367</v>
      </c>
      <c r="O12" s="102">
        <v>0</v>
      </c>
      <c r="P12" s="107">
        <f>769994-400002</f>
        <v>369992</v>
      </c>
      <c r="Q12" s="107">
        <v>0</v>
      </c>
    </row>
    <row r="13" spans="1:18" ht="15.75" thickBot="1" x14ac:dyDescent="0.3">
      <c r="A13" s="14" t="s">
        <v>30</v>
      </c>
      <c r="B13" s="5" t="s">
        <v>28</v>
      </c>
      <c r="C13" s="77">
        <f>SUM(D13:Q13)</f>
        <v>16029663.250866003</v>
      </c>
      <c r="D13" s="74">
        <v>2093135.9434472201</v>
      </c>
      <c r="E13" s="16">
        <v>2093135.9434472201</v>
      </c>
      <c r="F13" s="16">
        <v>1563676.8239952601</v>
      </c>
      <c r="G13" s="16">
        <v>1089044.7244519601</v>
      </c>
      <c r="H13" s="16">
        <v>887220.64481731993</v>
      </c>
      <c r="I13" s="16">
        <v>742147.64481731993</v>
      </c>
      <c r="J13" s="16">
        <v>737720.64481731993</v>
      </c>
      <c r="K13" s="16">
        <v>723920.64481731993</v>
      </c>
      <c r="L13" s="16">
        <v>851397.64481731993</v>
      </c>
      <c r="M13" s="16">
        <v>1545449.8239952601</v>
      </c>
      <c r="N13" s="16">
        <v>1545449.8239952601</v>
      </c>
      <c r="O13" s="102">
        <v>0</v>
      </c>
      <c r="P13" s="107">
        <v>2157362.9434472201</v>
      </c>
      <c r="Q13" s="107">
        <v>0</v>
      </c>
    </row>
    <row r="14" spans="1:18" ht="16.5" thickBot="1" x14ac:dyDescent="0.3">
      <c r="A14" s="53" t="s">
        <v>31</v>
      </c>
      <c r="B14" s="54"/>
      <c r="C14" s="90">
        <f>SUM(C4:C13)</f>
        <v>159085947.60611618</v>
      </c>
      <c r="D14" s="75">
        <f>SUM(D4:D13)</f>
        <v>14558036.487517659</v>
      </c>
      <c r="E14" s="75">
        <f t="shared" ref="E14:Q14" si="1">SUM(E4:E13)</f>
        <v>13989232.687517658</v>
      </c>
      <c r="F14" s="75">
        <f t="shared" si="1"/>
        <v>15373605.281187896</v>
      </c>
      <c r="G14" s="75">
        <f t="shared" si="1"/>
        <v>9054782.1812019609</v>
      </c>
      <c r="H14" s="75">
        <f t="shared" si="1"/>
        <v>8898958.1015673205</v>
      </c>
      <c r="I14" s="75">
        <f t="shared" si="1"/>
        <v>9213182.1015673205</v>
      </c>
      <c r="J14" s="75">
        <f t="shared" si="1"/>
        <v>8911958.1015673205</v>
      </c>
      <c r="K14" s="75">
        <f t="shared" si="1"/>
        <v>9220158.1015673205</v>
      </c>
      <c r="L14" s="75">
        <f t="shared" si="1"/>
        <v>8955669.1015673205</v>
      </c>
      <c r="M14" s="75">
        <f t="shared" si="1"/>
        <v>9764186.2807452604</v>
      </c>
      <c r="N14" s="75">
        <f t="shared" si="1"/>
        <v>9604106.2807452604</v>
      </c>
      <c r="O14" s="75">
        <f t="shared" si="1"/>
        <v>12334951.407499999</v>
      </c>
      <c r="P14" s="75">
        <f t="shared" si="1"/>
        <v>22163495.491863888</v>
      </c>
      <c r="Q14" s="75">
        <f t="shared" si="1"/>
        <v>7043626</v>
      </c>
    </row>
    <row r="15" spans="1:18" x14ac:dyDescent="0.25">
      <c r="A15" s="17" t="s">
        <v>32</v>
      </c>
      <c r="B15" s="17"/>
      <c r="C15" s="52">
        <f>SUM(D15:P15)</f>
        <v>159085947.60611618</v>
      </c>
      <c r="D15" s="18">
        <f>D14+E14+F14</f>
        <v>43920874.456223212</v>
      </c>
      <c r="E15" s="19"/>
      <c r="F15" s="19"/>
      <c r="G15" s="18">
        <f>G14+H14+I14</f>
        <v>27166922.384336602</v>
      </c>
      <c r="H15" s="19"/>
      <c r="I15" s="19"/>
      <c r="J15" s="18">
        <f>J14+K14+L14</f>
        <v>27087785.304701962</v>
      </c>
      <c r="K15" s="19"/>
      <c r="L15" s="19"/>
      <c r="M15" s="18">
        <f>M14+N14+O14+P14+Q14</f>
        <v>60910365.460854411</v>
      </c>
      <c r="N15" s="19"/>
      <c r="O15" s="19"/>
      <c r="P15" s="19"/>
      <c r="Q15" s="19"/>
    </row>
    <row r="16" spans="1:18" ht="21.75" thickBot="1" x14ac:dyDescent="0.4">
      <c r="A16" s="36" t="s">
        <v>33</v>
      </c>
      <c r="B16" s="37"/>
      <c r="C16" s="38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/>
      <c r="Q16" s="40"/>
    </row>
    <row r="17" spans="1:18" ht="60.75" thickBot="1" x14ac:dyDescent="0.3">
      <c r="A17" s="1"/>
      <c r="B17" s="2" t="s">
        <v>1</v>
      </c>
      <c r="C17" s="78" t="s">
        <v>2</v>
      </c>
      <c r="D17" s="3" t="s">
        <v>3</v>
      </c>
      <c r="E17" s="3" t="s">
        <v>4</v>
      </c>
      <c r="F17" s="3" t="s">
        <v>5</v>
      </c>
      <c r="G17" s="3" t="s">
        <v>6</v>
      </c>
      <c r="H17" s="3" t="s">
        <v>7</v>
      </c>
      <c r="I17" s="3" t="s">
        <v>8</v>
      </c>
      <c r="J17" s="3" t="s">
        <v>9</v>
      </c>
      <c r="K17" s="3" t="s">
        <v>10</v>
      </c>
      <c r="L17" s="3" t="s">
        <v>11</v>
      </c>
      <c r="M17" s="3" t="s">
        <v>12</v>
      </c>
      <c r="N17" s="3" t="s">
        <v>13</v>
      </c>
      <c r="O17" s="98" t="s">
        <v>48</v>
      </c>
      <c r="P17" s="98" t="s">
        <v>49</v>
      </c>
      <c r="Q17" s="98" t="s">
        <v>51</v>
      </c>
    </row>
    <row r="18" spans="1:18" x14ac:dyDescent="0.25">
      <c r="A18" s="20" t="s">
        <v>34</v>
      </c>
      <c r="B18" s="21" t="s">
        <v>35</v>
      </c>
      <c r="C18" s="79">
        <f>SUM(D18:Q18)</f>
        <v>78329572.221875995</v>
      </c>
      <c r="D18" s="22">
        <v>6195820.6178322528</v>
      </c>
      <c r="E18" s="23">
        <v>6195820.6178322528</v>
      </c>
      <c r="F18" s="22">
        <v>5683393.1259796936</v>
      </c>
      <c r="G18" s="23">
        <v>5456540.0494358931</v>
      </c>
      <c r="H18" s="23">
        <v>4663674.388200853</v>
      </c>
      <c r="I18" s="23">
        <v>5003901.388200853</v>
      </c>
      <c r="J18" s="23">
        <v>4668504.388200853</v>
      </c>
      <c r="K18" s="23">
        <v>4659074.388200853</v>
      </c>
      <c r="L18" s="23">
        <v>4849301.388200853</v>
      </c>
      <c r="M18" s="23">
        <v>5761122.1259796936</v>
      </c>
      <c r="N18" s="23">
        <v>6552622.1259796936</v>
      </c>
      <c r="O18" s="103">
        <v>6166875</v>
      </c>
      <c r="P18" s="108">
        <f>6306047.61783225+6166875</f>
        <v>12472922.617832251</v>
      </c>
      <c r="Q18" s="108">
        <v>0</v>
      </c>
    </row>
    <row r="19" spans="1:18" x14ac:dyDescent="0.25">
      <c r="A19" s="4" t="s">
        <v>36</v>
      </c>
      <c r="B19" s="5" t="s">
        <v>37</v>
      </c>
      <c r="C19" s="79">
        <f t="shared" ref="C19:C21" si="2">SUM(D19:Q19)</f>
        <v>19060226.489957228</v>
      </c>
      <c r="D19" s="24">
        <v>1987302.2448747735</v>
      </c>
      <c r="E19" s="10">
        <v>1987302.2448747735</v>
      </c>
      <c r="F19" s="10">
        <v>1676055.9831248533</v>
      </c>
      <c r="G19" s="10">
        <v>1408329.5983332533</v>
      </c>
      <c r="H19" s="10">
        <v>1197794.0904999734</v>
      </c>
      <c r="I19" s="10">
        <v>1202351.0904999734</v>
      </c>
      <c r="J19" s="10">
        <v>1197794.0904999734</v>
      </c>
      <c r="K19" s="10">
        <v>1197794.0904999734</v>
      </c>
      <c r="L19" s="10">
        <v>1271351.0904999734</v>
      </c>
      <c r="M19" s="10">
        <v>1671498.9831248533</v>
      </c>
      <c r="N19" s="10">
        <v>1671498.9831248533</v>
      </c>
      <c r="O19" s="102">
        <v>299648</v>
      </c>
      <c r="P19" s="107">
        <v>2291506</v>
      </c>
      <c r="Q19" s="107">
        <v>0</v>
      </c>
    </row>
    <row r="20" spans="1:18" x14ac:dyDescent="0.25">
      <c r="A20" s="4" t="s">
        <v>38</v>
      </c>
      <c r="B20" s="8" t="s">
        <v>39</v>
      </c>
      <c r="C20" s="79">
        <f t="shared" si="2"/>
        <v>9700202.4362274203</v>
      </c>
      <c r="D20" s="24">
        <v>950076.85890601773</v>
      </c>
      <c r="E20" s="10">
        <v>950076.85890601773</v>
      </c>
      <c r="F20" s="10">
        <v>858493.58899801143</v>
      </c>
      <c r="G20" s="10">
        <v>763278.03074133955</v>
      </c>
      <c r="H20" s="10">
        <v>695351.18413600209</v>
      </c>
      <c r="I20" s="10">
        <v>716008.18413600209</v>
      </c>
      <c r="J20" s="10">
        <v>709151.18413600209</v>
      </c>
      <c r="K20" s="10">
        <v>695351.18413600209</v>
      </c>
      <c r="L20" s="10">
        <v>705658.18413600209</v>
      </c>
      <c r="M20" s="10">
        <v>848186.58899801143</v>
      </c>
      <c r="N20" s="10">
        <v>848186.58899801143</v>
      </c>
      <c r="O20" s="102">
        <v>0</v>
      </c>
      <c r="P20" s="107">
        <v>960384</v>
      </c>
      <c r="Q20" s="107">
        <v>0</v>
      </c>
    </row>
    <row r="21" spans="1:18" ht="15.75" thickBot="1" x14ac:dyDescent="0.3">
      <c r="A21" s="4" t="s">
        <v>40</v>
      </c>
      <c r="B21" s="8" t="s">
        <v>41</v>
      </c>
      <c r="C21" s="79">
        <f t="shared" si="2"/>
        <v>4300000</v>
      </c>
      <c r="D21" s="25">
        <v>300000</v>
      </c>
      <c r="E21" s="26">
        <v>300000</v>
      </c>
      <c r="F21" s="26">
        <v>300000</v>
      </c>
      <c r="G21" s="26">
        <v>300000</v>
      </c>
      <c r="H21" s="26">
        <v>300000</v>
      </c>
      <c r="I21" s="26">
        <v>300000</v>
      </c>
      <c r="J21" s="26">
        <v>300000</v>
      </c>
      <c r="K21" s="26">
        <v>300000</v>
      </c>
      <c r="L21" s="26">
        <v>300000</v>
      </c>
      <c r="M21" s="26">
        <v>300000</v>
      </c>
      <c r="N21" s="26">
        <v>300000</v>
      </c>
      <c r="O21" s="104">
        <v>350000</v>
      </c>
      <c r="P21" s="109">
        <f>300000+350000</f>
        <v>650000</v>
      </c>
      <c r="Q21" s="109">
        <v>0</v>
      </c>
    </row>
    <row r="22" spans="1:18" ht="16.5" thickBot="1" x14ac:dyDescent="0.3">
      <c r="A22" s="42" t="s">
        <v>31</v>
      </c>
      <c r="B22" s="43"/>
      <c r="C22" s="89">
        <f t="shared" ref="C22:C23" si="3">SUM(D22:P22)</f>
        <v>111390001.14806065</v>
      </c>
      <c r="D22" s="44">
        <f t="shared" ref="D22:P22" si="4">SUBTOTAL(9,D18:D21)</f>
        <v>9433199.7216130439</v>
      </c>
      <c r="E22" s="45">
        <f t="shared" si="4"/>
        <v>9433199.7216130439</v>
      </c>
      <c r="F22" s="46">
        <f t="shared" si="4"/>
        <v>8517942.698102558</v>
      </c>
      <c r="G22" s="44">
        <f t="shared" si="4"/>
        <v>7928147.6785104861</v>
      </c>
      <c r="H22" s="45">
        <f t="shared" si="4"/>
        <v>6856819.6628368283</v>
      </c>
      <c r="I22" s="46">
        <f t="shared" si="4"/>
        <v>7222260.6628368283</v>
      </c>
      <c r="J22" s="44">
        <f t="shared" si="4"/>
        <v>6875449.6628368283</v>
      </c>
      <c r="K22" s="45">
        <f t="shared" si="4"/>
        <v>6852219.6628368283</v>
      </c>
      <c r="L22" s="46">
        <f t="shared" si="4"/>
        <v>7126310.6628368283</v>
      </c>
      <c r="M22" s="44">
        <f t="shared" si="4"/>
        <v>8580807.698102558</v>
      </c>
      <c r="N22" s="45">
        <f t="shared" si="4"/>
        <v>9372307.698102558</v>
      </c>
      <c r="O22" s="45">
        <f t="shared" si="4"/>
        <v>6816523</v>
      </c>
      <c r="P22" s="45">
        <f t="shared" si="4"/>
        <v>16374812.617832251</v>
      </c>
      <c r="Q22" s="45">
        <v>0</v>
      </c>
    </row>
    <row r="23" spans="1:18" x14ac:dyDescent="0.25">
      <c r="A23" s="17" t="s">
        <v>32</v>
      </c>
      <c r="B23" s="17"/>
      <c r="C23" s="41">
        <f t="shared" si="3"/>
        <v>111390001.14806065</v>
      </c>
      <c r="D23" s="18">
        <f>D22+E22+F22</f>
        <v>27384342.141328648</v>
      </c>
      <c r="E23" s="19"/>
      <c r="F23" s="19"/>
      <c r="G23" s="18">
        <f>G22+H22+I22</f>
        <v>22007228.004184142</v>
      </c>
      <c r="H23" s="19"/>
      <c r="I23" s="19"/>
      <c r="J23" s="18">
        <f>J22+K22+L22</f>
        <v>20853979.988510486</v>
      </c>
      <c r="K23" s="19"/>
      <c r="L23" s="19"/>
      <c r="M23" s="18">
        <f>M22+N22+O22+P22+Q22</f>
        <v>41144451.014037371</v>
      </c>
      <c r="N23" s="19"/>
      <c r="O23" s="19"/>
      <c r="P23" s="19"/>
      <c r="Q23" s="19"/>
    </row>
    <row r="24" spans="1:18" ht="21.75" thickBot="1" x14ac:dyDescent="0.4">
      <c r="A24" s="55" t="s">
        <v>42</v>
      </c>
      <c r="B24" s="56"/>
      <c r="C24" s="57"/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/>
      <c r="Q24" s="59"/>
    </row>
    <row r="25" spans="1:18" ht="40.9" customHeight="1" thickBot="1" x14ac:dyDescent="0.3">
      <c r="A25" s="1"/>
      <c r="B25" s="2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7</v>
      </c>
      <c r="I25" s="3" t="s">
        <v>8</v>
      </c>
      <c r="J25" s="3" t="s">
        <v>9</v>
      </c>
      <c r="K25" s="3" t="s">
        <v>10</v>
      </c>
      <c r="L25" s="3" t="s">
        <v>11</v>
      </c>
      <c r="M25" s="3" t="s">
        <v>12</v>
      </c>
      <c r="N25" s="3" t="s">
        <v>13</v>
      </c>
      <c r="O25" s="98" t="s">
        <v>48</v>
      </c>
      <c r="P25" s="98" t="s">
        <v>49</v>
      </c>
      <c r="Q25" s="98"/>
    </row>
    <row r="26" spans="1:18" x14ac:dyDescent="0.25">
      <c r="A26" s="4" t="s">
        <v>43</v>
      </c>
      <c r="B26" s="5" t="s">
        <v>44</v>
      </c>
      <c r="C26" s="85">
        <f>SUM(D26:P26)</f>
        <v>0</v>
      </c>
      <c r="D26" s="80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94"/>
      <c r="P26" s="28">
        <v>0</v>
      </c>
      <c r="Q26" s="28">
        <v>0</v>
      </c>
    </row>
    <row r="27" spans="1:18" ht="15.75" thickBot="1" x14ac:dyDescent="0.3">
      <c r="A27" s="4" t="s">
        <v>45</v>
      </c>
      <c r="B27" s="5" t="s">
        <v>46</v>
      </c>
      <c r="C27" s="86">
        <f>SUM(D27:P27)</f>
        <v>0</v>
      </c>
      <c r="D27" s="81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95"/>
      <c r="P27" s="30">
        <v>0</v>
      </c>
      <c r="Q27" s="30">
        <v>0</v>
      </c>
    </row>
    <row r="28" spans="1:18" ht="15.75" thickBot="1" x14ac:dyDescent="0.3">
      <c r="A28" s="62" t="s">
        <v>31</v>
      </c>
      <c r="B28" s="61"/>
      <c r="C28" s="87">
        <f>SUM(C26:C27)</f>
        <v>0</v>
      </c>
      <c r="D28" s="82">
        <f t="shared" ref="D28:P28" si="5">SUBTOTAL(9,D26:D27)</f>
        <v>0</v>
      </c>
      <c r="E28" s="60">
        <f t="shared" si="5"/>
        <v>0</v>
      </c>
      <c r="F28" s="60">
        <f t="shared" si="5"/>
        <v>0</v>
      </c>
      <c r="G28" s="60">
        <f t="shared" si="5"/>
        <v>0</v>
      </c>
      <c r="H28" s="60">
        <f t="shared" si="5"/>
        <v>0</v>
      </c>
      <c r="I28" s="60">
        <f t="shared" si="5"/>
        <v>0</v>
      </c>
      <c r="J28" s="60">
        <f t="shared" si="5"/>
        <v>0</v>
      </c>
      <c r="K28" s="60">
        <f t="shared" si="5"/>
        <v>0</v>
      </c>
      <c r="L28" s="60">
        <f t="shared" si="5"/>
        <v>0</v>
      </c>
      <c r="M28" s="60">
        <f t="shared" si="5"/>
        <v>0</v>
      </c>
      <c r="N28" s="60">
        <f t="shared" si="5"/>
        <v>0</v>
      </c>
      <c r="O28" s="96"/>
      <c r="P28" s="63">
        <f t="shared" si="5"/>
        <v>0</v>
      </c>
      <c r="Q28" s="63">
        <v>0</v>
      </c>
    </row>
    <row r="29" spans="1:18" ht="15.75" hidden="1" thickBot="1" x14ac:dyDescent="0.3">
      <c r="A29" s="31" t="s">
        <v>32</v>
      </c>
      <c r="B29" s="32"/>
      <c r="C29" s="86">
        <f>SUM(D29:P29)</f>
        <v>0</v>
      </c>
      <c r="D29" s="83"/>
      <c r="E29" s="33"/>
      <c r="F29" s="33"/>
      <c r="G29" s="33"/>
      <c r="H29" s="33"/>
      <c r="I29" s="33"/>
      <c r="J29" s="34"/>
      <c r="K29" s="34"/>
      <c r="L29" s="34"/>
      <c r="M29" s="34"/>
      <c r="N29" s="34"/>
      <c r="O29" s="97"/>
      <c r="P29" s="35"/>
      <c r="Q29" s="35"/>
    </row>
    <row r="30" spans="1:18" ht="21" customHeight="1" thickBot="1" x14ac:dyDescent="0.3">
      <c r="A30" s="64" t="s">
        <v>47</v>
      </c>
      <c r="B30" s="65"/>
      <c r="C30" s="88">
        <f>SUM(D30:P30)</f>
        <v>263432322.7541768</v>
      </c>
      <c r="D30" s="84">
        <f t="shared" ref="D30:Q30" si="6">D14+D22+D28</f>
        <v>23991236.209130704</v>
      </c>
      <c r="E30" s="66">
        <f t="shared" si="6"/>
        <v>23422432.4091307</v>
      </c>
      <c r="F30" s="66">
        <f t="shared" si="6"/>
        <v>23891547.979290456</v>
      </c>
      <c r="G30" s="66">
        <f t="shared" si="6"/>
        <v>16982929.859712448</v>
      </c>
      <c r="H30" s="66">
        <f t="shared" si="6"/>
        <v>15755777.764404148</v>
      </c>
      <c r="I30" s="66">
        <f t="shared" si="6"/>
        <v>16435442.764404148</v>
      </c>
      <c r="J30" s="66">
        <f t="shared" si="6"/>
        <v>15787407.764404148</v>
      </c>
      <c r="K30" s="66">
        <f t="shared" si="6"/>
        <v>16072377.764404148</v>
      </c>
      <c r="L30" s="66">
        <f t="shared" si="6"/>
        <v>16081979.764404148</v>
      </c>
      <c r="M30" s="66">
        <f t="shared" si="6"/>
        <v>18344993.978847817</v>
      </c>
      <c r="N30" s="66">
        <f t="shared" si="6"/>
        <v>18976413.978847817</v>
      </c>
      <c r="O30" s="66">
        <f t="shared" si="6"/>
        <v>19151474.407499999</v>
      </c>
      <c r="P30" s="66">
        <f t="shared" si="6"/>
        <v>38538308.109696135</v>
      </c>
      <c r="Q30" s="66">
        <f t="shared" si="6"/>
        <v>7043626</v>
      </c>
    </row>
    <row r="31" spans="1:18" x14ac:dyDescent="0.25"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8" x14ac:dyDescent="0.25"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4:17" x14ac:dyDescent="0.25"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4:17" x14ac:dyDescent="0.25">
      <c r="K34" s="93"/>
    </row>
  </sheetData>
  <pageMargins left="0.31496062992125984" right="0.31496062992125984" top="0.74803149606299213" bottom="0.74803149606299213" header="0.31496062992125984" footer="0.31496062992125984"/>
  <pageSetup paperSize="9"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átadott p.e.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SzSKatalinE</cp:lastModifiedBy>
  <cp:lastPrinted>2023-03-23T08:31:56Z</cp:lastPrinted>
  <dcterms:created xsi:type="dcterms:W3CDTF">2023-03-09T09:24:40Z</dcterms:created>
  <dcterms:modified xsi:type="dcterms:W3CDTF">2023-12-09T17:57:55Z</dcterms:modified>
</cp:coreProperties>
</file>