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árosháza\Képviselő testületi döntések\2017_04_25 Évzárás 2016 és 2017 évi üzleti terv\"/>
    </mc:Choice>
  </mc:AlternateContent>
  <bookViews>
    <workbookView xWindow="0" yWindow="0" windowWidth="20490" windowHeight="8340"/>
  </bookViews>
  <sheets>
    <sheet name="2017 tervezés" sheetId="1" r:id="rId1"/>
  </sheets>
  <definedNames>
    <definedName name="_xlnm.Print_Area" localSheetId="0">'2017 tervezés'!$D$2:$T$94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5" i="1" l="1"/>
  <c r="O85" i="1"/>
  <c r="M85" i="1"/>
  <c r="L85" i="1"/>
  <c r="I85" i="1"/>
  <c r="E85" i="1"/>
  <c r="E87" i="1" s="1"/>
  <c r="E89" i="1" s="1"/>
  <c r="T84" i="1"/>
  <c r="K84" i="1"/>
  <c r="H84" i="1"/>
  <c r="F84" i="1"/>
  <c r="T83" i="1"/>
  <c r="K83" i="1"/>
  <c r="H83" i="1"/>
  <c r="F83" i="1"/>
  <c r="T82" i="1"/>
  <c r="K82" i="1"/>
  <c r="H82" i="1"/>
  <c r="F82" i="1"/>
  <c r="T81" i="1"/>
  <c r="K81" i="1"/>
  <c r="H81" i="1"/>
  <c r="F81" i="1"/>
  <c r="T80" i="1"/>
  <c r="K80" i="1"/>
  <c r="H80" i="1"/>
  <c r="F80" i="1"/>
  <c r="T79" i="1"/>
  <c r="K79" i="1"/>
  <c r="H79" i="1"/>
  <c r="F79" i="1"/>
  <c r="T78" i="1"/>
  <c r="K78" i="1"/>
  <c r="H78" i="1"/>
  <c r="F78" i="1"/>
  <c r="T77" i="1"/>
  <c r="K77" i="1"/>
  <c r="H77" i="1"/>
  <c r="F77" i="1"/>
  <c r="T76" i="1"/>
  <c r="K76" i="1"/>
  <c r="H76" i="1"/>
  <c r="F76" i="1"/>
  <c r="T75" i="1"/>
  <c r="K75" i="1"/>
  <c r="H75" i="1"/>
  <c r="F75" i="1"/>
  <c r="T73" i="1"/>
  <c r="K73" i="1"/>
  <c r="H73" i="1"/>
  <c r="F73" i="1"/>
  <c r="T72" i="1"/>
  <c r="K72" i="1"/>
  <c r="H72" i="1"/>
  <c r="F72" i="1"/>
  <c r="T71" i="1"/>
  <c r="K71" i="1"/>
  <c r="H71" i="1"/>
  <c r="F71" i="1"/>
  <c r="T70" i="1"/>
  <c r="K70" i="1"/>
  <c r="F70" i="1" s="1"/>
  <c r="J70" i="1"/>
  <c r="J85" i="1" s="1"/>
  <c r="H70" i="1"/>
  <c r="T69" i="1"/>
  <c r="F69" i="1" s="1"/>
  <c r="K69" i="1"/>
  <c r="H69" i="1"/>
  <c r="T68" i="1"/>
  <c r="F68" i="1" s="1"/>
  <c r="K68" i="1"/>
  <c r="H68" i="1"/>
  <c r="T67" i="1"/>
  <c r="F67" i="1" s="1"/>
  <c r="K67" i="1"/>
  <c r="H67" i="1"/>
  <c r="T66" i="1"/>
  <c r="F66" i="1" s="1"/>
  <c r="K66" i="1"/>
  <c r="H66" i="1"/>
  <c r="T65" i="1"/>
  <c r="F65" i="1" s="1"/>
  <c r="K65" i="1"/>
  <c r="H65" i="1"/>
  <c r="T64" i="1"/>
  <c r="F64" i="1" s="1"/>
  <c r="K64" i="1"/>
  <c r="H64" i="1"/>
  <c r="T63" i="1"/>
  <c r="F63" i="1" s="1"/>
  <c r="K63" i="1"/>
  <c r="H63" i="1"/>
  <c r="T62" i="1"/>
  <c r="F62" i="1" s="1"/>
  <c r="K62" i="1"/>
  <c r="H62" i="1"/>
  <c r="T60" i="1"/>
  <c r="K60" i="1"/>
  <c r="F60" i="1" s="1"/>
  <c r="H60" i="1"/>
  <c r="R59" i="1"/>
  <c r="T59" i="1" s="1"/>
  <c r="F59" i="1" s="1"/>
  <c r="O59" i="1"/>
  <c r="K59" i="1"/>
  <c r="H59" i="1"/>
  <c r="S58" i="1"/>
  <c r="T58" i="1" s="1"/>
  <c r="F58" i="1" s="1"/>
  <c r="K58" i="1"/>
  <c r="H58" i="1"/>
  <c r="T57" i="1"/>
  <c r="F57" i="1" s="1"/>
  <c r="K57" i="1"/>
  <c r="H57" i="1"/>
  <c r="T56" i="1"/>
  <c r="F56" i="1" s="1"/>
  <c r="K56" i="1"/>
  <c r="H56" i="1"/>
  <c r="T55" i="1"/>
  <c r="N55" i="1"/>
  <c r="N85" i="1" s="1"/>
  <c r="K55" i="1"/>
  <c r="F55" i="1" s="1"/>
  <c r="H55" i="1"/>
  <c r="T54" i="1"/>
  <c r="K54" i="1"/>
  <c r="F54" i="1" s="1"/>
  <c r="H54" i="1"/>
  <c r="R53" i="1"/>
  <c r="R85" i="1" s="1"/>
  <c r="K53" i="1"/>
  <c r="H53" i="1"/>
  <c r="T52" i="1"/>
  <c r="K52" i="1"/>
  <c r="F52" i="1" s="1"/>
  <c r="H52" i="1"/>
  <c r="T51" i="1"/>
  <c r="K51" i="1"/>
  <c r="F51" i="1" s="1"/>
  <c r="H51" i="1"/>
  <c r="T49" i="1"/>
  <c r="K49" i="1"/>
  <c r="F49" i="1" s="1"/>
  <c r="H49" i="1"/>
  <c r="T48" i="1"/>
  <c r="K48" i="1"/>
  <c r="F48" i="1" s="1"/>
  <c r="H48" i="1"/>
  <c r="T47" i="1"/>
  <c r="K47" i="1"/>
  <c r="F47" i="1" s="1"/>
  <c r="H47" i="1"/>
  <c r="T46" i="1"/>
  <c r="K46" i="1"/>
  <c r="F46" i="1" s="1"/>
  <c r="H46" i="1"/>
  <c r="T45" i="1"/>
  <c r="K45" i="1"/>
  <c r="F45" i="1" s="1"/>
  <c r="H45" i="1"/>
  <c r="T44" i="1"/>
  <c r="P44" i="1"/>
  <c r="P85" i="1" s="1"/>
  <c r="K44" i="1"/>
  <c r="H44" i="1"/>
  <c r="F44" i="1"/>
  <c r="T41" i="1"/>
  <c r="F41" i="1" s="1"/>
  <c r="K41" i="1"/>
  <c r="H41" i="1"/>
  <c r="T40" i="1"/>
  <c r="F40" i="1" s="1"/>
  <c r="K40" i="1"/>
  <c r="H40" i="1"/>
  <c r="T39" i="1"/>
  <c r="F39" i="1" s="1"/>
  <c r="K39" i="1"/>
  <c r="H39" i="1"/>
  <c r="T38" i="1"/>
  <c r="F38" i="1" s="1"/>
  <c r="K38" i="1"/>
  <c r="H38" i="1"/>
  <c r="T37" i="1"/>
  <c r="F37" i="1" s="1"/>
  <c r="K37" i="1"/>
  <c r="H37" i="1"/>
  <c r="T36" i="1"/>
  <c r="K36" i="1"/>
  <c r="H36" i="1"/>
  <c r="F36" i="1" s="1"/>
  <c r="G36" i="1"/>
  <c r="T35" i="1"/>
  <c r="K35" i="1"/>
  <c r="F35" i="1" s="1"/>
  <c r="H35" i="1"/>
  <c r="T34" i="1"/>
  <c r="K34" i="1"/>
  <c r="F34" i="1" s="1"/>
  <c r="H34" i="1"/>
  <c r="T33" i="1"/>
  <c r="K33" i="1"/>
  <c r="F33" i="1" s="1"/>
  <c r="H33" i="1"/>
  <c r="T32" i="1"/>
  <c r="K32" i="1"/>
  <c r="K85" i="1" s="1"/>
  <c r="H32" i="1"/>
  <c r="G32" i="1"/>
  <c r="G85" i="1" s="1"/>
  <c r="T31" i="1"/>
  <c r="K31" i="1"/>
  <c r="F31" i="1" s="1"/>
  <c r="H31" i="1"/>
  <c r="T30" i="1"/>
  <c r="K30" i="1"/>
  <c r="H30" i="1"/>
  <c r="H85" i="1" s="1"/>
  <c r="G30" i="1"/>
  <c r="F30" i="1"/>
  <c r="S26" i="1"/>
  <c r="R26" i="1"/>
  <c r="R87" i="1" s="1"/>
  <c r="R89" i="1" s="1"/>
  <c r="Q26" i="1"/>
  <c r="Q87" i="1" s="1"/>
  <c r="Q89" i="1" s="1"/>
  <c r="P26" i="1"/>
  <c r="O26" i="1"/>
  <c r="O87" i="1" s="1"/>
  <c r="O89" i="1" s="1"/>
  <c r="N26" i="1"/>
  <c r="M26" i="1"/>
  <c r="M87" i="1" s="1"/>
  <c r="M89" i="1" s="1"/>
  <c r="J26" i="1"/>
  <c r="I26" i="1"/>
  <c r="I87" i="1" s="1"/>
  <c r="I89" i="1" s="1"/>
  <c r="E26" i="1"/>
  <c r="T25" i="1"/>
  <c r="F25" i="1" s="1"/>
  <c r="K25" i="1"/>
  <c r="H25" i="1"/>
  <c r="T24" i="1"/>
  <c r="F24" i="1" s="1"/>
  <c r="K24" i="1"/>
  <c r="H24" i="1"/>
  <c r="T23" i="1"/>
  <c r="F23" i="1" s="1"/>
  <c r="F22" i="1" s="1"/>
  <c r="K23" i="1"/>
  <c r="H23" i="1"/>
  <c r="T21" i="1"/>
  <c r="K21" i="1"/>
  <c r="F21" i="1" s="1"/>
  <c r="H21" i="1"/>
  <c r="T20" i="1"/>
  <c r="L20" i="1"/>
  <c r="K20" i="1" s="1"/>
  <c r="F20" i="1" s="1"/>
  <c r="H20" i="1"/>
  <c r="T19" i="1"/>
  <c r="K19" i="1"/>
  <c r="F19" i="1" s="1"/>
  <c r="H19" i="1"/>
  <c r="T18" i="1"/>
  <c r="K18" i="1"/>
  <c r="F18" i="1" s="1"/>
  <c r="H18" i="1"/>
  <c r="T17" i="1"/>
  <c r="K17" i="1"/>
  <c r="F17" i="1" s="1"/>
  <c r="H17" i="1"/>
  <c r="T16" i="1"/>
  <c r="K16" i="1"/>
  <c r="H16" i="1"/>
  <c r="G16" i="1"/>
  <c r="G26" i="1" s="1"/>
  <c r="G87" i="1" s="1"/>
  <c r="G89" i="1" s="1"/>
  <c r="F16" i="1"/>
  <c r="T15" i="1"/>
  <c r="K15" i="1"/>
  <c r="H15" i="1"/>
  <c r="F15" i="1"/>
  <c r="T13" i="1"/>
  <c r="F13" i="1" s="1"/>
  <c r="K13" i="1"/>
  <c r="H13" i="1"/>
  <c r="T12" i="1"/>
  <c r="F12" i="1" s="1"/>
  <c r="K12" i="1"/>
  <c r="H12" i="1"/>
  <c r="T11" i="1"/>
  <c r="F11" i="1" s="1"/>
  <c r="K11" i="1"/>
  <c r="H11" i="1"/>
  <c r="T10" i="1"/>
  <c r="F10" i="1" s="1"/>
  <c r="K10" i="1"/>
  <c r="H10" i="1"/>
  <c r="T9" i="1"/>
  <c r="F9" i="1" s="1"/>
  <c r="K9" i="1"/>
  <c r="H9" i="1"/>
  <c r="T8" i="1"/>
  <c r="F8" i="1" s="1"/>
  <c r="K8" i="1"/>
  <c r="K26" i="1" s="1"/>
  <c r="K87" i="1" s="1"/>
  <c r="H8" i="1"/>
  <c r="H26" i="1" s="1"/>
  <c r="H87" i="1" s="1"/>
  <c r="H89" i="1" s="1"/>
  <c r="T7" i="1"/>
  <c r="K7" i="1"/>
  <c r="H7" i="1"/>
  <c r="F7" i="1" s="1"/>
  <c r="G7" i="1"/>
  <c r="T4" i="1"/>
  <c r="K4" i="1"/>
  <c r="K89" i="1" s="1"/>
  <c r="G1" i="1"/>
  <c r="F14" i="1" l="1"/>
  <c r="F61" i="1"/>
  <c r="F94" i="1"/>
  <c r="F6" i="1"/>
  <c r="F26" i="1" s="1"/>
  <c r="J87" i="1"/>
  <c r="J89" i="1" s="1"/>
  <c r="P87" i="1"/>
  <c r="P89" i="1" s="1"/>
  <c r="F32" i="1"/>
  <c r="F29" i="1" s="1"/>
  <c r="F92" i="1" s="1"/>
  <c r="T53" i="1"/>
  <c r="T85" i="1" s="1"/>
  <c r="S85" i="1"/>
  <c r="L26" i="1"/>
  <c r="L87" i="1" s="1"/>
  <c r="L89" i="1" s="1"/>
  <c r="T26" i="1"/>
  <c r="T87" i="1" l="1"/>
  <c r="T89" i="1" s="1"/>
  <c r="F53" i="1"/>
  <c r="F42" i="1" s="1"/>
  <c r="F93" i="1" s="1"/>
  <c r="F95" i="1" s="1"/>
  <c r="F85" i="1"/>
  <c r="F87" i="1" s="1"/>
  <c r="F89" i="1" s="1"/>
</calcChain>
</file>

<file path=xl/comments1.xml><?xml version="1.0" encoding="utf-8"?>
<comments xmlns="http://schemas.openxmlformats.org/spreadsheetml/2006/main">
  <authors>
    <author>MartonSport</author>
  </authors>
  <commentList>
    <comment ref="G7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MartonSport:</t>
        </r>
        <r>
          <rPr>
            <sz val="9"/>
            <color indexed="81"/>
            <rFont val="Segoe UI"/>
            <family val="2"/>
            <charset val="238"/>
          </rPr>
          <t xml:space="preserve">
A koncepcióban elfogadott csökkentő tételekkel kompenzált 
támogatás</t>
        </r>
      </text>
    </comment>
    <comment ref="G16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MartonSport:</t>
        </r>
        <r>
          <rPr>
            <sz val="9"/>
            <color indexed="81"/>
            <rFont val="Segoe UI"/>
            <family val="2"/>
            <charset val="238"/>
          </rPr>
          <t xml:space="preserve">
A koncepcióban jóváhagyott csökkentő tételek: KIEG TÁM bevétel és a 2016-ban már átadott önrész</t>
        </r>
      </text>
    </commen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MartonSport:</t>
        </r>
        <r>
          <rPr>
            <sz val="9"/>
            <color indexed="81"/>
            <rFont val="Segoe UI"/>
            <family val="2"/>
            <charset val="238"/>
          </rPr>
          <t xml:space="preserve">
Tornaterem bérleti bevétel</t>
        </r>
      </text>
    </comment>
  </commentList>
</comments>
</file>

<file path=xl/sharedStrings.xml><?xml version="1.0" encoding="utf-8"?>
<sst xmlns="http://schemas.openxmlformats.org/spreadsheetml/2006/main" count="224" uniqueCount="181">
  <si>
    <t>2014-ben érkezett támogatások (UP)</t>
  </si>
  <si>
    <t xml:space="preserve"> </t>
  </si>
  <si>
    <t>korábbi megnev.</t>
  </si>
  <si>
    <t>ÜZLETI TERV 2017</t>
  </si>
  <si>
    <t>2015. ÉVI 1-12 havi TÉNYEK</t>
  </si>
  <si>
    <t>KÉZILABDA</t>
  </si>
  <si>
    <t>LABDARÚGÁS</t>
  </si>
  <si>
    <t xml:space="preserve">MartonSport Nonprofit Kft. </t>
  </si>
  <si>
    <t>TOTAL 2015</t>
  </si>
  <si>
    <t>TOTAL</t>
  </si>
  <si>
    <t>Általános (F)</t>
  </si>
  <si>
    <t>LÉTESÍTMÉNY</t>
  </si>
  <si>
    <t>KCS</t>
  </si>
  <si>
    <t>LSP</t>
  </si>
  <si>
    <t>KÉZI Egyéb (KE)</t>
  </si>
  <si>
    <t>KT16</t>
  </si>
  <si>
    <t>KU16</t>
  </si>
  <si>
    <t>KU17</t>
  </si>
  <si>
    <t>FOCI Egyéb (LE)</t>
  </si>
  <si>
    <t>LT16</t>
  </si>
  <si>
    <t>LU16</t>
  </si>
  <si>
    <t>LU17</t>
  </si>
  <si>
    <t>Előző évből áthozott állomány (2017.01.01. állapot)</t>
  </si>
  <si>
    <t>azonosító</t>
  </si>
  <si>
    <t>BEVÉTELEK - 2017</t>
  </si>
  <si>
    <t>SPORTSZAKMAI, SPORTREFERENSI IRODA költségek (IR)</t>
  </si>
  <si>
    <t>BSP</t>
  </si>
  <si>
    <t xml:space="preserve">Közszolgálati feladatra átadott pénzeszköz (Önk.) Sportszakmai </t>
  </si>
  <si>
    <t>BTŐKE</t>
  </si>
  <si>
    <t>Önkormányzattól átadott pénzeszköz (tőkeemelés)</t>
  </si>
  <si>
    <t>BKAM</t>
  </si>
  <si>
    <t>Banki kamatok</t>
  </si>
  <si>
    <t>BREKL</t>
  </si>
  <si>
    <t>Reklámszerződés bevétel</t>
  </si>
  <si>
    <t>BKER</t>
  </si>
  <si>
    <t>Kereskedelmi eladások bevétele (póló, labda, térdvédő,...)</t>
  </si>
  <si>
    <t>BEGY</t>
  </si>
  <si>
    <t>Egyéb bevétel (Pályázatírás, tanácsadás, …)</t>
  </si>
  <si>
    <t>BÁFA</t>
  </si>
  <si>
    <t>ÁFA visszaigénylés (ÁFA bevallás szerint)</t>
  </si>
  <si>
    <t>Utánpótlás nevelési feladatok (UP)</t>
  </si>
  <si>
    <t>BUP</t>
  </si>
  <si>
    <t>Közszolgálati feladatra átadott pénzeszköz (Önk.) Utánpótlás nev.</t>
  </si>
  <si>
    <t>BTAOÖN</t>
  </si>
  <si>
    <t>BÖNR</t>
  </si>
  <si>
    <t>Pályázat ÖNRÉSZ Önkormányzattól (TAO, egyéb)</t>
  </si>
  <si>
    <t>BTAOTA</t>
  </si>
  <si>
    <t>BCEL</t>
  </si>
  <si>
    <t>Pályázati céltámogatás (TAO, egyéb)</t>
  </si>
  <si>
    <t>BTAOKIEG</t>
  </si>
  <si>
    <t>Pályázati KIEGÉSZÍTŐ támogatás</t>
  </si>
  <si>
    <t>BTÁM</t>
  </si>
  <si>
    <t>Támogatói jegyek, egyéni támogatások</t>
  </si>
  <si>
    <t>BVERS</t>
  </si>
  <si>
    <t>Versenyeztetési bevételek (tagdíj, tábor, átigazolási díj, képzési kártalanítás)</t>
  </si>
  <si>
    <t>BKUPA</t>
  </si>
  <si>
    <t>Tornák bevétele (Bozsik, nevezési díj, egyéb kupa)</t>
  </si>
  <si>
    <t>Létesítmény Működtetés (LM)</t>
  </si>
  <si>
    <t>BLM</t>
  </si>
  <si>
    <t>Közszolgálati feladatra átadott pénzeszköz (Önk.) Létesítmény Műk.</t>
  </si>
  <si>
    <t>BBÉRL</t>
  </si>
  <si>
    <t>Bérleti díj (Pályák, helyiségek)</t>
  </si>
  <si>
    <t>Átvezetés projekt alszámlára (Önrész és projekt tartalék)</t>
  </si>
  <si>
    <t>2017 TERVEZETT BEVÉTEL MINDÖSSZESEN:</t>
  </si>
  <si>
    <t>KIADÁSOK - 2017</t>
  </si>
  <si>
    <t>LÉT. ÖSSZ</t>
  </si>
  <si>
    <t>Kézilabda (K)</t>
  </si>
  <si>
    <t>Labdarúgás (L)</t>
  </si>
  <si>
    <t>IRMŰK</t>
  </si>
  <si>
    <t xml:space="preserve"> - Működési költségek (ügyvédi díj, informatika, alapítói okirat, üzemorvos, cégkivonat, illetékek)</t>
  </si>
  <si>
    <t>KTGB</t>
  </si>
  <si>
    <t>IRBANK</t>
  </si>
  <si>
    <t xml:space="preserve"> - Banki költségek</t>
  </si>
  <si>
    <t>IRKÖNYV</t>
  </si>
  <si>
    <t xml:space="preserve"> - Könyvelői díj</t>
  </si>
  <si>
    <t>IRKVIZSG</t>
  </si>
  <si>
    <t xml:space="preserve"> - Könyvvizsgálói díj</t>
  </si>
  <si>
    <t>IRMARK</t>
  </si>
  <si>
    <t xml:space="preserve"> - Marketing (internet, reklám, plakát, névjegy)</t>
  </si>
  <si>
    <t>IRBER</t>
  </si>
  <si>
    <t xml:space="preserve"> - Berendezési költségek (bútor, polc, létra, szalagfüggöny, háló)</t>
  </si>
  <si>
    <t>IRESZK</t>
  </si>
  <si>
    <t xml:space="preserve"> - Munkaeszközök (laptop, egér, nyomtató...)</t>
  </si>
  <si>
    <t>IRSZER</t>
  </si>
  <si>
    <t xml:space="preserve"> - Irodaszer (papír, írószer,…)</t>
  </si>
  <si>
    <t>IRPOST</t>
  </si>
  <si>
    <t xml:space="preserve"> - Postai díjak</t>
  </si>
  <si>
    <t>IRTEL</t>
  </si>
  <si>
    <t xml:space="preserve"> - Telefonköltség</t>
  </si>
  <si>
    <t>IRKER</t>
  </si>
  <si>
    <t>- Kereskedelem beszerzések</t>
  </si>
  <si>
    <t>SZBÉR</t>
  </si>
  <si>
    <t>IRSZB</t>
  </si>
  <si>
    <t xml:space="preserve"> - Bérköltség (bruttó)</t>
  </si>
  <si>
    <t>UTÁNPÓTLÁS NEVELÉSI FELADATOK (UP)</t>
  </si>
  <si>
    <t>Versenyeztetés</t>
  </si>
  <si>
    <t>VERS</t>
  </si>
  <si>
    <t xml:space="preserve"> - Versenyeztetési díjak (átigazolási díj, sportorvos, mez feliratozás, bírók,...)</t>
  </si>
  <si>
    <t>TÁBOR</t>
  </si>
  <si>
    <t xml:space="preserve"> - TÁBOR költségek</t>
  </si>
  <si>
    <t>KUPA</t>
  </si>
  <si>
    <t xml:space="preserve"> - Tornák kiadása (Bozsik szervezés, részvétel)</t>
  </si>
  <si>
    <t>PIG</t>
  </si>
  <si>
    <t xml:space="preserve"> - Pályázat igazgatási díjak</t>
  </si>
  <si>
    <t>PKÖZR</t>
  </si>
  <si>
    <t xml:space="preserve"> - Pályázati, közreműködői díj (pályázat írás, elszámolás, tanácsadás)</t>
  </si>
  <si>
    <t>PEGYÉB</t>
  </si>
  <si>
    <t xml:space="preserve"> - Egyéb pályázati költség (cégkivonat, …)</t>
  </si>
  <si>
    <t xml:space="preserve">TAO UP </t>
  </si>
  <si>
    <t>SE</t>
  </si>
  <si>
    <t xml:space="preserve"> - Sporteszközök (labdák, bóják, mezek,…)</t>
  </si>
  <si>
    <t>SGYO</t>
  </si>
  <si>
    <t>- Gyógyszerek, diagnosztika</t>
  </si>
  <si>
    <t>BUSZ</t>
  </si>
  <si>
    <t>SBUSZ</t>
  </si>
  <si>
    <t xml:space="preserve"> - Személyszállítás (buszköltség, utazás)</t>
  </si>
  <si>
    <t>SNEV</t>
  </si>
  <si>
    <t>- Nevezési költségek</t>
  </si>
  <si>
    <t>SFELK</t>
  </si>
  <si>
    <t>- Rendezési, felkészítési, képzési költségek</t>
  </si>
  <si>
    <t>SENG</t>
  </si>
  <si>
    <t>- Verseny- és játékengedélyek kiállítási költsége</t>
  </si>
  <si>
    <t>SBÉRL</t>
  </si>
  <si>
    <t>- Sportlétesítmény, sportpálya bérleti díja</t>
  </si>
  <si>
    <t>SZETK</t>
  </si>
  <si>
    <t>- Szállás és étkezés költség (Felkészítéssel, edzőtáborral összefüggésben</t>
  </si>
  <si>
    <t>SZEM</t>
  </si>
  <si>
    <t>- Személyi jellegű ráfordítások</t>
  </si>
  <si>
    <t>SLOG</t>
  </si>
  <si>
    <t>- Logisztikai költségek (Bérlet)</t>
  </si>
  <si>
    <t>LÉTESÍTMÉNY MŰKÖDTETÉS (LM)</t>
  </si>
  <si>
    <t>-</t>
  </si>
  <si>
    <t>LVILL</t>
  </si>
  <si>
    <t>Villamos energia költség</t>
  </si>
  <si>
    <t>LGÁZ</t>
  </si>
  <si>
    <t>Földgáz költség</t>
  </si>
  <si>
    <t>LVÍZ</t>
  </si>
  <si>
    <t>Víz- és csatornadíj</t>
  </si>
  <si>
    <t>LHULL</t>
  </si>
  <si>
    <t>Hulladékszállítás</t>
  </si>
  <si>
    <t>LEGY</t>
  </si>
  <si>
    <t>Általános fenntartási kiadások (kulcsmásolás, locsoló téliesítés, helyreállítás )</t>
  </si>
  <si>
    <t>LANY</t>
  </si>
  <si>
    <t>Anyagköltség (benzin, festék, szerszám, csavar,…)</t>
  </si>
  <si>
    <t>LVIZS</t>
  </si>
  <si>
    <t>Felülvizsgálati díjak (Kémény, Tűzjelző, tüzi víz tározó, füstkupola, Porral oltó,...)</t>
  </si>
  <si>
    <t>LKARB</t>
  </si>
  <si>
    <t>Karbantartási díjak (tűzjelző, füstkupola, gépészet, fűnyíró…)</t>
  </si>
  <si>
    <t>LSZOL</t>
  </si>
  <si>
    <t>Szolgáltatási díjak (gondnokság, riasztó átjelzés, biztosítás, lábtörlő szőnyeg, tűz és munkavédelem,..)</t>
  </si>
  <si>
    <t>LKOMP</t>
  </si>
  <si>
    <t>Bérleti díj kompenzáció</t>
  </si>
  <si>
    <t>LFEJL</t>
  </si>
  <si>
    <t>Létesítmény fejlesztés (hangosítás, ütk. védelem, rács, kapu, átalakítás)</t>
  </si>
  <si>
    <t>LESZK</t>
  </si>
  <si>
    <t>Létesítmény eszközfejlesztés (karbantartó gép, levélszívó, kamera)</t>
  </si>
  <si>
    <t>Építési beruházás</t>
  </si>
  <si>
    <t>ÉTERV</t>
  </si>
  <si>
    <t xml:space="preserve"> - tervezői és műszaki ellenőrzési díjak</t>
  </si>
  <si>
    <t>ÉKÖZB</t>
  </si>
  <si>
    <t xml:space="preserve"> - közbeszerzés</t>
  </si>
  <si>
    <t>ÉHAT</t>
  </si>
  <si>
    <t xml:space="preserve"> - hatósági díjak, illetékek</t>
  </si>
  <si>
    <t>ÉBMAG</t>
  </si>
  <si>
    <t xml:space="preserve"> - magasépítés (beléptető rendszer, rácsok, kaputelefon, színpad)</t>
  </si>
  <si>
    <t>ÉBUT</t>
  </si>
  <si>
    <t xml:space="preserve"> - út és közműépítés</t>
  </si>
  <si>
    <t>ÉBKERT</t>
  </si>
  <si>
    <t xml:space="preserve"> - kertépítés</t>
  </si>
  <si>
    <t>ÉBBONT</t>
  </si>
  <si>
    <t xml:space="preserve"> - bontások</t>
  </si>
  <si>
    <t>CSARN</t>
  </si>
  <si>
    <t xml:space="preserve"> - CSARNOK költségek* (KIBONTÁSRA KERÜLT, MÁR NEM HASZNÁLT)</t>
  </si>
  <si>
    <t>TELEP</t>
  </si>
  <si>
    <t xml:space="preserve"> - SPORTTELEP költségek* (KIBONTÁSRA KERÜLT, MÁR NEM HASZNÁLT)</t>
  </si>
  <si>
    <t>KÁFA</t>
  </si>
  <si>
    <t>ÁFA kiadás (Bevallás szerinti befizetés)</t>
  </si>
  <si>
    <t>MINDÖSSZESEN TERVEZETT KIADÁS 2017:</t>
  </si>
  <si>
    <t>TERV. KÜLÖNBÖZET 2017 (bevétel-kiadás):</t>
  </si>
  <si>
    <t>GÖRGETETT EGYENLEG 2017 december 31.:</t>
  </si>
  <si>
    <t>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</si>
</sst>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Ubuntu"/>
      <charset val="238"/>
    </font>
    <font>
      <b/>
      <sz val="10"/>
      <color theme="1"/>
      <name val="Ubuntu"/>
      <charset val="238"/>
    </font>
    <font>
      <b/>
      <sz val="12"/>
      <color theme="1"/>
      <name val="Ubuntu"/>
      <charset val="238"/>
    </font>
    <font>
      <b/>
      <i/>
      <sz val="10"/>
      <color theme="1"/>
      <name val="Ubuntu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Ubuntu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Ubuntu"/>
      <charset val="238"/>
    </font>
    <font>
      <sz val="10"/>
      <name val="Ubuntu"/>
      <family val="2"/>
      <charset val="238"/>
    </font>
    <font>
      <b/>
      <sz val="10"/>
      <name val="Ubuntu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Ubuntu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27C1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962A7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49" fontId="0" fillId="0" borderId="0" xfId="0" applyNumberFormat="1"/>
    <xf numFmtId="0" fontId="0" fillId="0" borderId="0" xfId="0" applyFill="1"/>
    <xf numFmtId="0" fontId="4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6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8" fillId="0" borderId="14" xfId="0" applyNumberFormat="1" applyFont="1" applyBorder="1"/>
    <xf numFmtId="0" fontId="8" fillId="0" borderId="15" xfId="0" applyFont="1" applyBorder="1"/>
    <xf numFmtId="0" fontId="8" fillId="0" borderId="16" xfId="0" applyFont="1" applyBorder="1"/>
    <xf numFmtId="164" fontId="9" fillId="2" borderId="17" xfId="0" applyNumberFormat="1" applyFont="1" applyFill="1" applyBorder="1"/>
    <xf numFmtId="164" fontId="8" fillId="0" borderId="18" xfId="0" applyNumberFormat="1" applyFont="1" applyBorder="1"/>
    <xf numFmtId="164" fontId="9" fillId="3" borderId="19" xfId="0" applyNumberFormat="1" applyFont="1" applyFill="1" applyBorder="1"/>
    <xf numFmtId="164" fontId="8" fillId="0" borderId="19" xfId="0" applyNumberFormat="1" applyFont="1" applyBorder="1"/>
    <xf numFmtId="164" fontId="8" fillId="0" borderId="19" xfId="0" applyNumberFormat="1" applyFont="1" applyFill="1" applyBorder="1"/>
    <xf numFmtId="164" fontId="8" fillId="0" borderId="20" xfId="0" applyNumberFormat="1" applyFont="1" applyFill="1" applyBorder="1"/>
    <xf numFmtId="164" fontId="8" fillId="0" borderId="20" xfId="0" applyNumberFormat="1" applyFont="1" applyBorder="1"/>
    <xf numFmtId="164" fontId="8" fillId="0" borderId="21" xfId="0" applyNumberFormat="1" applyFont="1" applyBorder="1"/>
    <xf numFmtId="164" fontId="9" fillId="3" borderId="22" xfId="0" applyNumberFormat="1" applyFont="1" applyFill="1" applyBorder="1"/>
    <xf numFmtId="49" fontId="0" fillId="0" borderId="0" xfId="0" applyNumberFormat="1" applyFill="1"/>
    <xf numFmtId="0" fontId="5" fillId="3" borderId="23" xfId="0" applyFont="1" applyFill="1" applyBorder="1" applyAlignment="1" applyProtection="1">
      <alignment horizontal="center" vertical="center"/>
    </xf>
    <xf numFmtId="0" fontId="0" fillId="3" borderId="24" xfId="0" applyFill="1" applyBorder="1" applyProtection="1"/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49" fontId="0" fillId="4" borderId="0" xfId="0" applyNumberFormat="1" applyFill="1"/>
    <xf numFmtId="0" fontId="10" fillId="4" borderId="23" xfId="0" applyFont="1" applyFill="1" applyBorder="1" applyAlignment="1" applyProtection="1">
      <alignment horizontal="center" vertical="center"/>
    </xf>
    <xf numFmtId="0" fontId="0" fillId="4" borderId="24" xfId="0" applyFill="1" applyBorder="1" applyProtection="1"/>
    <xf numFmtId="164" fontId="3" fillId="4" borderId="30" xfId="0" applyNumberFormat="1" applyFont="1" applyFill="1" applyBorder="1"/>
    <xf numFmtId="164" fontId="11" fillId="4" borderId="31" xfId="0" applyNumberFormat="1" applyFont="1" applyFill="1" applyBorder="1"/>
    <xf numFmtId="164" fontId="11" fillId="4" borderId="32" xfId="0" applyNumberFormat="1" applyFont="1" applyFill="1" applyBorder="1"/>
    <xf numFmtId="164" fontId="11" fillId="4" borderId="24" xfId="0" applyNumberFormat="1" applyFont="1" applyFill="1" applyBorder="1"/>
    <xf numFmtId="164" fontId="11" fillId="4" borderId="23" xfId="0" applyNumberFormat="1" applyFont="1" applyFill="1" applyBorder="1"/>
    <xf numFmtId="164" fontId="11" fillId="4" borderId="33" xfId="0" applyNumberFormat="1" applyFont="1" applyFill="1" applyBorder="1"/>
    <xf numFmtId="49" fontId="2" fillId="2" borderId="0" xfId="0" applyNumberFormat="1" applyFont="1" applyFill="1"/>
    <xf numFmtId="49" fontId="2" fillId="4" borderId="0" xfId="0" applyNumberFormat="1" applyFont="1" applyFill="1"/>
    <xf numFmtId="0" fontId="0" fillId="5" borderId="9" xfId="0" applyFill="1" applyBorder="1" applyProtection="1"/>
    <xf numFmtId="164" fontId="0" fillId="6" borderId="12" xfId="0" applyNumberFormat="1" applyFill="1" applyBorder="1" applyProtection="1"/>
    <xf numFmtId="164" fontId="3" fillId="3" borderId="34" xfId="0" applyNumberFormat="1" applyFont="1" applyFill="1" applyBorder="1"/>
    <xf numFmtId="164" fontId="0" fillId="0" borderId="10" xfId="0" applyNumberFormat="1" applyFill="1" applyBorder="1"/>
    <xf numFmtId="164" fontId="0" fillId="3" borderId="10" xfId="0" applyNumberFormat="1" applyFill="1" applyBorder="1"/>
    <xf numFmtId="164" fontId="3" fillId="3" borderId="11" xfId="0" applyNumberFormat="1" applyFont="1" applyFill="1" applyBorder="1"/>
    <xf numFmtId="164" fontId="0" fillId="0" borderId="11" xfId="0" applyNumberFormat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9" xfId="0" applyNumberFormat="1" applyBorder="1"/>
    <xf numFmtId="164" fontId="3" fillId="3" borderId="13" xfId="0" applyNumberFormat="1" applyFont="1" applyFill="1" applyBorder="1"/>
    <xf numFmtId="0" fontId="0" fillId="0" borderId="9" xfId="0" applyBorder="1" applyProtection="1"/>
    <xf numFmtId="49" fontId="0" fillId="0" borderId="0" xfId="0" applyNumberFormat="1" applyFont="1"/>
    <xf numFmtId="49" fontId="0" fillId="4" borderId="0" xfId="0" applyNumberFormat="1" applyFont="1" applyFill="1"/>
    <xf numFmtId="49" fontId="2" fillId="0" borderId="0" xfId="0" applyNumberFormat="1" applyFont="1"/>
    <xf numFmtId="0" fontId="0" fillId="0" borderId="6" xfId="0" applyBorder="1"/>
    <xf numFmtId="164" fontId="0" fillId="6" borderId="7" xfId="0" applyNumberFormat="1" applyFill="1" applyBorder="1" applyProtection="1"/>
    <xf numFmtId="164" fontId="0" fillId="0" borderId="26" xfId="0" applyNumberFormat="1" applyBorder="1"/>
    <xf numFmtId="164" fontId="0" fillId="0" borderId="28" xfId="0" applyNumberFormat="1" applyBorder="1"/>
    <xf numFmtId="164" fontId="0" fillId="0" borderId="28" xfId="0" applyNumberFormat="1" applyFill="1" applyBorder="1"/>
    <xf numFmtId="164" fontId="0" fillId="0" borderId="7" xfId="0" applyNumberFormat="1" applyFill="1" applyBorder="1"/>
    <xf numFmtId="164" fontId="0" fillId="0" borderId="7" xfId="0" applyNumberFormat="1" applyBorder="1"/>
    <xf numFmtId="164" fontId="0" fillId="0" borderId="6" xfId="0" applyNumberFormat="1" applyBorder="1"/>
    <xf numFmtId="49" fontId="2" fillId="7" borderId="0" xfId="0" applyNumberFormat="1" applyFont="1" applyFill="1"/>
    <xf numFmtId="0" fontId="3" fillId="7" borderId="9" xfId="0" applyFont="1" applyFill="1" applyBorder="1" applyProtection="1"/>
    <xf numFmtId="164" fontId="0" fillId="7" borderId="12" xfId="0" applyNumberFormat="1" applyFill="1" applyBorder="1" applyProtection="1"/>
    <xf numFmtId="164" fontId="3" fillId="7" borderId="34" xfId="0" applyNumberFormat="1" applyFont="1" applyFill="1" applyBorder="1"/>
    <xf numFmtId="164" fontId="0" fillId="7" borderId="10" xfId="0" applyNumberFormat="1" applyFill="1" applyBorder="1"/>
    <xf numFmtId="164" fontId="3" fillId="7" borderId="11" xfId="0" applyNumberFormat="1" applyFont="1" applyFill="1" applyBorder="1"/>
    <xf numFmtId="164" fontId="0" fillId="7" borderId="11" xfId="0" applyNumberFormat="1" applyFill="1" applyBorder="1"/>
    <xf numFmtId="164" fontId="0" fillId="7" borderId="12" xfId="0" applyNumberFormat="1" applyFill="1" applyBorder="1"/>
    <xf numFmtId="164" fontId="0" fillId="7" borderId="9" xfId="0" applyNumberFormat="1" applyFill="1" applyBorder="1"/>
    <xf numFmtId="164" fontId="3" fillId="7" borderId="13" xfId="0" applyNumberFormat="1" applyFont="1" applyFill="1" applyBorder="1"/>
    <xf numFmtId="49" fontId="0" fillId="7" borderId="0" xfId="0" applyNumberFormat="1" applyFont="1" applyFill="1"/>
    <xf numFmtId="164" fontId="0" fillId="0" borderId="9" xfId="0" applyNumberFormat="1" applyFill="1" applyBorder="1"/>
    <xf numFmtId="0" fontId="0" fillId="0" borderId="9" xfId="0" applyBorder="1"/>
    <xf numFmtId="49" fontId="0" fillId="8" borderId="0" xfId="0" applyNumberFormat="1" applyFont="1" applyFill="1"/>
    <xf numFmtId="0" fontId="3" fillId="8" borderId="9" xfId="0" applyFont="1" applyFill="1" applyBorder="1"/>
    <xf numFmtId="164" fontId="0" fillId="8" borderId="12" xfId="0" applyNumberFormat="1" applyFill="1" applyBorder="1" applyProtection="1"/>
    <xf numFmtId="164" fontId="3" fillId="8" borderId="34" xfId="0" applyNumberFormat="1" applyFont="1" applyFill="1" applyBorder="1"/>
    <xf numFmtId="164" fontId="0" fillId="8" borderId="10" xfId="0" applyNumberFormat="1" applyFill="1" applyBorder="1"/>
    <xf numFmtId="164" fontId="3" fillId="8" borderId="11" xfId="0" applyNumberFormat="1" applyFont="1" applyFill="1" applyBorder="1"/>
    <xf numFmtId="164" fontId="0" fillId="8" borderId="11" xfId="0" applyNumberFormat="1" applyFill="1" applyBorder="1"/>
    <xf numFmtId="164" fontId="0" fillId="8" borderId="12" xfId="0" applyNumberFormat="1" applyFill="1" applyBorder="1"/>
    <xf numFmtId="164" fontId="0" fillId="8" borderId="9" xfId="0" applyNumberFormat="1" applyFill="1" applyBorder="1"/>
    <xf numFmtId="164" fontId="3" fillId="8" borderId="13" xfId="0" applyNumberFormat="1" applyFont="1" applyFill="1" applyBorder="1"/>
    <xf numFmtId="49" fontId="2" fillId="8" borderId="0" xfId="0" applyNumberFormat="1" applyFont="1" applyFill="1"/>
    <xf numFmtId="164" fontId="0" fillId="0" borderId="10" xfId="0" applyNumberFormat="1" applyBorder="1"/>
    <xf numFmtId="0" fontId="12" fillId="9" borderId="15" xfId="0" applyFont="1" applyFill="1" applyBorder="1" applyAlignment="1" applyProtection="1">
      <alignment horizontal="right"/>
    </xf>
    <xf numFmtId="164" fontId="12" fillId="9" borderId="16" xfId="0" applyNumberFormat="1" applyFont="1" applyFill="1" applyBorder="1" applyProtection="1"/>
    <xf numFmtId="164" fontId="1" fillId="9" borderId="35" xfId="0" applyNumberFormat="1" applyFont="1" applyFill="1" applyBorder="1"/>
    <xf numFmtId="164" fontId="1" fillId="9" borderId="36" xfId="0" applyNumberFormat="1" applyFont="1" applyFill="1" applyBorder="1"/>
    <xf numFmtId="164" fontId="1" fillId="9" borderId="37" xfId="0" applyNumberFormat="1" applyFont="1" applyFill="1" applyBorder="1"/>
    <xf numFmtId="164" fontId="1" fillId="9" borderId="16" xfId="0" applyNumberFormat="1" applyFont="1" applyFill="1" applyBorder="1"/>
    <xf numFmtId="164" fontId="1" fillId="9" borderId="15" xfId="0" applyNumberFormat="1" applyFont="1" applyFill="1" applyBorder="1"/>
    <xf numFmtId="164" fontId="1" fillId="9" borderId="38" xfId="0" applyNumberFormat="1" applyFont="1" applyFill="1" applyBorder="1"/>
    <xf numFmtId="0" fontId="0" fillId="0" borderId="0" xfId="0" applyBorder="1"/>
    <xf numFmtId="49" fontId="13" fillId="0" borderId="0" xfId="0" applyNumberFormat="1" applyFont="1" applyFill="1" applyBorder="1"/>
    <xf numFmtId="0" fontId="14" fillId="0" borderId="39" xfId="0" applyFont="1" applyFill="1" applyBorder="1" applyProtection="1"/>
    <xf numFmtId="164" fontId="14" fillId="0" borderId="0" xfId="0" applyNumberFormat="1" applyFont="1" applyFill="1" applyBorder="1" applyProtection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39" xfId="0" applyNumberFormat="1" applyBorder="1"/>
    <xf numFmtId="164" fontId="0" fillId="0" borderId="40" xfId="0" applyNumberFormat="1" applyBorder="1"/>
    <xf numFmtId="49" fontId="13" fillId="0" borderId="0" xfId="0" applyNumberFormat="1" applyFont="1" applyFill="1"/>
    <xf numFmtId="0" fontId="5" fillId="7" borderId="1" xfId="0" applyFont="1" applyFill="1" applyBorder="1" applyAlignment="1" applyProtection="1">
      <alignment horizontal="center" vertical="center"/>
    </xf>
    <xf numFmtId="0" fontId="0" fillId="7" borderId="4" xfId="0" applyFill="1" applyBorder="1" applyProtection="1"/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3" fillId="4" borderId="9" xfId="0" applyFont="1" applyFill="1" applyBorder="1"/>
    <xf numFmtId="164" fontId="0" fillId="4" borderId="12" xfId="0" applyNumberFormat="1" applyFill="1" applyBorder="1" applyProtection="1"/>
    <xf numFmtId="164" fontId="3" fillId="4" borderId="34" xfId="0" applyNumberFormat="1" applyFon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4" borderId="12" xfId="0" applyNumberFormat="1" applyFill="1" applyBorder="1"/>
    <xf numFmtId="164" fontId="0" fillId="4" borderId="9" xfId="0" applyNumberFormat="1" applyFill="1" applyBorder="1"/>
    <xf numFmtId="164" fontId="0" fillId="4" borderId="13" xfId="0" applyNumberFormat="1" applyFill="1" applyBorder="1"/>
    <xf numFmtId="0" fontId="0" fillId="0" borderId="9" xfId="0" applyFill="1" applyBorder="1" applyProtection="1"/>
    <xf numFmtId="164" fontId="0" fillId="10" borderId="12" xfId="0" applyNumberFormat="1" applyFill="1" applyBorder="1" applyProtection="1"/>
    <xf numFmtId="164" fontId="3" fillId="11" borderId="34" xfId="0" applyNumberFormat="1" applyFont="1" applyFill="1" applyBorder="1"/>
    <xf numFmtId="164" fontId="0" fillId="11" borderId="10" xfId="0" applyNumberFormat="1" applyFill="1" applyBorder="1"/>
    <xf numFmtId="164" fontId="0" fillId="11" borderId="11" xfId="0" applyNumberFormat="1" applyFill="1" applyBorder="1"/>
    <xf numFmtId="164" fontId="0" fillId="11" borderId="13" xfId="0" applyNumberFormat="1" applyFill="1" applyBorder="1"/>
    <xf numFmtId="0" fontId="0" fillId="0" borderId="9" xfId="0" quotePrefix="1" applyFill="1" applyBorder="1" applyProtection="1"/>
    <xf numFmtId="0" fontId="15" fillId="0" borderId="9" xfId="0" applyFont="1" applyFill="1" applyBorder="1" applyProtection="1"/>
    <xf numFmtId="49" fontId="2" fillId="0" borderId="0" xfId="0" applyNumberFormat="1" applyFont="1" applyFill="1"/>
    <xf numFmtId="0" fontId="15" fillId="0" borderId="9" xfId="0" quotePrefix="1" applyFont="1" applyFill="1" applyBorder="1" applyProtection="1"/>
    <xf numFmtId="0" fontId="16" fillId="7" borderId="9" xfId="0" applyFont="1" applyFill="1" applyBorder="1" applyProtection="1"/>
    <xf numFmtId="164" fontId="0" fillId="7" borderId="13" xfId="0" applyNumberFormat="1" applyFill="1" applyBorder="1"/>
    <xf numFmtId="49" fontId="0" fillId="7" borderId="0" xfId="0" applyNumberFormat="1" applyFill="1"/>
    <xf numFmtId="0" fontId="16" fillId="0" borderId="9" xfId="0" applyFont="1" applyBorder="1" applyProtection="1"/>
    <xf numFmtId="0" fontId="15" fillId="0" borderId="9" xfId="0" applyFont="1" applyBorder="1"/>
    <xf numFmtId="0" fontId="3" fillId="0" borderId="9" xfId="0" applyFont="1" applyBorder="1"/>
    <xf numFmtId="0" fontId="0" fillId="0" borderId="9" xfId="0" quotePrefix="1" applyBorder="1"/>
    <xf numFmtId="164" fontId="0" fillId="0" borderId="0" xfId="0" applyNumberFormat="1"/>
    <xf numFmtId="49" fontId="0" fillId="8" borderId="0" xfId="0" applyNumberFormat="1" applyFill="1"/>
    <xf numFmtId="0" fontId="16" fillId="8" borderId="9" xfId="0" applyFont="1" applyFill="1" applyBorder="1" applyProtection="1"/>
    <xf numFmtId="164" fontId="0" fillId="8" borderId="13" xfId="0" applyNumberFormat="1" applyFill="1" applyBorder="1"/>
    <xf numFmtId="0" fontId="15" fillId="0" borderId="9" xfId="0" applyFont="1" applyBorder="1" applyProtection="1"/>
    <xf numFmtId="0" fontId="10" fillId="0" borderId="9" xfId="0" applyFont="1" applyBorder="1" applyProtection="1"/>
    <xf numFmtId="0" fontId="0" fillId="0" borderId="6" xfId="0" applyFont="1" applyBorder="1"/>
    <xf numFmtId="164" fontId="0" fillId="10" borderId="7" xfId="0" applyNumberFormat="1" applyFill="1" applyBorder="1" applyProtection="1"/>
    <xf numFmtId="164" fontId="0" fillId="11" borderId="28" xfId="0" applyNumberFormat="1" applyFill="1" applyBorder="1"/>
    <xf numFmtId="164" fontId="0" fillId="0" borderId="6" xfId="0" applyNumberFormat="1" applyFill="1" applyBorder="1"/>
    <xf numFmtId="164" fontId="0" fillId="11" borderId="29" xfId="0" applyNumberFormat="1" applyFill="1" applyBorder="1"/>
    <xf numFmtId="0" fontId="12" fillId="12" borderId="15" xfId="0" applyFont="1" applyFill="1" applyBorder="1" applyAlignment="1" applyProtection="1">
      <alignment horizontal="right"/>
    </xf>
    <xf numFmtId="164" fontId="1" fillId="12" borderId="35" xfId="0" applyNumberFormat="1" applyFont="1" applyFill="1" applyBorder="1"/>
    <xf numFmtId="164" fontId="1" fillId="12" borderId="41" xfId="0" applyNumberFormat="1" applyFont="1" applyFill="1" applyBorder="1"/>
    <xf numFmtId="164" fontId="1" fillId="12" borderId="37" xfId="0" applyNumberFormat="1" applyFont="1" applyFill="1" applyBorder="1"/>
    <xf numFmtId="49" fontId="0" fillId="0" borderId="0" xfId="0" applyNumberFormat="1" applyBorder="1"/>
    <xf numFmtId="0" fontId="0" fillId="0" borderId="39" xfId="0" applyBorder="1" applyProtection="1"/>
    <xf numFmtId="164" fontId="0" fillId="0" borderId="0" xfId="0" applyNumberFormat="1" applyBorder="1" applyProtection="1"/>
    <xf numFmtId="0" fontId="17" fillId="2" borderId="15" xfId="0" applyFont="1" applyFill="1" applyBorder="1" applyAlignment="1" applyProtection="1">
      <alignment horizontal="right"/>
    </xf>
    <xf numFmtId="164" fontId="17" fillId="2" borderId="37" xfId="0" applyNumberFormat="1" applyFont="1" applyFill="1" applyBorder="1" applyProtection="1"/>
    <xf numFmtId="164" fontId="3" fillId="2" borderId="37" xfId="0" applyNumberFormat="1" applyFont="1" applyFill="1" applyBorder="1"/>
    <xf numFmtId="164" fontId="3" fillId="2" borderId="16" xfId="0" applyNumberFormat="1" applyFont="1" applyFill="1" applyBorder="1"/>
    <xf numFmtId="164" fontId="3" fillId="2" borderId="15" xfId="0" applyNumberFormat="1" applyFont="1" applyFill="1" applyBorder="1"/>
    <xf numFmtId="164" fontId="3" fillId="2" borderId="38" xfId="0" applyNumberFormat="1" applyFont="1" applyFill="1" applyBorder="1"/>
    <xf numFmtId="0" fontId="0" fillId="0" borderId="39" xfId="0" applyBorder="1"/>
    <xf numFmtId="0" fontId="17" fillId="13" borderId="15" xfId="0" applyFont="1" applyFill="1" applyBorder="1" applyAlignment="1" applyProtection="1">
      <alignment horizontal="right"/>
    </xf>
    <xf numFmtId="164" fontId="17" fillId="13" borderId="37" xfId="0" applyNumberFormat="1" applyFont="1" applyFill="1" applyBorder="1" applyProtection="1"/>
    <xf numFmtId="164" fontId="18" fillId="13" borderId="37" xfId="0" applyNumberFormat="1" applyFont="1" applyFill="1" applyBorder="1"/>
    <xf numFmtId="164" fontId="3" fillId="13" borderId="37" xfId="0" applyNumberFormat="1" applyFont="1" applyFill="1" applyBorder="1"/>
    <xf numFmtId="164" fontId="3" fillId="13" borderId="16" xfId="0" applyNumberFormat="1" applyFont="1" applyFill="1" applyBorder="1"/>
    <xf numFmtId="164" fontId="3" fillId="13" borderId="15" xfId="0" applyNumberFormat="1" applyFont="1" applyFill="1" applyBorder="1"/>
    <xf numFmtId="0" fontId="10" fillId="4" borderId="23" xfId="0" applyFont="1" applyFill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5"/>
  <sheetViews>
    <sheetView tabSelected="1" zoomScaleNormal="100" workbookViewId="0">
      <pane xSplit="6" ySplit="3" topLeftCell="G4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15" outlineLevelCol="1"/>
  <cols>
    <col min="1" max="1" width="9.140625" hidden="1" customWidth="1"/>
    <col min="2" max="2" width="9.85546875" style="1" hidden="1" customWidth="1"/>
    <col min="3" max="3" width="4.42578125" style="1" customWidth="1"/>
    <col min="4" max="4" width="59.85546875" customWidth="1" outlineLevel="1"/>
    <col min="5" max="5" width="18.5703125" hidden="1" customWidth="1" outlineLevel="1"/>
    <col min="6" max="6" width="22.5703125" customWidth="1" collapsed="1"/>
    <col min="7" max="12" width="13.7109375" customWidth="1"/>
    <col min="13" max="14" width="13.7109375" style="2" customWidth="1"/>
    <col min="15" max="16" width="13.7109375" customWidth="1"/>
    <col min="17" max="17" width="13.7109375" style="2" customWidth="1"/>
    <col min="18" max="18" width="13.7109375" customWidth="1"/>
    <col min="19" max="19" width="13.7109375" style="2" customWidth="1"/>
    <col min="20" max="20" width="13.7109375" customWidth="1"/>
    <col min="21" max="21" width="11.7109375" bestFit="1" customWidth="1"/>
  </cols>
  <sheetData>
    <row r="1" spans="1:20" ht="15.75" hidden="1" thickBot="1">
      <c r="D1" t="s">
        <v>0</v>
      </c>
      <c r="F1" t="s">
        <v>1</v>
      </c>
      <c r="G1">
        <f>61656275+15668519+378722</f>
        <v>77703516</v>
      </c>
    </row>
    <row r="2" spans="1:20" ht="39" customHeight="1" thickBot="1">
      <c r="A2" t="s">
        <v>2</v>
      </c>
      <c r="D2" s="3" t="s">
        <v>3</v>
      </c>
      <c r="E2" s="4" t="s">
        <v>4</v>
      </c>
      <c r="F2" s="5"/>
      <c r="G2" s="6"/>
      <c r="H2" s="6"/>
      <c r="I2" s="6"/>
      <c r="J2" s="6"/>
      <c r="K2" s="7" t="s">
        <v>5</v>
      </c>
      <c r="L2" s="7"/>
      <c r="M2" s="8"/>
      <c r="N2" s="9"/>
      <c r="O2" s="10"/>
      <c r="P2" s="11" t="s">
        <v>6</v>
      </c>
      <c r="Q2" s="8"/>
      <c r="R2" s="7"/>
      <c r="S2" s="8"/>
      <c r="T2" s="12"/>
    </row>
    <row r="3" spans="1:20" ht="16.5" thickBot="1">
      <c r="D3" s="13" t="s">
        <v>7</v>
      </c>
      <c r="E3" s="14" t="s">
        <v>8</v>
      </c>
      <c r="F3" s="15" t="s">
        <v>9</v>
      </c>
      <c r="G3" s="16" t="s">
        <v>10</v>
      </c>
      <c r="H3" s="17" t="s">
        <v>11</v>
      </c>
      <c r="I3" s="17" t="s">
        <v>12</v>
      </c>
      <c r="J3" s="17" t="s">
        <v>13</v>
      </c>
      <c r="K3" s="18" t="s">
        <v>5</v>
      </c>
      <c r="L3" s="19" t="s">
        <v>14</v>
      </c>
      <c r="M3" s="18" t="s">
        <v>15</v>
      </c>
      <c r="N3" s="20" t="s">
        <v>16</v>
      </c>
      <c r="O3" s="21" t="s">
        <v>17</v>
      </c>
      <c r="P3" s="16" t="s">
        <v>18</v>
      </c>
      <c r="Q3" s="18" t="s">
        <v>19</v>
      </c>
      <c r="R3" s="19" t="s">
        <v>20</v>
      </c>
      <c r="S3" s="18" t="s">
        <v>21</v>
      </c>
      <c r="T3" s="22" t="s">
        <v>6</v>
      </c>
    </row>
    <row r="4" spans="1:20" ht="15.75" thickBot="1">
      <c r="B4" s="23"/>
      <c r="C4" s="23"/>
      <c r="D4" s="24" t="s">
        <v>22</v>
      </c>
      <c r="E4" s="25"/>
      <c r="F4" s="26">
        <v>5350705</v>
      </c>
      <c r="G4" s="27"/>
      <c r="H4" s="27"/>
      <c r="I4" s="27"/>
      <c r="J4" s="27"/>
      <c r="K4" s="28">
        <f>SUM(L4:O4)</f>
        <v>0</v>
      </c>
      <c r="L4" s="29"/>
      <c r="M4" s="30"/>
      <c r="N4" s="31"/>
      <c r="O4" s="32"/>
      <c r="P4" s="33"/>
      <c r="Q4" s="30"/>
      <c r="R4" s="29"/>
      <c r="S4" s="30"/>
      <c r="T4" s="34">
        <f>SUM(P4:S4)</f>
        <v>0</v>
      </c>
    </row>
    <row r="5" spans="1:20" ht="15.75" thickBot="1">
      <c r="B5" s="35" t="s">
        <v>23</v>
      </c>
      <c r="C5" s="35"/>
      <c r="D5" s="36" t="s">
        <v>24</v>
      </c>
      <c r="E5" s="37"/>
      <c r="F5" s="38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40" t="s">
        <v>5</v>
      </c>
      <c r="L5" s="41" t="s">
        <v>14</v>
      </c>
      <c r="M5" s="41" t="s">
        <v>15</v>
      </c>
      <c r="N5" s="42" t="s">
        <v>16</v>
      </c>
      <c r="O5" s="42" t="s">
        <v>17</v>
      </c>
      <c r="P5" s="43" t="s">
        <v>18</v>
      </c>
      <c r="Q5" s="41" t="s">
        <v>19</v>
      </c>
      <c r="R5" s="41" t="s">
        <v>20</v>
      </c>
      <c r="S5" s="41" t="s">
        <v>21</v>
      </c>
      <c r="T5" s="44" t="s">
        <v>6</v>
      </c>
    </row>
    <row r="6" spans="1:20">
      <c r="B6" s="35"/>
      <c r="C6" s="45"/>
      <c r="D6" s="46" t="s">
        <v>25</v>
      </c>
      <c r="E6" s="47"/>
      <c r="F6" s="48">
        <f>SUM(F7:F13)</f>
        <v>4538231</v>
      </c>
      <c r="G6" s="49"/>
      <c r="H6" s="49"/>
      <c r="I6" s="49"/>
      <c r="J6" s="49"/>
      <c r="K6" s="50"/>
      <c r="L6" s="50"/>
      <c r="M6" s="50"/>
      <c r="N6" s="51"/>
      <c r="O6" s="51"/>
      <c r="P6" s="52"/>
      <c r="Q6" s="50"/>
      <c r="R6" s="50"/>
      <c r="S6" s="50"/>
      <c r="T6" s="53"/>
    </row>
    <row r="7" spans="1:20">
      <c r="B7" s="54" t="s">
        <v>26</v>
      </c>
      <c r="C7" s="55"/>
      <c r="D7" s="56" t="s">
        <v>27</v>
      </c>
      <c r="E7" s="57">
        <v>0</v>
      </c>
      <c r="F7" s="58">
        <f t="shared" ref="F7:F13" si="0">G7+K7+T7+H7</f>
        <v>3308231</v>
      </c>
      <c r="G7" s="59">
        <f>11361600+3732000-10555369-1230000</f>
        <v>3308231</v>
      </c>
      <c r="H7" s="60">
        <f>SUM(I7:J7)</f>
        <v>0</v>
      </c>
      <c r="I7" s="59">
        <v>0</v>
      </c>
      <c r="J7" s="59">
        <v>0</v>
      </c>
      <c r="K7" s="61">
        <f>SUM(L7:O7)</f>
        <v>0</v>
      </c>
      <c r="L7" s="62">
        <v>0</v>
      </c>
      <c r="M7" s="63">
        <v>0</v>
      </c>
      <c r="N7" s="64">
        <v>0</v>
      </c>
      <c r="O7" s="65">
        <v>0</v>
      </c>
      <c r="P7" s="66">
        <v>0</v>
      </c>
      <c r="Q7" s="63">
        <v>0</v>
      </c>
      <c r="R7" s="62">
        <v>0</v>
      </c>
      <c r="S7" s="63">
        <v>0</v>
      </c>
      <c r="T7" s="67">
        <f t="shared" ref="T7:T13" si="1">SUM(P7:S7)</f>
        <v>0</v>
      </c>
    </row>
    <row r="8" spans="1:20">
      <c r="B8" s="1" t="s">
        <v>28</v>
      </c>
      <c r="C8" s="45"/>
      <c r="D8" s="68" t="s">
        <v>29</v>
      </c>
      <c r="E8" s="57">
        <v>200050000</v>
      </c>
      <c r="F8" s="58">
        <f t="shared" si="0"/>
        <v>0</v>
      </c>
      <c r="G8" s="59">
        <v>0</v>
      </c>
      <c r="H8" s="60">
        <f>SUM(I8:J8)</f>
        <v>0</v>
      </c>
      <c r="I8" s="59">
        <v>0</v>
      </c>
      <c r="J8" s="59">
        <v>0</v>
      </c>
      <c r="K8" s="61">
        <f>SUM(L8:O8)</f>
        <v>0</v>
      </c>
      <c r="L8" s="62">
        <v>0</v>
      </c>
      <c r="M8" s="63">
        <v>0</v>
      </c>
      <c r="N8" s="64">
        <v>0</v>
      </c>
      <c r="O8" s="65">
        <v>0</v>
      </c>
      <c r="P8" s="66">
        <v>0</v>
      </c>
      <c r="Q8" s="63">
        <v>0</v>
      </c>
      <c r="R8" s="62">
        <v>0</v>
      </c>
      <c r="S8" s="63">
        <v>0</v>
      </c>
      <c r="T8" s="67">
        <f t="shared" si="1"/>
        <v>0</v>
      </c>
    </row>
    <row r="9" spans="1:20">
      <c r="B9" s="1" t="s">
        <v>30</v>
      </c>
      <c r="C9" s="45"/>
      <c r="D9" s="68" t="s">
        <v>31</v>
      </c>
      <c r="E9" s="57">
        <v>2269655</v>
      </c>
      <c r="F9" s="58">
        <f t="shared" si="0"/>
        <v>30000</v>
      </c>
      <c r="G9" s="59">
        <v>30000</v>
      </c>
      <c r="H9" s="60">
        <f t="shared" ref="H9:H25" si="2">SUM(I9:J9)</f>
        <v>0</v>
      </c>
      <c r="I9" s="59">
        <v>0</v>
      </c>
      <c r="J9" s="59">
        <v>0</v>
      </c>
      <c r="K9" s="61">
        <f t="shared" ref="K9:K25" si="3">SUM(L9:O9)</f>
        <v>0</v>
      </c>
      <c r="L9" s="62">
        <v>0</v>
      </c>
      <c r="M9" s="63">
        <v>0</v>
      </c>
      <c r="N9" s="64">
        <v>0</v>
      </c>
      <c r="O9" s="65">
        <v>0</v>
      </c>
      <c r="P9" s="66">
        <v>0</v>
      </c>
      <c r="Q9" s="63">
        <v>0</v>
      </c>
      <c r="R9" s="62">
        <v>0</v>
      </c>
      <c r="S9" s="63">
        <v>0</v>
      </c>
      <c r="T9" s="67">
        <f t="shared" si="1"/>
        <v>0</v>
      </c>
    </row>
    <row r="10" spans="1:20">
      <c r="B10" s="69" t="s">
        <v>32</v>
      </c>
      <c r="C10" s="70"/>
      <c r="D10" s="68" t="s">
        <v>33</v>
      </c>
      <c r="E10" s="57">
        <v>0</v>
      </c>
      <c r="F10" s="58">
        <f t="shared" si="0"/>
        <v>900000</v>
      </c>
      <c r="G10" s="59">
        <v>0</v>
      </c>
      <c r="H10" s="60">
        <f t="shared" si="2"/>
        <v>900000</v>
      </c>
      <c r="I10" s="59">
        <v>500000</v>
      </c>
      <c r="J10" s="59">
        <v>400000</v>
      </c>
      <c r="K10" s="61">
        <f t="shared" si="3"/>
        <v>0</v>
      </c>
      <c r="L10" s="62">
        <v>0</v>
      </c>
      <c r="M10" s="63">
        <v>0</v>
      </c>
      <c r="N10" s="64">
        <v>0</v>
      </c>
      <c r="O10" s="65">
        <v>0</v>
      </c>
      <c r="P10" s="66">
        <v>0</v>
      </c>
      <c r="Q10" s="63">
        <v>0</v>
      </c>
      <c r="R10" s="62">
        <v>0</v>
      </c>
      <c r="S10" s="63">
        <v>0</v>
      </c>
      <c r="T10" s="67">
        <f t="shared" si="1"/>
        <v>0</v>
      </c>
    </row>
    <row r="11" spans="1:20">
      <c r="B11" s="71" t="s">
        <v>34</v>
      </c>
      <c r="C11" s="55"/>
      <c r="D11" s="68" t="s">
        <v>35</v>
      </c>
      <c r="E11" s="57">
        <v>0</v>
      </c>
      <c r="F11" s="58">
        <f t="shared" si="0"/>
        <v>100000</v>
      </c>
      <c r="G11" s="59">
        <v>100000</v>
      </c>
      <c r="H11" s="60">
        <f t="shared" si="2"/>
        <v>0</v>
      </c>
      <c r="I11" s="59">
        <v>0</v>
      </c>
      <c r="J11" s="59">
        <v>0</v>
      </c>
      <c r="K11" s="61">
        <f t="shared" si="3"/>
        <v>0</v>
      </c>
      <c r="L11" s="62">
        <v>0</v>
      </c>
      <c r="M11" s="63">
        <v>0</v>
      </c>
      <c r="N11" s="64">
        <v>0</v>
      </c>
      <c r="O11" s="65">
        <v>0</v>
      </c>
      <c r="P11" s="66">
        <v>0</v>
      </c>
      <c r="Q11" s="63">
        <v>0</v>
      </c>
      <c r="R11" s="62">
        <v>0</v>
      </c>
      <c r="S11" s="63">
        <v>0</v>
      </c>
      <c r="T11" s="67">
        <f t="shared" si="1"/>
        <v>0</v>
      </c>
    </row>
    <row r="12" spans="1:20">
      <c r="B12" s="69" t="s">
        <v>36</v>
      </c>
      <c r="C12" s="70"/>
      <c r="D12" s="68" t="s">
        <v>37</v>
      </c>
      <c r="E12" s="57">
        <v>190500</v>
      </c>
      <c r="F12" s="58">
        <f t="shared" si="0"/>
        <v>200000</v>
      </c>
      <c r="G12" s="59">
        <v>200000</v>
      </c>
      <c r="H12" s="60">
        <f t="shared" si="2"/>
        <v>0</v>
      </c>
      <c r="I12" s="59">
        <v>0</v>
      </c>
      <c r="J12" s="59">
        <v>0</v>
      </c>
      <c r="K12" s="61">
        <f t="shared" si="3"/>
        <v>0</v>
      </c>
      <c r="L12" s="63">
        <v>0</v>
      </c>
      <c r="M12" s="63">
        <v>0</v>
      </c>
      <c r="N12" s="64">
        <v>0</v>
      </c>
      <c r="O12" s="65">
        <v>0</v>
      </c>
      <c r="P12" s="66">
        <v>0</v>
      </c>
      <c r="Q12" s="63">
        <v>0</v>
      </c>
      <c r="R12" s="62">
        <v>0</v>
      </c>
      <c r="S12" s="63">
        <v>0</v>
      </c>
      <c r="T12" s="67">
        <f t="shared" si="1"/>
        <v>0</v>
      </c>
    </row>
    <row r="13" spans="1:20">
      <c r="B13" s="1" t="s">
        <v>38</v>
      </c>
      <c r="C13" s="45"/>
      <c r="D13" s="72" t="s">
        <v>39</v>
      </c>
      <c r="E13" s="73">
        <v>45262</v>
      </c>
      <c r="F13" s="58">
        <f t="shared" si="0"/>
        <v>0</v>
      </c>
      <c r="G13" s="74">
        <v>0</v>
      </c>
      <c r="H13" s="60">
        <f>SUM(I13:J13)</f>
        <v>0</v>
      </c>
      <c r="I13" s="74">
        <v>0</v>
      </c>
      <c r="J13" s="74">
        <v>0</v>
      </c>
      <c r="K13" s="61">
        <f>SUM(L13:O13)</f>
        <v>0</v>
      </c>
      <c r="L13" s="75">
        <v>0</v>
      </c>
      <c r="M13" s="76">
        <v>0</v>
      </c>
      <c r="N13" s="77">
        <v>0</v>
      </c>
      <c r="O13" s="78">
        <v>0</v>
      </c>
      <c r="P13" s="79">
        <v>0</v>
      </c>
      <c r="Q13" s="76">
        <v>0</v>
      </c>
      <c r="R13" s="75">
        <v>0</v>
      </c>
      <c r="S13" s="76">
        <v>0</v>
      </c>
      <c r="T13" s="67">
        <f t="shared" si="1"/>
        <v>0</v>
      </c>
    </row>
    <row r="14" spans="1:20">
      <c r="B14" s="54"/>
      <c r="C14" s="80"/>
      <c r="D14" s="81" t="s">
        <v>40</v>
      </c>
      <c r="E14" s="82"/>
      <c r="F14" s="83">
        <f>SUM(F15:F21)</f>
        <v>33414736</v>
      </c>
      <c r="G14" s="84"/>
      <c r="H14" s="84"/>
      <c r="I14" s="84"/>
      <c r="J14" s="84"/>
      <c r="K14" s="85"/>
      <c r="L14" s="86"/>
      <c r="M14" s="86"/>
      <c r="N14" s="87"/>
      <c r="O14" s="87"/>
      <c r="P14" s="88"/>
      <c r="Q14" s="86"/>
      <c r="R14" s="86"/>
      <c r="S14" s="86"/>
      <c r="T14" s="89"/>
    </row>
    <row r="15" spans="1:20">
      <c r="B15" s="54" t="s">
        <v>41</v>
      </c>
      <c r="C15" s="80"/>
      <c r="D15" s="56" t="s">
        <v>42</v>
      </c>
      <c r="E15" s="57">
        <v>0</v>
      </c>
      <c r="F15" s="58">
        <f t="shared" ref="F15:F21" si="4">G15+K15+T15+H15</f>
        <v>0</v>
      </c>
      <c r="G15" s="59">
        <v>0</v>
      </c>
      <c r="H15" s="60">
        <f>SUM(I15:J15)</f>
        <v>0</v>
      </c>
      <c r="I15" s="59">
        <v>0</v>
      </c>
      <c r="J15" s="59">
        <v>0</v>
      </c>
      <c r="K15" s="61">
        <f>SUM(L15:O15)</f>
        <v>0</v>
      </c>
      <c r="L15" s="62">
        <v>0</v>
      </c>
      <c r="M15" s="63">
        <v>0</v>
      </c>
      <c r="N15" s="64">
        <v>0</v>
      </c>
      <c r="O15" s="65">
        <v>0</v>
      </c>
      <c r="P15" s="66">
        <v>0</v>
      </c>
      <c r="Q15" s="63">
        <v>0</v>
      </c>
      <c r="R15" s="62">
        <v>0</v>
      </c>
      <c r="S15" s="63">
        <v>0</v>
      </c>
      <c r="T15" s="67">
        <f t="shared" ref="T15:T21" si="5">SUM(P15:S15)</f>
        <v>0</v>
      </c>
    </row>
    <row r="16" spans="1:20">
      <c r="A16" s="69" t="s">
        <v>43</v>
      </c>
      <c r="B16" s="71" t="s">
        <v>44</v>
      </c>
      <c r="C16" s="80"/>
      <c r="D16" s="68" t="s">
        <v>45</v>
      </c>
      <c r="E16" s="57">
        <v>0</v>
      </c>
      <c r="F16" s="58">
        <f t="shared" si="4"/>
        <v>8418128</v>
      </c>
      <c r="G16" s="59">
        <f>-2875577-2639587</f>
        <v>-5515164</v>
      </c>
      <c r="H16" s="60">
        <f>SUM(I16:J16)</f>
        <v>0</v>
      </c>
      <c r="I16" s="59">
        <v>0</v>
      </c>
      <c r="J16" s="59">
        <v>0</v>
      </c>
      <c r="K16" s="61">
        <f>SUM(L16:O16)</f>
        <v>9463782</v>
      </c>
      <c r="L16" s="62">
        <v>0</v>
      </c>
      <c r="M16" s="63"/>
      <c r="N16" s="64">
        <v>4743782</v>
      </c>
      <c r="O16" s="65">
        <v>4720000</v>
      </c>
      <c r="P16" s="66"/>
      <c r="Q16" s="63"/>
      <c r="R16" s="63">
        <v>3219510</v>
      </c>
      <c r="S16" s="63">
        <v>1250000</v>
      </c>
      <c r="T16" s="67">
        <f>SUM(P16:S16)</f>
        <v>4469510</v>
      </c>
    </row>
    <row r="17" spans="1:20">
      <c r="A17" s="69" t="s">
        <v>46</v>
      </c>
      <c r="B17" s="71" t="s">
        <v>47</v>
      </c>
      <c r="C17" s="80"/>
      <c r="D17" s="68" t="s">
        <v>48</v>
      </c>
      <c r="E17" s="57">
        <v>2975405</v>
      </c>
      <c r="F17" s="58">
        <f t="shared" si="4"/>
        <v>19601031</v>
      </c>
      <c r="G17" s="59">
        <v>0</v>
      </c>
      <c r="H17" s="60">
        <f>SUM(I17:J17)</f>
        <v>0</v>
      </c>
      <c r="I17" s="59">
        <v>0</v>
      </c>
      <c r="J17" s="59">
        <v>0</v>
      </c>
      <c r="K17" s="61">
        <f>SUM(L17:O17)</f>
        <v>14703308</v>
      </c>
      <c r="L17" s="62">
        <v>0</v>
      </c>
      <c r="M17" s="63"/>
      <c r="N17" s="64">
        <v>6303308</v>
      </c>
      <c r="O17" s="65">
        <v>8400000</v>
      </c>
      <c r="P17" s="66">
        <v>0</v>
      </c>
      <c r="Q17" s="63"/>
      <c r="R17" s="62">
        <v>4897723</v>
      </c>
      <c r="S17" s="63">
        <v>0</v>
      </c>
      <c r="T17" s="67">
        <f>SUM(P17:S17)</f>
        <v>4897723</v>
      </c>
    </row>
    <row r="18" spans="1:20">
      <c r="B18" s="69" t="s">
        <v>49</v>
      </c>
      <c r="C18" s="90"/>
      <c r="D18" s="68" t="s">
        <v>50</v>
      </c>
      <c r="E18" s="57">
        <v>1066851</v>
      </c>
      <c r="F18" s="58">
        <f t="shared" si="4"/>
        <v>2875577</v>
      </c>
      <c r="G18" s="59">
        <v>2875577</v>
      </c>
      <c r="H18" s="60">
        <f>SUM(I18:J18)</f>
        <v>0</v>
      </c>
      <c r="I18" s="59">
        <v>0</v>
      </c>
      <c r="J18" s="59">
        <v>0</v>
      </c>
      <c r="K18" s="61">
        <f>SUM(L18:O18)</f>
        <v>0</v>
      </c>
      <c r="L18" s="62">
        <v>0</v>
      </c>
      <c r="M18" s="63" t="s">
        <v>1</v>
      </c>
      <c r="N18" s="64">
        <v>0</v>
      </c>
      <c r="O18" s="65">
        <v>0</v>
      </c>
      <c r="P18" s="66">
        <v>0</v>
      </c>
      <c r="Q18" s="63">
        <v>0</v>
      </c>
      <c r="R18" s="62">
        <v>0</v>
      </c>
      <c r="S18" s="63">
        <v>0</v>
      </c>
      <c r="T18" s="67">
        <f t="shared" si="5"/>
        <v>0</v>
      </c>
    </row>
    <row r="19" spans="1:20">
      <c r="B19" s="71" t="s">
        <v>51</v>
      </c>
      <c r="C19" s="80"/>
      <c r="D19" s="68" t="s">
        <v>52</v>
      </c>
      <c r="E19" s="57">
        <v>0</v>
      </c>
      <c r="F19" s="58">
        <f t="shared" si="4"/>
        <v>100000</v>
      </c>
      <c r="G19" s="59">
        <v>0</v>
      </c>
      <c r="H19" s="60">
        <f>SUM(I19:J19)</f>
        <v>0</v>
      </c>
      <c r="I19" s="59">
        <v>0</v>
      </c>
      <c r="J19" s="59">
        <v>0</v>
      </c>
      <c r="K19" s="61">
        <f>SUM(L19:O19)</f>
        <v>50000</v>
      </c>
      <c r="L19" s="62">
        <v>50000</v>
      </c>
      <c r="M19" s="63">
        <v>0</v>
      </c>
      <c r="N19" s="64">
        <v>0</v>
      </c>
      <c r="O19" s="65">
        <v>0</v>
      </c>
      <c r="P19" s="66">
        <v>50000</v>
      </c>
      <c r="Q19" s="63">
        <v>0</v>
      </c>
      <c r="R19" s="62">
        <v>0</v>
      </c>
      <c r="S19" s="63">
        <v>0</v>
      </c>
      <c r="T19" s="67">
        <f t="shared" si="5"/>
        <v>50000</v>
      </c>
    </row>
    <row r="20" spans="1:20">
      <c r="B20" s="69" t="s">
        <v>53</v>
      </c>
      <c r="C20" s="90"/>
      <c r="D20" s="68" t="s">
        <v>54</v>
      </c>
      <c r="E20" s="57">
        <v>401000</v>
      </c>
      <c r="F20" s="58">
        <f t="shared" si="4"/>
        <v>1070000</v>
      </c>
      <c r="G20" s="59">
        <v>0</v>
      </c>
      <c r="H20" s="60">
        <f t="shared" si="2"/>
        <v>0</v>
      </c>
      <c r="I20" s="59">
        <v>0</v>
      </c>
      <c r="J20" s="59">
        <v>0</v>
      </c>
      <c r="K20" s="61">
        <f t="shared" si="3"/>
        <v>920000</v>
      </c>
      <c r="L20" s="63">
        <f>600000+320000</f>
        <v>920000</v>
      </c>
      <c r="M20" s="63">
        <v>0</v>
      </c>
      <c r="N20" s="64">
        <v>0</v>
      </c>
      <c r="O20" s="65">
        <v>0</v>
      </c>
      <c r="P20" s="91">
        <v>150000</v>
      </c>
      <c r="Q20" s="63">
        <v>0</v>
      </c>
      <c r="R20" s="62">
        <v>0</v>
      </c>
      <c r="S20" s="63">
        <v>0</v>
      </c>
      <c r="T20" s="67">
        <f t="shared" si="5"/>
        <v>150000</v>
      </c>
    </row>
    <row r="21" spans="1:20">
      <c r="B21" s="69" t="s">
        <v>55</v>
      </c>
      <c r="C21" s="90"/>
      <c r="D21" s="92" t="s">
        <v>56</v>
      </c>
      <c r="E21" s="57">
        <v>514350</v>
      </c>
      <c r="F21" s="58">
        <f t="shared" si="4"/>
        <v>1350000</v>
      </c>
      <c r="G21" s="59">
        <v>0</v>
      </c>
      <c r="H21" s="60">
        <f t="shared" si="2"/>
        <v>0</v>
      </c>
      <c r="I21" s="59">
        <v>0</v>
      </c>
      <c r="J21" s="59">
        <v>0</v>
      </c>
      <c r="K21" s="61">
        <f t="shared" si="3"/>
        <v>50000</v>
      </c>
      <c r="L21" s="62">
        <v>50000</v>
      </c>
      <c r="M21" s="63">
        <v>0</v>
      </c>
      <c r="N21" s="64">
        <v>0</v>
      </c>
      <c r="O21" s="65">
        <v>0</v>
      </c>
      <c r="P21" s="66">
        <v>1300000</v>
      </c>
      <c r="Q21" s="63">
        <v>0</v>
      </c>
      <c r="R21" s="62">
        <v>0</v>
      </c>
      <c r="S21" s="63">
        <v>0</v>
      </c>
      <c r="T21" s="67">
        <f t="shared" si="5"/>
        <v>1300000</v>
      </c>
    </row>
    <row r="22" spans="1:20">
      <c r="B22" s="69"/>
      <c r="C22" s="93"/>
      <c r="D22" s="94" t="s">
        <v>57</v>
      </c>
      <c r="E22" s="95"/>
      <c r="F22" s="96">
        <f>SUM(F23:F25)</f>
        <v>9620000</v>
      </c>
      <c r="G22" s="97"/>
      <c r="H22" s="97"/>
      <c r="I22" s="97"/>
      <c r="J22" s="97"/>
      <c r="K22" s="98"/>
      <c r="L22" s="99"/>
      <c r="M22" s="99"/>
      <c r="N22" s="100"/>
      <c r="O22" s="100"/>
      <c r="P22" s="101"/>
      <c r="Q22" s="99"/>
      <c r="R22" s="99"/>
      <c r="S22" s="99"/>
      <c r="T22" s="102"/>
    </row>
    <row r="23" spans="1:20">
      <c r="B23" s="54" t="s">
        <v>58</v>
      </c>
      <c r="C23" s="103"/>
      <c r="D23" s="56" t="s">
        <v>59</v>
      </c>
      <c r="E23" s="57">
        <v>0</v>
      </c>
      <c r="F23" s="58">
        <f>G23+K23+T23+H23</f>
        <v>2080000</v>
      </c>
      <c r="G23" s="59">
        <v>2080000</v>
      </c>
      <c r="H23" s="60">
        <f>SUM(I23:J23)</f>
        <v>0</v>
      </c>
      <c r="I23" s="59">
        <v>0</v>
      </c>
      <c r="J23" s="59">
        <v>0</v>
      </c>
      <c r="K23" s="61">
        <f>SUM(L23:O23)</f>
        <v>0</v>
      </c>
      <c r="L23" s="62">
        <v>0</v>
      </c>
      <c r="M23" s="63">
        <v>0</v>
      </c>
      <c r="N23" s="64">
        <v>0</v>
      </c>
      <c r="O23" s="65">
        <v>0</v>
      </c>
      <c r="P23" s="66">
        <v>0</v>
      </c>
      <c r="Q23" s="63">
        <v>0</v>
      </c>
      <c r="R23" s="62">
        <v>0</v>
      </c>
      <c r="S23" s="63">
        <v>0</v>
      </c>
      <c r="T23" s="67">
        <f>SUM(P23:S23)</f>
        <v>0</v>
      </c>
    </row>
    <row r="24" spans="1:20">
      <c r="B24" s="69" t="s">
        <v>60</v>
      </c>
      <c r="C24" s="93"/>
      <c r="D24" s="68" t="s">
        <v>61</v>
      </c>
      <c r="E24" s="57">
        <v>0</v>
      </c>
      <c r="F24" s="58">
        <f>G24+K24+T24+H24</f>
        <v>7540000</v>
      </c>
      <c r="G24" s="59">
        <v>900000</v>
      </c>
      <c r="H24" s="60">
        <f>SUM(I24:J24)</f>
        <v>6640000</v>
      </c>
      <c r="I24" s="59">
        <v>4400000</v>
      </c>
      <c r="J24" s="59">
        <v>2240000</v>
      </c>
      <c r="K24" s="61">
        <f>SUM(L24:O24)</f>
        <v>0</v>
      </c>
      <c r="L24" s="62">
        <v>0</v>
      </c>
      <c r="M24" s="63">
        <v>0</v>
      </c>
      <c r="N24" s="64">
        <v>0</v>
      </c>
      <c r="O24" s="65">
        <v>0</v>
      </c>
      <c r="P24" s="66">
        <v>0</v>
      </c>
      <c r="Q24" s="63">
        <v>0</v>
      </c>
      <c r="R24" s="62">
        <v>0</v>
      </c>
      <c r="S24" s="63">
        <v>0</v>
      </c>
      <c r="T24" s="67">
        <f>SUM(P24:S24)</f>
        <v>0</v>
      </c>
    </row>
    <row r="25" spans="1:20" ht="15.75" thickBot="1">
      <c r="D25" s="68" t="s">
        <v>62</v>
      </c>
      <c r="E25" s="57">
        <v>0</v>
      </c>
      <c r="F25" s="58">
        <f>G25+K25+T25+H25</f>
        <v>0</v>
      </c>
      <c r="G25" s="104"/>
      <c r="H25" s="60">
        <f t="shared" si="2"/>
        <v>0</v>
      </c>
      <c r="I25" s="104"/>
      <c r="J25" s="104"/>
      <c r="K25" s="61">
        <f t="shared" si="3"/>
        <v>0</v>
      </c>
      <c r="L25" s="62"/>
      <c r="M25" s="63"/>
      <c r="N25" s="64"/>
      <c r="O25" s="65"/>
      <c r="P25" s="66"/>
      <c r="Q25" s="63"/>
      <c r="R25" s="62"/>
      <c r="S25" s="63"/>
      <c r="T25" s="67">
        <f>SUM(P25:S25)</f>
        <v>0</v>
      </c>
    </row>
    <row r="26" spans="1:20" ht="15.75" thickBot="1">
      <c r="D26" s="105" t="s">
        <v>63</v>
      </c>
      <c r="E26" s="106">
        <f>SUM(E8:E25)</f>
        <v>207513023</v>
      </c>
      <c r="F26" s="107">
        <f>SUM(F6:F25)-F22-F14-F6</f>
        <v>47572967</v>
      </c>
      <c r="G26" s="108">
        <f t="shared" ref="G26:T26" si="6">SUM(G8:G25)</f>
        <v>670413</v>
      </c>
      <c r="H26" s="108">
        <f t="shared" si="6"/>
        <v>7540000</v>
      </c>
      <c r="I26" s="108">
        <f t="shared" si="6"/>
        <v>4900000</v>
      </c>
      <c r="J26" s="108">
        <f t="shared" si="6"/>
        <v>2640000</v>
      </c>
      <c r="K26" s="109">
        <f t="shared" si="6"/>
        <v>25187090</v>
      </c>
      <c r="L26" s="109">
        <f t="shared" si="6"/>
        <v>1020000</v>
      </c>
      <c r="M26" s="109">
        <f t="shared" si="6"/>
        <v>0</v>
      </c>
      <c r="N26" s="109">
        <f t="shared" si="6"/>
        <v>11047090</v>
      </c>
      <c r="O26" s="110">
        <f t="shared" si="6"/>
        <v>13120000</v>
      </c>
      <c r="P26" s="111">
        <f t="shared" si="6"/>
        <v>1500000</v>
      </c>
      <c r="Q26" s="109">
        <f t="shared" si="6"/>
        <v>0</v>
      </c>
      <c r="R26" s="109">
        <f t="shared" si="6"/>
        <v>8117233</v>
      </c>
      <c r="S26" s="109">
        <f t="shared" si="6"/>
        <v>1250000</v>
      </c>
      <c r="T26" s="112">
        <f t="shared" si="6"/>
        <v>10867233</v>
      </c>
    </row>
    <row r="27" spans="1:20" s="113" customFormat="1" ht="15.75" thickBot="1">
      <c r="B27" s="114"/>
      <c r="C27" s="114"/>
      <c r="D27" s="115"/>
      <c r="E27" s="116"/>
      <c r="F27" s="117"/>
      <c r="G27" s="117"/>
      <c r="H27" s="117"/>
      <c r="I27" s="117"/>
      <c r="J27" s="117"/>
      <c r="K27" s="117"/>
      <c r="L27" s="117"/>
      <c r="M27" s="118"/>
      <c r="N27" s="118"/>
      <c r="O27" s="117"/>
      <c r="P27" s="119"/>
      <c r="Q27" s="118"/>
      <c r="R27" s="117"/>
      <c r="S27" s="118"/>
      <c r="T27" s="120"/>
    </row>
    <row r="28" spans="1:20">
      <c r="B28" s="121"/>
      <c r="C28" s="121"/>
      <c r="D28" s="122" t="s">
        <v>64</v>
      </c>
      <c r="E28" s="123"/>
      <c r="F28" s="124" t="s">
        <v>9</v>
      </c>
      <c r="G28" s="125" t="s">
        <v>10</v>
      </c>
      <c r="H28" s="125" t="s">
        <v>65</v>
      </c>
      <c r="I28" s="125" t="s">
        <v>12</v>
      </c>
      <c r="J28" s="125" t="s">
        <v>13</v>
      </c>
      <c r="K28" s="126" t="s">
        <v>66</v>
      </c>
      <c r="L28" s="126" t="s">
        <v>14</v>
      </c>
      <c r="M28" s="126" t="s">
        <v>15</v>
      </c>
      <c r="N28" s="127" t="s">
        <v>16</v>
      </c>
      <c r="O28" s="127" t="s">
        <v>17</v>
      </c>
      <c r="P28" s="128" t="s">
        <v>18</v>
      </c>
      <c r="Q28" s="126" t="s">
        <v>19</v>
      </c>
      <c r="R28" s="126" t="s">
        <v>20</v>
      </c>
      <c r="S28" s="126" t="s">
        <v>21</v>
      </c>
      <c r="T28" s="129" t="s">
        <v>67</v>
      </c>
    </row>
    <row r="29" spans="1:20">
      <c r="C29" s="45"/>
      <c r="D29" s="130" t="s">
        <v>25</v>
      </c>
      <c r="E29" s="131"/>
      <c r="F29" s="132">
        <f>SUM(F30:F41)</f>
        <v>-15093600</v>
      </c>
      <c r="G29" s="133"/>
      <c r="H29" s="133"/>
      <c r="I29" s="133"/>
      <c r="J29" s="133"/>
      <c r="K29" s="134"/>
      <c r="L29" s="134"/>
      <c r="M29" s="134"/>
      <c r="N29" s="135"/>
      <c r="O29" s="135"/>
      <c r="P29" s="136"/>
      <c r="Q29" s="134"/>
      <c r="R29" s="134"/>
      <c r="S29" s="134"/>
      <c r="T29" s="137"/>
    </row>
    <row r="30" spans="1:20">
      <c r="B30" s="1" t="s">
        <v>68</v>
      </c>
      <c r="C30" s="45"/>
      <c r="D30" s="138" t="s">
        <v>69</v>
      </c>
      <c r="E30" s="139">
        <v>-162782</v>
      </c>
      <c r="F30" s="140">
        <f t="shared" ref="F30:F41" si="7">G30+K30+T30+H30</f>
        <v>-562000</v>
      </c>
      <c r="G30" s="104">
        <f>-205000-5000-310000-30000-12000</f>
        <v>-562000</v>
      </c>
      <c r="H30" s="141">
        <f>SUM(I30:J30)</f>
        <v>0</v>
      </c>
      <c r="I30" s="104">
        <v>0</v>
      </c>
      <c r="J30" s="104">
        <v>0</v>
      </c>
      <c r="K30" s="142">
        <f t="shared" ref="K30:K41" si="8">SUM(L30:O30)</f>
        <v>0</v>
      </c>
      <c r="L30" s="62">
        <v>0</v>
      </c>
      <c r="M30" s="63">
        <v>0</v>
      </c>
      <c r="N30" s="64">
        <v>0</v>
      </c>
      <c r="O30" s="65">
        <v>0</v>
      </c>
      <c r="P30" s="66">
        <v>0</v>
      </c>
      <c r="Q30" s="63">
        <v>0</v>
      </c>
      <c r="R30" s="62">
        <v>0</v>
      </c>
      <c r="S30" s="63">
        <v>0</v>
      </c>
      <c r="T30" s="143">
        <f t="shared" ref="T30:T41" si="9">SUM(P30:S30)</f>
        <v>0</v>
      </c>
    </row>
    <row r="31" spans="1:20">
      <c r="A31" t="s">
        <v>70</v>
      </c>
      <c r="B31" s="71" t="s">
        <v>71</v>
      </c>
      <c r="C31" s="55"/>
      <c r="D31" s="144" t="s">
        <v>72</v>
      </c>
      <c r="E31" s="139">
        <v>-165904</v>
      </c>
      <c r="F31" s="140">
        <f t="shared" si="7"/>
        <v>-190000</v>
      </c>
      <c r="G31" s="104">
        <v>-190000</v>
      </c>
      <c r="H31" s="141">
        <f t="shared" ref="H31:H84" si="10">SUM(I31:J31)</f>
        <v>0</v>
      </c>
      <c r="I31" s="104">
        <v>0</v>
      </c>
      <c r="J31" s="104">
        <v>0</v>
      </c>
      <c r="K31" s="142">
        <f t="shared" si="8"/>
        <v>0</v>
      </c>
      <c r="L31" s="62">
        <v>0</v>
      </c>
      <c r="M31" s="63">
        <v>0</v>
      </c>
      <c r="N31" s="64">
        <v>0</v>
      </c>
      <c r="O31" s="65">
        <v>0</v>
      </c>
      <c r="P31" s="66">
        <v>0</v>
      </c>
      <c r="Q31" s="63">
        <v>0</v>
      </c>
      <c r="R31" s="62">
        <v>0</v>
      </c>
      <c r="S31" s="63">
        <v>0</v>
      </c>
      <c r="T31" s="143">
        <f t="shared" si="9"/>
        <v>0</v>
      </c>
    </row>
    <row r="32" spans="1:20">
      <c r="B32" s="1" t="s">
        <v>73</v>
      </c>
      <c r="C32" s="45"/>
      <c r="D32" s="138" t="s">
        <v>74</v>
      </c>
      <c r="E32" s="139">
        <v>-390200</v>
      </c>
      <c r="F32" s="140">
        <f t="shared" si="7"/>
        <v>-720000</v>
      </c>
      <c r="G32" s="104">
        <f>-12*60000</f>
        <v>-720000</v>
      </c>
      <c r="H32" s="141">
        <f t="shared" si="10"/>
        <v>0</v>
      </c>
      <c r="I32" s="104">
        <v>0</v>
      </c>
      <c r="J32" s="104">
        <v>0</v>
      </c>
      <c r="K32" s="142">
        <f t="shared" si="8"/>
        <v>0</v>
      </c>
      <c r="L32" s="62">
        <v>0</v>
      </c>
      <c r="M32" s="63">
        <v>0</v>
      </c>
      <c r="N32" s="64">
        <v>0</v>
      </c>
      <c r="O32" s="65">
        <v>0</v>
      </c>
      <c r="P32" s="66">
        <v>0</v>
      </c>
      <c r="Q32" s="63">
        <v>0</v>
      </c>
      <c r="R32" s="62">
        <v>0</v>
      </c>
      <c r="S32" s="63">
        <v>0</v>
      </c>
      <c r="T32" s="143">
        <f t="shared" si="9"/>
        <v>0</v>
      </c>
    </row>
    <row r="33" spans="1:20">
      <c r="B33" s="1" t="s">
        <v>75</v>
      </c>
      <c r="C33" s="45"/>
      <c r="D33" s="138" t="s">
        <v>76</v>
      </c>
      <c r="E33" s="139">
        <v>0</v>
      </c>
      <c r="F33" s="140">
        <f t="shared" si="7"/>
        <v>-350000</v>
      </c>
      <c r="G33" s="104">
        <v>-350000</v>
      </c>
      <c r="H33" s="141">
        <f t="shared" si="10"/>
        <v>0</v>
      </c>
      <c r="I33" s="104">
        <v>0</v>
      </c>
      <c r="J33" s="104">
        <v>0</v>
      </c>
      <c r="K33" s="142">
        <f t="shared" si="8"/>
        <v>0</v>
      </c>
      <c r="L33" s="62">
        <v>0</v>
      </c>
      <c r="M33" s="63">
        <v>0</v>
      </c>
      <c r="N33" s="64">
        <v>0</v>
      </c>
      <c r="O33" s="65">
        <v>0</v>
      </c>
      <c r="P33" s="66">
        <v>0</v>
      </c>
      <c r="Q33" s="63">
        <v>0</v>
      </c>
      <c r="R33" s="62">
        <v>0</v>
      </c>
      <c r="S33" s="63">
        <v>0</v>
      </c>
      <c r="T33" s="143">
        <f t="shared" si="9"/>
        <v>0</v>
      </c>
    </row>
    <row r="34" spans="1:20">
      <c r="B34" s="1" t="s">
        <v>77</v>
      </c>
      <c r="C34" s="45"/>
      <c r="D34" s="138" t="s">
        <v>78</v>
      </c>
      <c r="E34" s="139">
        <v>-92070</v>
      </c>
      <c r="F34" s="140">
        <f t="shared" si="7"/>
        <v>-200000</v>
      </c>
      <c r="G34" s="104">
        <v>-100000</v>
      </c>
      <c r="H34" s="141">
        <f t="shared" si="10"/>
        <v>-100000</v>
      </c>
      <c r="I34" s="104">
        <v>-50000</v>
      </c>
      <c r="J34" s="104">
        <v>-50000</v>
      </c>
      <c r="K34" s="142">
        <f t="shared" si="8"/>
        <v>0</v>
      </c>
      <c r="L34" s="62">
        <v>0</v>
      </c>
      <c r="M34" s="63">
        <v>0</v>
      </c>
      <c r="N34" s="64">
        <v>0</v>
      </c>
      <c r="O34" s="65">
        <v>0</v>
      </c>
      <c r="P34" s="66">
        <v>0</v>
      </c>
      <c r="Q34" s="63">
        <v>0</v>
      </c>
      <c r="R34" s="62">
        <v>0</v>
      </c>
      <c r="S34" s="63">
        <v>0</v>
      </c>
      <c r="T34" s="143">
        <f t="shared" si="9"/>
        <v>0</v>
      </c>
    </row>
    <row r="35" spans="1:20">
      <c r="B35" s="1" t="s">
        <v>79</v>
      </c>
      <c r="C35" s="45"/>
      <c r="D35" s="138" t="s">
        <v>80</v>
      </c>
      <c r="E35" s="139">
        <v>-314186</v>
      </c>
      <c r="F35" s="140">
        <f t="shared" si="7"/>
        <v>-650000</v>
      </c>
      <c r="G35" s="104">
        <v>-200000</v>
      </c>
      <c r="H35" s="141">
        <f t="shared" si="10"/>
        <v>-450000</v>
      </c>
      <c r="I35" s="104">
        <v>-250000</v>
      </c>
      <c r="J35" s="104">
        <v>-200000</v>
      </c>
      <c r="K35" s="142">
        <f t="shared" si="8"/>
        <v>0</v>
      </c>
      <c r="L35" s="62">
        <v>0</v>
      </c>
      <c r="M35" s="63">
        <v>0</v>
      </c>
      <c r="N35" s="64">
        <v>0</v>
      </c>
      <c r="O35" s="65">
        <v>0</v>
      </c>
      <c r="P35" s="66">
        <v>0</v>
      </c>
      <c r="Q35" s="63">
        <v>0</v>
      </c>
      <c r="R35" s="62">
        <v>0</v>
      </c>
      <c r="S35" s="63">
        <v>0</v>
      </c>
      <c r="T35" s="143">
        <f t="shared" si="9"/>
        <v>0</v>
      </c>
    </row>
    <row r="36" spans="1:20">
      <c r="B36" s="1" t="s">
        <v>81</v>
      </c>
      <c r="C36" s="45"/>
      <c r="D36" s="145" t="s">
        <v>82</v>
      </c>
      <c r="E36" s="139">
        <v>-183990</v>
      </c>
      <c r="F36" s="140">
        <f t="shared" si="7"/>
        <v>-400000</v>
      </c>
      <c r="G36" s="104">
        <f>-250000</f>
        <v>-250000</v>
      </c>
      <c r="H36" s="141">
        <f t="shared" si="10"/>
        <v>-150000</v>
      </c>
      <c r="I36" s="104">
        <v>-150000</v>
      </c>
      <c r="J36" s="104">
        <v>0</v>
      </c>
      <c r="K36" s="142">
        <f t="shared" si="8"/>
        <v>0</v>
      </c>
      <c r="L36" s="62">
        <v>0</v>
      </c>
      <c r="M36" s="63">
        <v>0</v>
      </c>
      <c r="N36" s="64">
        <v>0</v>
      </c>
      <c r="O36" s="65">
        <v>0</v>
      </c>
      <c r="P36" s="66">
        <v>0</v>
      </c>
      <c r="Q36" s="63">
        <v>0</v>
      </c>
      <c r="R36" s="62">
        <v>0</v>
      </c>
      <c r="S36" s="63">
        <v>0</v>
      </c>
      <c r="T36" s="143">
        <f t="shared" si="9"/>
        <v>0</v>
      </c>
    </row>
    <row r="37" spans="1:20">
      <c r="B37" s="1" t="s">
        <v>83</v>
      </c>
      <c r="C37" s="45"/>
      <c r="D37" s="145" t="s">
        <v>84</v>
      </c>
      <c r="E37" s="139">
        <v>-27645</v>
      </c>
      <c r="F37" s="140">
        <f t="shared" si="7"/>
        <v>-270000</v>
      </c>
      <c r="G37" s="104">
        <v>-170000</v>
      </c>
      <c r="H37" s="141">
        <f t="shared" si="10"/>
        <v>-100000</v>
      </c>
      <c r="I37" s="104">
        <v>-50000</v>
      </c>
      <c r="J37" s="104">
        <v>-50000</v>
      </c>
      <c r="K37" s="142">
        <f t="shared" si="8"/>
        <v>0</v>
      </c>
      <c r="L37" s="62">
        <v>0</v>
      </c>
      <c r="M37" s="63">
        <v>0</v>
      </c>
      <c r="N37" s="64">
        <v>0</v>
      </c>
      <c r="O37" s="65">
        <v>0</v>
      </c>
      <c r="P37" s="66">
        <v>0</v>
      </c>
      <c r="Q37" s="63">
        <v>0</v>
      </c>
      <c r="R37" s="62">
        <v>0</v>
      </c>
      <c r="S37" s="63">
        <v>0</v>
      </c>
      <c r="T37" s="143">
        <f t="shared" si="9"/>
        <v>0</v>
      </c>
    </row>
    <row r="38" spans="1:20">
      <c r="B38" s="1" t="s">
        <v>85</v>
      </c>
      <c r="C38" s="45"/>
      <c r="D38" s="145" t="s">
        <v>86</v>
      </c>
      <c r="E38" s="139">
        <v>-13745</v>
      </c>
      <c r="F38" s="140">
        <f t="shared" si="7"/>
        <v>-50000</v>
      </c>
      <c r="G38" s="104">
        <v>-50000</v>
      </c>
      <c r="H38" s="141">
        <f t="shared" si="10"/>
        <v>0</v>
      </c>
      <c r="I38" s="104">
        <v>0</v>
      </c>
      <c r="J38" s="104">
        <v>0</v>
      </c>
      <c r="K38" s="142">
        <f t="shared" si="8"/>
        <v>0</v>
      </c>
      <c r="L38" s="62">
        <v>0</v>
      </c>
      <c r="M38" s="63">
        <v>0</v>
      </c>
      <c r="N38" s="64">
        <v>0</v>
      </c>
      <c r="O38" s="65">
        <v>0</v>
      </c>
      <c r="P38" s="66">
        <v>0</v>
      </c>
      <c r="Q38" s="63">
        <v>0</v>
      </c>
      <c r="R38" s="62">
        <v>0</v>
      </c>
      <c r="S38" s="63">
        <v>0</v>
      </c>
      <c r="T38" s="143">
        <f t="shared" si="9"/>
        <v>0</v>
      </c>
    </row>
    <row r="39" spans="1:20">
      <c r="B39" s="1" t="s">
        <v>87</v>
      </c>
      <c r="C39" s="45"/>
      <c r="D39" s="145" t="s">
        <v>88</v>
      </c>
      <c r="E39" s="139">
        <v>-110501</v>
      </c>
      <c r="F39" s="140">
        <f t="shared" si="7"/>
        <v>-240000</v>
      </c>
      <c r="G39" s="104">
        <v>-188000</v>
      </c>
      <c r="H39" s="141">
        <f t="shared" si="10"/>
        <v>-52000</v>
      </c>
      <c r="I39" s="104">
        <v>0</v>
      </c>
      <c r="J39" s="104">
        <v>-52000</v>
      </c>
      <c r="K39" s="142">
        <f t="shared" si="8"/>
        <v>0</v>
      </c>
      <c r="L39" s="62">
        <v>0</v>
      </c>
      <c r="M39" s="63">
        <v>0</v>
      </c>
      <c r="N39" s="64">
        <v>0</v>
      </c>
      <c r="O39" s="65">
        <v>0</v>
      </c>
      <c r="P39" s="66">
        <v>0</v>
      </c>
      <c r="Q39" s="63">
        <v>0</v>
      </c>
      <c r="R39" s="62">
        <v>0</v>
      </c>
      <c r="S39" s="63">
        <v>0</v>
      </c>
      <c r="T39" s="143">
        <f t="shared" si="9"/>
        <v>0</v>
      </c>
    </row>
    <row r="40" spans="1:20" s="2" customFormat="1">
      <c r="A40" s="35"/>
      <c r="B40" s="146" t="s">
        <v>89</v>
      </c>
      <c r="C40" s="55"/>
      <c r="D40" s="147" t="s">
        <v>90</v>
      </c>
      <c r="E40" s="139"/>
      <c r="F40" s="140">
        <f>G40+K40+T40+H40</f>
        <v>-100000</v>
      </c>
      <c r="G40" s="59">
        <v>-100000</v>
      </c>
      <c r="H40" s="141">
        <f>SUM(I40:J40)</f>
        <v>0</v>
      </c>
      <c r="I40" s="104">
        <v>0</v>
      </c>
      <c r="J40" s="104">
        <v>0</v>
      </c>
      <c r="K40" s="142">
        <f>SUM(L40:O40)</f>
        <v>0</v>
      </c>
      <c r="L40" s="63">
        <v>0</v>
      </c>
      <c r="M40" s="63">
        <v>0</v>
      </c>
      <c r="N40" s="64">
        <v>0</v>
      </c>
      <c r="O40" s="64">
        <v>0</v>
      </c>
      <c r="P40" s="91">
        <v>0</v>
      </c>
      <c r="Q40" s="63">
        <v>0</v>
      </c>
      <c r="R40" s="63">
        <v>0</v>
      </c>
      <c r="S40" s="63">
        <v>0</v>
      </c>
      <c r="T40" s="143">
        <f>SUM(P40:S40)</f>
        <v>0</v>
      </c>
    </row>
    <row r="41" spans="1:20" s="2" customFormat="1">
      <c r="A41" s="35" t="s">
        <v>91</v>
      </c>
      <c r="B41" s="146" t="s">
        <v>92</v>
      </c>
      <c r="C41" s="55"/>
      <c r="D41" s="145" t="s">
        <v>93</v>
      </c>
      <c r="E41" s="139">
        <v>-11560039</v>
      </c>
      <c r="F41" s="140">
        <f t="shared" si="7"/>
        <v>-11361600</v>
      </c>
      <c r="G41" s="59">
        <v>-11361600</v>
      </c>
      <c r="H41" s="141">
        <f t="shared" si="10"/>
        <v>0</v>
      </c>
      <c r="I41" s="104">
        <v>0</v>
      </c>
      <c r="J41" s="104">
        <v>0</v>
      </c>
      <c r="K41" s="142">
        <f t="shared" si="8"/>
        <v>0</v>
      </c>
      <c r="L41" s="63">
        <v>0</v>
      </c>
      <c r="M41" s="63">
        <v>0</v>
      </c>
      <c r="N41" s="64">
        <v>0</v>
      </c>
      <c r="O41" s="64">
        <v>0</v>
      </c>
      <c r="P41" s="91">
        <v>0</v>
      </c>
      <c r="Q41" s="63">
        <v>0</v>
      </c>
      <c r="R41" s="63">
        <v>0</v>
      </c>
      <c r="S41" s="63">
        <v>0</v>
      </c>
      <c r="T41" s="143">
        <f t="shared" si="9"/>
        <v>0</v>
      </c>
    </row>
    <row r="42" spans="1:20" s="2" customFormat="1">
      <c r="A42" s="35"/>
      <c r="B42" s="146"/>
      <c r="C42" s="80"/>
      <c r="D42" s="148" t="s">
        <v>94</v>
      </c>
      <c r="E42" s="82"/>
      <c r="F42" s="83">
        <f>SUM(F43:F60)</f>
        <v>-22859367</v>
      </c>
      <c r="G42" s="84"/>
      <c r="H42" s="84"/>
      <c r="I42" s="84"/>
      <c r="J42" s="84"/>
      <c r="K42" s="86"/>
      <c r="L42" s="86"/>
      <c r="M42" s="86"/>
      <c r="N42" s="87"/>
      <c r="O42" s="87"/>
      <c r="P42" s="88"/>
      <c r="Q42" s="86"/>
      <c r="R42" s="86"/>
      <c r="S42" s="86"/>
      <c r="T42" s="149"/>
    </row>
    <row r="43" spans="1:20">
      <c r="C43" s="150"/>
      <c r="D43" s="151" t="s">
        <v>95</v>
      </c>
      <c r="E43" s="139"/>
      <c r="F43" s="140"/>
      <c r="G43" s="104"/>
      <c r="H43" s="141"/>
      <c r="I43" s="104"/>
      <c r="J43" s="104"/>
      <c r="K43" s="142"/>
      <c r="L43" s="62"/>
      <c r="M43" s="63"/>
      <c r="N43" s="64"/>
      <c r="O43" s="65"/>
      <c r="P43" s="66"/>
      <c r="Q43" s="63"/>
      <c r="R43" s="62"/>
      <c r="S43" s="63"/>
      <c r="T43" s="143"/>
    </row>
    <row r="44" spans="1:20">
      <c r="B44" s="1" t="s">
        <v>96</v>
      </c>
      <c r="C44" s="150"/>
      <c r="D44" s="152" t="s">
        <v>97</v>
      </c>
      <c r="E44" s="139">
        <v>-269531</v>
      </c>
      <c r="F44" s="140">
        <f t="shared" ref="F44:F49" si="11">G44+K44+T44+H44</f>
        <v>-254884</v>
      </c>
      <c r="G44" s="104">
        <v>0</v>
      </c>
      <c r="H44" s="141">
        <f t="shared" si="10"/>
        <v>0</v>
      </c>
      <c r="I44" s="104">
        <v>0</v>
      </c>
      <c r="J44" s="104">
        <v>0</v>
      </c>
      <c r="K44" s="142">
        <f t="shared" ref="K44:K49" si="12">SUM(L44:O44)</f>
        <v>-130000</v>
      </c>
      <c r="L44" s="62">
        <v>-130000</v>
      </c>
      <c r="M44" s="63">
        <v>0</v>
      </c>
      <c r="N44" s="64">
        <v>0</v>
      </c>
      <c r="O44" s="65">
        <v>0</v>
      </c>
      <c r="P44" s="66">
        <f>-125000+116</f>
        <v>-124884</v>
      </c>
      <c r="Q44" s="63">
        <v>0</v>
      </c>
      <c r="R44" s="62">
        <v>0</v>
      </c>
      <c r="S44" s="63">
        <v>0</v>
      </c>
      <c r="T44" s="143">
        <f t="shared" ref="T44:T49" si="13">SUM(P44:S44)</f>
        <v>-124884</v>
      </c>
    </row>
    <row r="45" spans="1:20">
      <c r="B45" s="1" t="s">
        <v>98</v>
      </c>
      <c r="C45" s="150"/>
      <c r="D45" s="68" t="s">
        <v>99</v>
      </c>
      <c r="E45" s="139">
        <v>-151035</v>
      </c>
      <c r="F45" s="140">
        <f t="shared" si="11"/>
        <v>-630000</v>
      </c>
      <c r="G45" s="104">
        <v>0</v>
      </c>
      <c r="H45" s="141">
        <f t="shared" si="10"/>
        <v>0</v>
      </c>
      <c r="I45" s="104">
        <v>0</v>
      </c>
      <c r="J45" s="104">
        <v>0</v>
      </c>
      <c r="K45" s="142">
        <f t="shared" si="12"/>
        <v>-180000</v>
      </c>
      <c r="L45" s="62">
        <v>-180000</v>
      </c>
      <c r="M45" s="63">
        <v>0</v>
      </c>
      <c r="N45" s="64">
        <v>0</v>
      </c>
      <c r="O45" s="65">
        <v>0</v>
      </c>
      <c r="P45" s="66">
        <v>-450000</v>
      </c>
      <c r="Q45" s="63">
        <v>0</v>
      </c>
      <c r="R45" s="62">
        <v>0</v>
      </c>
      <c r="S45" s="63">
        <v>0</v>
      </c>
      <c r="T45" s="143">
        <f t="shared" si="13"/>
        <v>-450000</v>
      </c>
    </row>
    <row r="46" spans="1:20">
      <c r="B46" s="1" t="s">
        <v>100</v>
      </c>
      <c r="C46" s="150"/>
      <c r="D46" s="92" t="s">
        <v>101</v>
      </c>
      <c r="E46" s="139">
        <v>-405000</v>
      </c>
      <c r="F46" s="140">
        <f t="shared" si="11"/>
        <v>-270000</v>
      </c>
      <c r="G46" s="104">
        <v>0</v>
      </c>
      <c r="H46" s="141">
        <f t="shared" si="10"/>
        <v>0</v>
      </c>
      <c r="I46" s="104">
        <v>0</v>
      </c>
      <c r="J46" s="104">
        <v>0</v>
      </c>
      <c r="K46" s="142">
        <f t="shared" si="12"/>
        <v>-70000</v>
      </c>
      <c r="L46" s="62">
        <v>-70000</v>
      </c>
      <c r="M46" s="63">
        <v>0</v>
      </c>
      <c r="N46" s="64">
        <v>0</v>
      </c>
      <c r="O46" s="65">
        <v>0</v>
      </c>
      <c r="P46" s="66">
        <v>-200000</v>
      </c>
      <c r="Q46" s="63">
        <v>0</v>
      </c>
      <c r="R46" s="62">
        <v>0</v>
      </c>
      <c r="S46" s="63">
        <v>0</v>
      </c>
      <c r="T46" s="143">
        <f t="shared" si="13"/>
        <v>-200000</v>
      </c>
    </row>
    <row r="47" spans="1:20">
      <c r="B47" s="35" t="s">
        <v>102</v>
      </c>
      <c r="C47" s="150"/>
      <c r="D47" s="68" t="s">
        <v>103</v>
      </c>
      <c r="E47" s="139">
        <v>-105500</v>
      </c>
      <c r="F47" s="140">
        <f t="shared" si="11"/>
        <v>-130000</v>
      </c>
      <c r="G47" s="104">
        <v>-130000</v>
      </c>
      <c r="H47" s="141">
        <f t="shared" si="10"/>
        <v>0</v>
      </c>
      <c r="I47" s="104">
        <v>0</v>
      </c>
      <c r="J47" s="104">
        <v>0</v>
      </c>
      <c r="K47" s="142">
        <f t="shared" si="12"/>
        <v>0</v>
      </c>
      <c r="L47" s="62">
        <v>0</v>
      </c>
      <c r="M47" s="63">
        <v>0</v>
      </c>
      <c r="N47" s="64">
        <v>0</v>
      </c>
      <c r="O47" s="65">
        <v>0</v>
      </c>
      <c r="P47" s="66">
        <v>0</v>
      </c>
      <c r="Q47" s="63">
        <v>0</v>
      </c>
      <c r="R47" s="62">
        <v>0</v>
      </c>
      <c r="S47" s="63">
        <v>0</v>
      </c>
      <c r="T47" s="143">
        <f t="shared" si="13"/>
        <v>0</v>
      </c>
    </row>
    <row r="48" spans="1:20">
      <c r="B48" s="35" t="s">
        <v>104</v>
      </c>
      <c r="C48" s="150"/>
      <c r="D48" s="138" t="s">
        <v>105</v>
      </c>
      <c r="E48" s="139">
        <v>-4591920</v>
      </c>
      <c r="F48" s="140">
        <f t="shared" si="11"/>
        <v>-290000</v>
      </c>
      <c r="G48" s="104"/>
      <c r="H48" s="141">
        <f t="shared" si="10"/>
        <v>0</v>
      </c>
      <c r="I48" s="104">
        <v>0</v>
      </c>
      <c r="J48" s="104">
        <v>0</v>
      </c>
      <c r="K48" s="142">
        <f t="shared" si="12"/>
        <v>-150000</v>
      </c>
      <c r="L48" s="62">
        <v>0</v>
      </c>
      <c r="M48" s="63">
        <v>0</v>
      </c>
      <c r="N48" s="64">
        <v>-150000</v>
      </c>
      <c r="O48" s="65">
        <v>0</v>
      </c>
      <c r="P48" s="66">
        <v>0</v>
      </c>
      <c r="Q48" s="63">
        <v>0</v>
      </c>
      <c r="R48" s="62">
        <v>-140000</v>
      </c>
      <c r="S48" s="63">
        <v>0</v>
      </c>
      <c r="T48" s="143">
        <f t="shared" si="13"/>
        <v>-140000</v>
      </c>
    </row>
    <row r="49" spans="1:21">
      <c r="B49" s="1" t="s">
        <v>106</v>
      </c>
      <c r="C49" s="150"/>
      <c r="D49" s="68" t="s">
        <v>107</v>
      </c>
      <c r="E49" s="139">
        <v>-24144</v>
      </c>
      <c r="F49" s="140">
        <f t="shared" si="11"/>
        <v>-80000</v>
      </c>
      <c r="G49" s="104">
        <v>-80000</v>
      </c>
      <c r="H49" s="141">
        <f t="shared" si="10"/>
        <v>0</v>
      </c>
      <c r="I49" s="104">
        <v>0</v>
      </c>
      <c r="J49" s="104">
        <v>0</v>
      </c>
      <c r="K49" s="142">
        <f t="shared" si="12"/>
        <v>0</v>
      </c>
      <c r="L49" s="62">
        <v>0</v>
      </c>
      <c r="M49" s="63">
        <v>0</v>
      </c>
      <c r="N49" s="64">
        <v>0</v>
      </c>
      <c r="O49" s="65">
        <v>0</v>
      </c>
      <c r="P49" s="66">
        <v>0</v>
      </c>
      <c r="Q49" s="63">
        <v>0</v>
      </c>
      <c r="R49" s="62">
        <v>0</v>
      </c>
      <c r="S49" s="63">
        <v>0</v>
      </c>
      <c r="T49" s="143">
        <f t="shared" si="13"/>
        <v>0</v>
      </c>
    </row>
    <row r="50" spans="1:21">
      <c r="C50" s="150"/>
      <c r="D50" s="153" t="s">
        <v>108</v>
      </c>
      <c r="E50" s="139"/>
      <c r="F50" s="140"/>
      <c r="G50" s="104"/>
      <c r="H50" s="141"/>
      <c r="I50" s="104"/>
      <c r="J50" s="104"/>
      <c r="K50" s="142"/>
      <c r="L50" s="62"/>
      <c r="M50" s="63"/>
      <c r="N50" s="64"/>
      <c r="O50" s="65"/>
      <c r="P50" s="66"/>
      <c r="Q50" s="63"/>
      <c r="R50" s="62"/>
      <c r="S50" s="63"/>
      <c r="T50" s="143"/>
    </row>
    <row r="51" spans="1:21">
      <c r="B51" s="1" t="s">
        <v>109</v>
      </c>
      <c r="C51" s="150"/>
      <c r="D51" s="92" t="s">
        <v>110</v>
      </c>
      <c r="E51" s="139">
        <v>-149075</v>
      </c>
      <c r="F51" s="140">
        <f t="shared" ref="F51:F60" si="14">G51+K51+T51+H51</f>
        <v>-3367000</v>
      </c>
      <c r="G51" s="59">
        <v>0</v>
      </c>
      <c r="H51" s="141">
        <f t="shared" si="10"/>
        <v>0</v>
      </c>
      <c r="I51" s="59">
        <v>0</v>
      </c>
      <c r="J51" s="59">
        <v>0</v>
      </c>
      <c r="K51" s="142">
        <f>SUM(L51:O51)</f>
        <v>-715000</v>
      </c>
      <c r="L51" s="62"/>
      <c r="M51" s="63"/>
      <c r="N51" s="64">
        <v>-415000</v>
      </c>
      <c r="O51" s="65">
        <v>-300000</v>
      </c>
      <c r="P51" s="66"/>
      <c r="Q51" s="63">
        <v>-2370000</v>
      </c>
      <c r="R51" s="62">
        <v>-232000</v>
      </c>
      <c r="S51" s="63">
        <v>-50000</v>
      </c>
      <c r="T51" s="143">
        <f t="shared" ref="T51:T60" si="15">SUM(P51:S51)</f>
        <v>-2652000</v>
      </c>
    </row>
    <row r="52" spans="1:21">
      <c r="B52" s="71" t="s">
        <v>111</v>
      </c>
      <c r="C52" s="80"/>
      <c r="D52" s="154" t="s">
        <v>112</v>
      </c>
      <c r="E52" s="139"/>
      <c r="F52" s="140">
        <f t="shared" si="14"/>
        <v>-1966650</v>
      </c>
      <c r="G52" s="59">
        <v>0</v>
      </c>
      <c r="H52" s="141">
        <f t="shared" si="10"/>
        <v>0</v>
      </c>
      <c r="I52" s="59">
        <v>0</v>
      </c>
      <c r="J52" s="59">
        <v>0</v>
      </c>
      <c r="K52" s="142">
        <f t="shared" ref="K52:K60" si="16">SUM(L52:O52)</f>
        <v>-1966650</v>
      </c>
      <c r="L52" s="62"/>
      <c r="M52" s="63">
        <v>-1516650</v>
      </c>
      <c r="N52" s="64">
        <v>-200000</v>
      </c>
      <c r="O52" s="65">
        <v>-250000</v>
      </c>
      <c r="P52" s="66"/>
      <c r="Q52" s="63">
        <v>0</v>
      </c>
      <c r="R52" s="62">
        <v>0</v>
      </c>
      <c r="S52" s="63"/>
      <c r="T52" s="143">
        <f t="shared" si="15"/>
        <v>0</v>
      </c>
    </row>
    <row r="53" spans="1:21">
      <c r="A53" t="s">
        <v>113</v>
      </c>
      <c r="B53" s="71" t="s">
        <v>114</v>
      </c>
      <c r="C53" s="80"/>
      <c r="D53" s="92" t="s">
        <v>115</v>
      </c>
      <c r="E53" s="139">
        <v>-54991</v>
      </c>
      <c r="F53" s="140">
        <f t="shared" si="14"/>
        <v>-2630548</v>
      </c>
      <c r="G53" s="59">
        <v>0</v>
      </c>
      <c r="H53" s="141">
        <f t="shared" si="10"/>
        <v>0</v>
      </c>
      <c r="I53" s="59">
        <v>0</v>
      </c>
      <c r="J53" s="59">
        <v>0</v>
      </c>
      <c r="K53" s="142">
        <f t="shared" si="16"/>
        <v>-1900000</v>
      </c>
      <c r="L53" s="62"/>
      <c r="M53" s="63"/>
      <c r="N53" s="64">
        <v>-600000</v>
      </c>
      <c r="O53" s="65">
        <v>-1300000</v>
      </c>
      <c r="P53" s="66"/>
      <c r="Q53" s="63"/>
      <c r="R53" s="62">
        <f>-624800+394252</f>
        <v>-230548</v>
      </c>
      <c r="S53" s="63">
        <v>-500000</v>
      </c>
      <c r="T53" s="143">
        <f t="shared" si="15"/>
        <v>-730548</v>
      </c>
      <c r="U53" s="155"/>
    </row>
    <row r="54" spans="1:21">
      <c r="B54" s="71" t="s">
        <v>116</v>
      </c>
      <c r="C54" s="80"/>
      <c r="D54" s="154" t="s">
        <v>117</v>
      </c>
      <c r="E54" s="139"/>
      <c r="F54" s="140">
        <f t="shared" si="14"/>
        <v>-27597</v>
      </c>
      <c r="G54" s="59">
        <v>0</v>
      </c>
      <c r="H54" s="141">
        <f t="shared" si="10"/>
        <v>0</v>
      </c>
      <c r="I54" s="59">
        <v>0</v>
      </c>
      <c r="J54" s="59">
        <v>0</v>
      </c>
      <c r="K54" s="142">
        <f t="shared" si="16"/>
        <v>0</v>
      </c>
      <c r="L54" s="62"/>
      <c r="M54" s="63"/>
      <c r="N54" s="64">
        <v>0</v>
      </c>
      <c r="O54" s="65"/>
      <c r="P54" s="66"/>
      <c r="Q54" s="63"/>
      <c r="R54" s="62">
        <v>-27597</v>
      </c>
      <c r="S54" s="63"/>
      <c r="T54" s="143">
        <f t="shared" si="15"/>
        <v>-27597</v>
      </c>
    </row>
    <row r="55" spans="1:21">
      <c r="B55" s="71" t="s">
        <v>118</v>
      </c>
      <c r="C55" s="80"/>
      <c r="D55" s="154" t="s">
        <v>119</v>
      </c>
      <c r="E55" s="139"/>
      <c r="F55" s="140">
        <f t="shared" si="14"/>
        <v>-179320</v>
      </c>
      <c r="G55" s="59">
        <v>0</v>
      </c>
      <c r="H55" s="141">
        <f t="shared" si="10"/>
        <v>0</v>
      </c>
      <c r="I55" s="59">
        <v>0</v>
      </c>
      <c r="J55" s="59">
        <v>0</v>
      </c>
      <c r="K55" s="142">
        <f t="shared" si="16"/>
        <v>-179320</v>
      </c>
      <c r="L55" s="62"/>
      <c r="M55" s="63"/>
      <c r="N55" s="64">
        <f>-55000-124320</f>
        <v>-179320</v>
      </c>
      <c r="O55" s="65"/>
      <c r="P55" s="66"/>
      <c r="Q55" s="63"/>
      <c r="R55" s="62">
        <v>0</v>
      </c>
      <c r="S55" s="63"/>
      <c r="T55" s="143">
        <f t="shared" si="15"/>
        <v>0</v>
      </c>
    </row>
    <row r="56" spans="1:21">
      <c r="B56" s="71" t="s">
        <v>120</v>
      </c>
      <c r="C56" s="80"/>
      <c r="D56" s="154" t="s">
        <v>121</v>
      </c>
      <c r="E56" s="139"/>
      <c r="F56" s="140">
        <f t="shared" si="14"/>
        <v>0</v>
      </c>
      <c r="G56" s="59">
        <v>0</v>
      </c>
      <c r="H56" s="141">
        <f t="shared" si="10"/>
        <v>0</v>
      </c>
      <c r="I56" s="59">
        <v>0</v>
      </c>
      <c r="J56" s="59">
        <v>0</v>
      </c>
      <c r="K56" s="142">
        <f t="shared" si="16"/>
        <v>0</v>
      </c>
      <c r="L56" s="62"/>
      <c r="M56" s="63"/>
      <c r="N56" s="64"/>
      <c r="O56" s="65"/>
      <c r="P56" s="66"/>
      <c r="Q56" s="63"/>
      <c r="R56" s="62"/>
      <c r="S56" s="63"/>
      <c r="T56" s="143">
        <f t="shared" si="15"/>
        <v>0</v>
      </c>
    </row>
    <row r="57" spans="1:21">
      <c r="B57" s="1" t="s">
        <v>122</v>
      </c>
      <c r="C57" s="150"/>
      <c r="D57" s="154" t="s">
        <v>123</v>
      </c>
      <c r="E57" s="139"/>
      <c r="F57" s="140">
        <f t="shared" si="14"/>
        <v>0</v>
      </c>
      <c r="G57" s="59">
        <v>0</v>
      </c>
      <c r="H57" s="141">
        <f t="shared" si="10"/>
        <v>0</v>
      </c>
      <c r="I57" s="59">
        <v>0</v>
      </c>
      <c r="J57" s="59">
        <v>0</v>
      </c>
      <c r="K57" s="142">
        <f t="shared" si="16"/>
        <v>0</v>
      </c>
      <c r="L57" s="62">
        <v>0</v>
      </c>
      <c r="M57" s="63">
        <v>0</v>
      </c>
      <c r="N57" s="64">
        <v>0</v>
      </c>
      <c r="O57" s="65">
        <v>0</v>
      </c>
      <c r="P57" s="66">
        <v>0</v>
      </c>
      <c r="Q57" s="63">
        <v>0</v>
      </c>
      <c r="R57" s="63">
        <v>0</v>
      </c>
      <c r="S57" s="63">
        <v>0</v>
      </c>
      <c r="T57" s="143">
        <f t="shared" si="15"/>
        <v>0</v>
      </c>
    </row>
    <row r="58" spans="1:21">
      <c r="B58" s="71" t="s">
        <v>124</v>
      </c>
      <c r="C58" s="80"/>
      <c r="D58" s="154" t="s">
        <v>125</v>
      </c>
      <c r="E58" s="139"/>
      <c r="F58" s="140">
        <f t="shared" si="14"/>
        <v>-369768</v>
      </c>
      <c r="G58" s="59">
        <v>0</v>
      </c>
      <c r="H58" s="141">
        <f t="shared" si="10"/>
        <v>0</v>
      </c>
      <c r="I58" s="59">
        <v>0</v>
      </c>
      <c r="J58" s="59">
        <v>0</v>
      </c>
      <c r="K58" s="142">
        <f t="shared" si="16"/>
        <v>-197287</v>
      </c>
      <c r="L58" s="62"/>
      <c r="M58" s="63"/>
      <c r="N58" s="64">
        <v>-150000</v>
      </c>
      <c r="O58" s="65">
        <v>-47287</v>
      </c>
      <c r="P58" s="66"/>
      <c r="Q58" s="63"/>
      <c r="R58" s="63"/>
      <c r="S58" s="63">
        <f>-222481+50000</f>
        <v>-172481</v>
      </c>
      <c r="T58" s="143">
        <f t="shared" si="15"/>
        <v>-172481</v>
      </c>
    </row>
    <row r="59" spans="1:21">
      <c r="B59" s="71" t="s">
        <v>126</v>
      </c>
      <c r="C59" s="80"/>
      <c r="D59" s="154" t="s">
        <v>127</v>
      </c>
      <c r="E59" s="139"/>
      <c r="F59" s="140">
        <f t="shared" si="14"/>
        <v>-12663600</v>
      </c>
      <c r="G59" s="59">
        <v>0</v>
      </c>
      <c r="H59" s="141">
        <f t="shared" si="10"/>
        <v>0</v>
      </c>
      <c r="I59" s="59">
        <v>0</v>
      </c>
      <c r="J59" s="59">
        <v>0</v>
      </c>
      <c r="K59" s="142">
        <f t="shared" si="16"/>
        <v>-5063600</v>
      </c>
      <c r="L59" s="62"/>
      <c r="M59" s="63">
        <v>0</v>
      </c>
      <c r="N59" s="64">
        <v>-1500000</v>
      </c>
      <c r="O59" s="65">
        <f>-7250000+3686400</f>
        <v>-3563600</v>
      </c>
      <c r="P59" s="66"/>
      <c r="Q59" s="63">
        <v>0</v>
      </c>
      <c r="R59" s="63">
        <f>-5900000</f>
        <v>-5900000</v>
      </c>
      <c r="S59" s="63">
        <v>-1700000</v>
      </c>
      <c r="T59" s="143">
        <f t="shared" si="15"/>
        <v>-7600000</v>
      </c>
    </row>
    <row r="60" spans="1:21">
      <c r="B60" s="71" t="s">
        <v>128</v>
      </c>
      <c r="C60" s="80"/>
      <c r="D60" s="154" t="s">
        <v>129</v>
      </c>
      <c r="E60" s="139"/>
      <c r="F60" s="140">
        <f t="shared" si="14"/>
        <v>0</v>
      </c>
      <c r="G60" s="59">
        <v>0</v>
      </c>
      <c r="H60" s="141">
        <f t="shared" si="10"/>
        <v>0</v>
      </c>
      <c r="I60" s="59">
        <v>0</v>
      </c>
      <c r="J60" s="59">
        <v>0</v>
      </c>
      <c r="K60" s="142">
        <f t="shared" si="16"/>
        <v>0</v>
      </c>
      <c r="L60" s="62">
        <v>0</v>
      </c>
      <c r="M60" s="63">
        <v>0</v>
      </c>
      <c r="N60" s="64">
        <v>0</v>
      </c>
      <c r="O60" s="65">
        <v>0</v>
      </c>
      <c r="P60" s="66">
        <v>0</v>
      </c>
      <c r="Q60" s="63">
        <v>0</v>
      </c>
      <c r="R60" s="63">
        <v>0</v>
      </c>
      <c r="S60" s="63">
        <v>0</v>
      </c>
      <c r="T60" s="143">
        <f t="shared" si="15"/>
        <v>0</v>
      </c>
    </row>
    <row r="61" spans="1:21">
      <c r="C61" s="156"/>
      <c r="D61" s="157" t="s">
        <v>130</v>
      </c>
      <c r="E61" s="95"/>
      <c r="F61" s="96">
        <f>SUM(F62:F84)</f>
        <v>-9620000</v>
      </c>
      <c r="G61" s="97"/>
      <c r="H61" s="97"/>
      <c r="I61" s="97"/>
      <c r="J61" s="97"/>
      <c r="K61" s="99"/>
      <c r="L61" s="99"/>
      <c r="M61" s="99"/>
      <c r="N61" s="100"/>
      <c r="O61" s="100"/>
      <c r="P61" s="101"/>
      <c r="Q61" s="99"/>
      <c r="R61" s="99"/>
      <c r="S61" s="99"/>
      <c r="T61" s="158"/>
    </row>
    <row r="62" spans="1:21">
      <c r="A62" t="s">
        <v>131</v>
      </c>
      <c r="B62" s="71" t="s">
        <v>132</v>
      </c>
      <c r="C62" s="103"/>
      <c r="D62" s="159" t="s">
        <v>133</v>
      </c>
      <c r="E62" s="139"/>
      <c r="F62" s="140">
        <f t="shared" ref="F62:F73" si="17">G62+K62+T62+H62</f>
        <v>-1000000</v>
      </c>
      <c r="G62" s="104">
        <v>0</v>
      </c>
      <c r="H62" s="141">
        <f t="shared" si="10"/>
        <v>-1000000</v>
      </c>
      <c r="I62" s="104">
        <v>0</v>
      </c>
      <c r="J62" s="104">
        <v>-1000000</v>
      </c>
      <c r="K62" s="142">
        <f t="shared" ref="K62:K73" si="18">SUM(L62:O62)</f>
        <v>0</v>
      </c>
      <c r="L62" s="62">
        <v>0</v>
      </c>
      <c r="M62" s="63">
        <v>0</v>
      </c>
      <c r="N62" s="64">
        <v>0</v>
      </c>
      <c r="O62" s="65">
        <v>0</v>
      </c>
      <c r="P62" s="91">
        <v>0</v>
      </c>
      <c r="Q62" s="63">
        <v>0</v>
      </c>
      <c r="R62" s="62">
        <v>0</v>
      </c>
      <c r="S62" s="63">
        <v>0</v>
      </c>
      <c r="T62" s="143">
        <f t="shared" ref="T62:T73" si="19">SUM(P62:S62)</f>
        <v>0</v>
      </c>
    </row>
    <row r="63" spans="1:21">
      <c r="A63" t="s">
        <v>131</v>
      </c>
      <c r="B63" s="71" t="s">
        <v>134</v>
      </c>
      <c r="C63" s="103"/>
      <c r="D63" s="159" t="s">
        <v>135</v>
      </c>
      <c r="E63" s="139"/>
      <c r="F63" s="140">
        <f t="shared" si="17"/>
        <v>-500000</v>
      </c>
      <c r="G63" s="104">
        <v>0</v>
      </c>
      <c r="H63" s="141">
        <f t="shared" si="10"/>
        <v>-500000</v>
      </c>
      <c r="I63" s="104">
        <v>0</v>
      </c>
      <c r="J63" s="104">
        <v>-500000</v>
      </c>
      <c r="K63" s="142">
        <f t="shared" si="18"/>
        <v>0</v>
      </c>
      <c r="L63" s="62">
        <v>0</v>
      </c>
      <c r="M63" s="63">
        <v>0</v>
      </c>
      <c r="N63" s="64">
        <v>0</v>
      </c>
      <c r="O63" s="65">
        <v>0</v>
      </c>
      <c r="P63" s="91">
        <v>0</v>
      </c>
      <c r="Q63" s="63">
        <v>0</v>
      </c>
      <c r="R63" s="62">
        <v>0</v>
      </c>
      <c r="S63" s="63">
        <v>0</v>
      </c>
      <c r="T63" s="143">
        <f t="shared" si="19"/>
        <v>0</v>
      </c>
    </row>
    <row r="64" spans="1:21">
      <c r="A64" t="s">
        <v>131</v>
      </c>
      <c r="B64" s="71" t="s">
        <v>136</v>
      </c>
      <c r="C64" s="103"/>
      <c r="D64" s="159" t="s">
        <v>137</v>
      </c>
      <c r="E64" s="139"/>
      <c r="F64" s="140">
        <f t="shared" si="17"/>
        <v>-300000</v>
      </c>
      <c r="G64" s="104">
        <v>0</v>
      </c>
      <c r="H64" s="141">
        <f t="shared" si="10"/>
        <v>-300000</v>
      </c>
      <c r="I64" s="104">
        <v>0</v>
      </c>
      <c r="J64" s="104">
        <v>-300000</v>
      </c>
      <c r="K64" s="142">
        <f t="shared" si="18"/>
        <v>0</v>
      </c>
      <c r="L64" s="62">
        <v>0</v>
      </c>
      <c r="M64" s="63">
        <v>0</v>
      </c>
      <c r="N64" s="64">
        <v>0</v>
      </c>
      <c r="O64" s="65">
        <v>0</v>
      </c>
      <c r="P64" s="91">
        <v>0</v>
      </c>
      <c r="Q64" s="63">
        <v>0</v>
      </c>
      <c r="R64" s="62">
        <v>0</v>
      </c>
      <c r="S64" s="63">
        <v>0</v>
      </c>
      <c r="T64" s="143">
        <f t="shared" si="19"/>
        <v>0</v>
      </c>
    </row>
    <row r="65" spans="1:20">
      <c r="A65" t="s">
        <v>131</v>
      </c>
      <c r="B65" s="71" t="s">
        <v>138</v>
      </c>
      <c r="C65" s="103"/>
      <c r="D65" s="159" t="s">
        <v>139</v>
      </c>
      <c r="E65" s="139"/>
      <c r="F65" s="140">
        <f t="shared" si="17"/>
        <v>-55000</v>
      </c>
      <c r="G65" s="104">
        <v>0</v>
      </c>
      <c r="H65" s="141">
        <f t="shared" si="10"/>
        <v>-55000</v>
      </c>
      <c r="I65" s="104">
        <v>0</v>
      </c>
      <c r="J65" s="104">
        <v>-55000</v>
      </c>
      <c r="K65" s="142">
        <f t="shared" si="18"/>
        <v>0</v>
      </c>
      <c r="L65" s="62">
        <v>0</v>
      </c>
      <c r="M65" s="63">
        <v>0</v>
      </c>
      <c r="N65" s="64">
        <v>0</v>
      </c>
      <c r="O65" s="65">
        <v>0</v>
      </c>
      <c r="P65" s="91">
        <v>0</v>
      </c>
      <c r="Q65" s="63">
        <v>0</v>
      </c>
      <c r="R65" s="62">
        <v>0</v>
      </c>
      <c r="S65" s="63">
        <v>0</v>
      </c>
      <c r="T65" s="143">
        <f t="shared" si="19"/>
        <v>0</v>
      </c>
    </row>
    <row r="66" spans="1:20">
      <c r="A66" t="s">
        <v>131</v>
      </c>
      <c r="B66" s="71" t="s">
        <v>140</v>
      </c>
      <c r="C66" s="103"/>
      <c r="D66" s="159" t="s">
        <v>141</v>
      </c>
      <c r="E66" s="139"/>
      <c r="F66" s="140">
        <f t="shared" si="17"/>
        <v>-340000</v>
      </c>
      <c r="G66" s="104">
        <v>-30000</v>
      </c>
      <c r="H66" s="141">
        <f t="shared" si="10"/>
        <v>-310000</v>
      </c>
      <c r="I66" s="104">
        <v>-90000</v>
      </c>
      <c r="J66" s="104">
        <v>-220000</v>
      </c>
      <c r="K66" s="142">
        <f t="shared" si="18"/>
        <v>0</v>
      </c>
      <c r="L66" s="63">
        <v>0</v>
      </c>
      <c r="M66" s="63">
        <v>0</v>
      </c>
      <c r="N66" s="64">
        <v>0</v>
      </c>
      <c r="O66" s="65">
        <v>0</v>
      </c>
      <c r="P66" s="91">
        <v>0</v>
      </c>
      <c r="Q66" s="63">
        <v>0</v>
      </c>
      <c r="R66" s="62">
        <v>0</v>
      </c>
      <c r="S66" s="63">
        <v>0</v>
      </c>
      <c r="T66" s="143">
        <f t="shared" si="19"/>
        <v>0</v>
      </c>
    </row>
    <row r="67" spans="1:20">
      <c r="A67" t="s">
        <v>131</v>
      </c>
      <c r="B67" s="71" t="s">
        <v>142</v>
      </c>
      <c r="C67" s="103"/>
      <c r="D67" s="159" t="s">
        <v>143</v>
      </c>
      <c r="E67" s="139"/>
      <c r="F67" s="140">
        <f t="shared" si="17"/>
        <v>-630000</v>
      </c>
      <c r="G67" s="104">
        <v>-30000</v>
      </c>
      <c r="H67" s="141">
        <f t="shared" si="10"/>
        <v>-600000</v>
      </c>
      <c r="I67" s="104">
        <v>-210000</v>
      </c>
      <c r="J67" s="104">
        <v>-390000</v>
      </c>
      <c r="K67" s="142">
        <f t="shared" si="18"/>
        <v>0</v>
      </c>
      <c r="L67" s="63">
        <v>0</v>
      </c>
      <c r="M67" s="63">
        <v>0</v>
      </c>
      <c r="N67" s="64">
        <v>0</v>
      </c>
      <c r="O67" s="65">
        <v>0</v>
      </c>
      <c r="P67" s="91">
        <v>0</v>
      </c>
      <c r="Q67" s="63">
        <v>0</v>
      </c>
      <c r="R67" s="62">
        <v>0</v>
      </c>
      <c r="S67" s="63">
        <v>0</v>
      </c>
      <c r="T67" s="143">
        <f t="shared" si="19"/>
        <v>0</v>
      </c>
    </row>
    <row r="68" spans="1:20">
      <c r="A68" t="s">
        <v>131</v>
      </c>
      <c r="B68" s="71" t="s">
        <v>144</v>
      </c>
      <c r="C68" s="103"/>
      <c r="D68" s="159" t="s">
        <v>145</v>
      </c>
      <c r="E68" s="139"/>
      <c r="F68" s="140">
        <f t="shared" si="17"/>
        <v>-40000</v>
      </c>
      <c r="G68" s="104">
        <v>0</v>
      </c>
      <c r="H68" s="141">
        <f t="shared" si="10"/>
        <v>-40000</v>
      </c>
      <c r="I68" s="104">
        <v>-40000</v>
      </c>
      <c r="J68" s="104">
        <v>0</v>
      </c>
      <c r="K68" s="142">
        <f t="shared" si="18"/>
        <v>0</v>
      </c>
      <c r="L68" s="63">
        <v>0</v>
      </c>
      <c r="M68" s="63">
        <v>0</v>
      </c>
      <c r="N68" s="64">
        <v>0</v>
      </c>
      <c r="O68" s="65">
        <v>0</v>
      </c>
      <c r="P68" s="91">
        <v>0</v>
      </c>
      <c r="Q68" s="63">
        <v>0</v>
      </c>
      <c r="R68" s="62">
        <v>0</v>
      </c>
      <c r="S68" s="63">
        <v>0</v>
      </c>
      <c r="T68" s="143">
        <f t="shared" si="19"/>
        <v>0</v>
      </c>
    </row>
    <row r="69" spans="1:20">
      <c r="A69" t="s">
        <v>131</v>
      </c>
      <c r="B69" s="71" t="s">
        <v>146</v>
      </c>
      <c r="C69" s="103"/>
      <c r="D69" s="159" t="s">
        <v>147</v>
      </c>
      <c r="E69" s="139"/>
      <c r="F69" s="140">
        <f t="shared" si="17"/>
        <v>0</v>
      </c>
      <c r="G69" s="104">
        <v>0</v>
      </c>
      <c r="H69" s="141">
        <f t="shared" si="10"/>
        <v>0</v>
      </c>
      <c r="I69" s="104">
        <v>0</v>
      </c>
      <c r="J69" s="104">
        <v>0</v>
      </c>
      <c r="K69" s="142">
        <f t="shared" si="18"/>
        <v>0</v>
      </c>
      <c r="L69" s="63">
        <v>0</v>
      </c>
      <c r="M69" s="63">
        <v>0</v>
      </c>
      <c r="N69" s="64">
        <v>0</v>
      </c>
      <c r="O69" s="65">
        <v>0</v>
      </c>
      <c r="P69" s="91">
        <v>0</v>
      </c>
      <c r="Q69" s="63">
        <v>0</v>
      </c>
      <c r="R69" s="62">
        <v>0</v>
      </c>
      <c r="S69" s="63">
        <v>0</v>
      </c>
      <c r="T69" s="143">
        <f t="shared" si="19"/>
        <v>0</v>
      </c>
    </row>
    <row r="70" spans="1:20">
      <c r="A70" t="s">
        <v>131</v>
      </c>
      <c r="B70" s="71" t="s">
        <v>148</v>
      </c>
      <c r="C70" s="103"/>
      <c r="D70" s="159" t="s">
        <v>149</v>
      </c>
      <c r="E70" s="139"/>
      <c r="F70" s="140">
        <f t="shared" si="17"/>
        <v>-4393350</v>
      </c>
      <c r="G70" s="104">
        <v>0</v>
      </c>
      <c r="H70" s="141">
        <f t="shared" si="10"/>
        <v>-4393350</v>
      </c>
      <c r="I70" s="104">
        <v>-82000</v>
      </c>
      <c r="J70" s="104">
        <f>-3943350-368000</f>
        <v>-4311350</v>
      </c>
      <c r="K70" s="142">
        <f t="shared" si="18"/>
        <v>0</v>
      </c>
      <c r="L70" s="63">
        <v>0</v>
      </c>
      <c r="M70" s="63">
        <v>0</v>
      </c>
      <c r="N70" s="64">
        <v>0</v>
      </c>
      <c r="O70" s="65">
        <v>0</v>
      </c>
      <c r="P70" s="91">
        <v>0</v>
      </c>
      <c r="Q70" s="63">
        <v>0</v>
      </c>
      <c r="R70" s="62">
        <v>0</v>
      </c>
      <c r="S70" s="63">
        <v>0</v>
      </c>
      <c r="T70" s="143">
        <f t="shared" si="19"/>
        <v>0</v>
      </c>
    </row>
    <row r="71" spans="1:20">
      <c r="A71" t="s">
        <v>131</v>
      </c>
      <c r="B71" s="71" t="s">
        <v>150</v>
      </c>
      <c r="C71" s="103"/>
      <c r="D71" s="159" t="s">
        <v>151</v>
      </c>
      <c r="E71" s="139"/>
      <c r="F71" s="140">
        <f t="shared" si="17"/>
        <v>-2000000</v>
      </c>
      <c r="G71" s="104">
        <v>0</v>
      </c>
      <c r="H71" s="141">
        <f t="shared" si="10"/>
        <v>-2000000</v>
      </c>
      <c r="I71" s="104">
        <v>-2000000</v>
      </c>
      <c r="J71" s="104">
        <v>0</v>
      </c>
      <c r="K71" s="142">
        <f t="shared" si="18"/>
        <v>0</v>
      </c>
      <c r="L71" s="63">
        <v>0</v>
      </c>
      <c r="M71" s="63">
        <v>0</v>
      </c>
      <c r="N71" s="64">
        <v>0</v>
      </c>
      <c r="O71" s="65">
        <v>0</v>
      </c>
      <c r="P71" s="66">
        <v>0</v>
      </c>
      <c r="Q71" s="63">
        <v>0</v>
      </c>
      <c r="R71" s="62">
        <v>0</v>
      </c>
      <c r="S71" s="63">
        <v>0</v>
      </c>
      <c r="T71" s="143">
        <f t="shared" si="19"/>
        <v>0</v>
      </c>
    </row>
    <row r="72" spans="1:20">
      <c r="B72" s="71" t="s">
        <v>152</v>
      </c>
      <c r="C72" s="103"/>
      <c r="D72" s="159" t="s">
        <v>153</v>
      </c>
      <c r="E72" s="139"/>
      <c r="F72" s="140">
        <f t="shared" si="17"/>
        <v>-361650</v>
      </c>
      <c r="G72" s="104">
        <v>0</v>
      </c>
      <c r="H72" s="141">
        <f t="shared" si="10"/>
        <v>-361650</v>
      </c>
      <c r="I72" s="104">
        <v>-296650</v>
      </c>
      <c r="J72" s="104">
        <v>-65000</v>
      </c>
      <c r="K72" s="142">
        <f t="shared" si="18"/>
        <v>0</v>
      </c>
      <c r="L72" s="63">
        <v>0</v>
      </c>
      <c r="M72" s="63">
        <v>0</v>
      </c>
      <c r="N72" s="64">
        <v>0</v>
      </c>
      <c r="O72" s="65">
        <v>0</v>
      </c>
      <c r="P72" s="66">
        <v>0</v>
      </c>
      <c r="Q72" s="63">
        <v>0</v>
      </c>
      <c r="R72" s="62">
        <v>0</v>
      </c>
      <c r="S72" s="63">
        <v>0</v>
      </c>
      <c r="T72" s="143">
        <f t="shared" si="19"/>
        <v>0</v>
      </c>
    </row>
    <row r="73" spans="1:20">
      <c r="B73" s="71" t="s">
        <v>154</v>
      </c>
      <c r="C73" s="103"/>
      <c r="D73" s="159" t="s">
        <v>155</v>
      </c>
      <c r="E73" s="139"/>
      <c r="F73" s="140">
        <f t="shared" si="17"/>
        <v>0</v>
      </c>
      <c r="G73" s="104">
        <v>0</v>
      </c>
      <c r="H73" s="141">
        <f t="shared" si="10"/>
        <v>0</v>
      </c>
      <c r="I73" s="104">
        <v>0</v>
      </c>
      <c r="J73" s="104">
        <v>0</v>
      </c>
      <c r="K73" s="142">
        <f t="shared" si="18"/>
        <v>0</v>
      </c>
      <c r="L73" s="63">
        <v>0</v>
      </c>
      <c r="M73" s="63">
        <v>0</v>
      </c>
      <c r="N73" s="64">
        <v>0</v>
      </c>
      <c r="O73" s="65">
        <v>0</v>
      </c>
      <c r="P73" s="66">
        <v>0</v>
      </c>
      <c r="Q73" s="63">
        <v>0</v>
      </c>
      <c r="R73" s="62">
        <v>0</v>
      </c>
      <c r="S73" s="63">
        <v>0</v>
      </c>
      <c r="T73" s="143">
        <f t="shared" si="19"/>
        <v>0</v>
      </c>
    </row>
    <row r="74" spans="1:20">
      <c r="C74" s="156"/>
      <c r="D74" s="160" t="s">
        <v>156</v>
      </c>
      <c r="E74" s="139"/>
      <c r="F74" s="140"/>
      <c r="G74" s="104"/>
      <c r="H74" s="141"/>
      <c r="I74" s="104"/>
      <c r="J74" s="104"/>
      <c r="K74" s="142"/>
      <c r="L74" s="62"/>
      <c r="M74" s="63"/>
      <c r="N74" s="64"/>
      <c r="O74" s="65"/>
      <c r="P74" s="66"/>
      <c r="Q74" s="63"/>
      <c r="R74" s="62"/>
      <c r="S74" s="63"/>
      <c r="T74" s="143"/>
    </row>
    <row r="75" spans="1:20">
      <c r="B75" s="69" t="s">
        <v>157</v>
      </c>
      <c r="C75" s="93"/>
      <c r="D75" s="68" t="s">
        <v>158</v>
      </c>
      <c r="E75" s="139">
        <v>-25867900</v>
      </c>
      <c r="F75" s="140">
        <f t="shared" ref="F75:F84" si="20">G75+K75+T75+H75</f>
        <v>0</v>
      </c>
      <c r="G75" s="104">
        <v>0</v>
      </c>
      <c r="H75" s="141">
        <f t="shared" si="10"/>
        <v>0</v>
      </c>
      <c r="I75" s="104">
        <v>0</v>
      </c>
      <c r="J75" s="104">
        <v>0</v>
      </c>
      <c r="K75" s="142">
        <f t="shared" ref="K75:K84" si="21">SUM(L75:O75)</f>
        <v>0</v>
      </c>
      <c r="L75" s="63">
        <v>0</v>
      </c>
      <c r="M75" s="63">
        <v>0</v>
      </c>
      <c r="N75" s="64">
        <v>0</v>
      </c>
      <c r="O75" s="64">
        <v>0</v>
      </c>
      <c r="P75" s="91">
        <v>0</v>
      </c>
      <c r="Q75" s="63">
        <v>0</v>
      </c>
      <c r="R75" s="63">
        <v>0</v>
      </c>
      <c r="S75" s="63">
        <v>0</v>
      </c>
      <c r="T75" s="143">
        <f t="shared" ref="T75:T84" si="22">SUM(P75:S75)</f>
        <v>0</v>
      </c>
    </row>
    <row r="76" spans="1:20">
      <c r="B76" s="69" t="s">
        <v>159</v>
      </c>
      <c r="C76" s="93"/>
      <c r="D76" s="68" t="s">
        <v>160</v>
      </c>
      <c r="E76" s="139">
        <v>-4104660</v>
      </c>
      <c r="F76" s="140">
        <f t="shared" si="20"/>
        <v>0</v>
      </c>
      <c r="G76" s="104">
        <v>0</v>
      </c>
      <c r="H76" s="141">
        <f t="shared" si="10"/>
        <v>0</v>
      </c>
      <c r="I76" s="104">
        <v>0</v>
      </c>
      <c r="J76" s="104">
        <v>0</v>
      </c>
      <c r="K76" s="142">
        <f t="shared" si="21"/>
        <v>0</v>
      </c>
      <c r="L76" s="63">
        <v>0</v>
      </c>
      <c r="M76" s="63">
        <v>0</v>
      </c>
      <c r="N76" s="64">
        <v>0</v>
      </c>
      <c r="O76" s="64">
        <v>0</v>
      </c>
      <c r="P76" s="91">
        <v>0</v>
      </c>
      <c r="Q76" s="63">
        <v>0</v>
      </c>
      <c r="R76" s="63">
        <v>0</v>
      </c>
      <c r="S76" s="63">
        <v>0</v>
      </c>
      <c r="T76" s="143">
        <f t="shared" si="22"/>
        <v>0</v>
      </c>
    </row>
    <row r="77" spans="1:20">
      <c r="B77" s="69" t="s">
        <v>161</v>
      </c>
      <c r="C77" s="93"/>
      <c r="D77" s="68" t="s">
        <v>162</v>
      </c>
      <c r="E77" s="139">
        <v>-1003900</v>
      </c>
      <c r="F77" s="140">
        <f t="shared" si="20"/>
        <v>0</v>
      </c>
      <c r="G77" s="104">
        <v>0</v>
      </c>
      <c r="H77" s="141">
        <f t="shared" si="10"/>
        <v>0</v>
      </c>
      <c r="I77" s="104">
        <v>0</v>
      </c>
      <c r="J77" s="104">
        <v>0</v>
      </c>
      <c r="K77" s="142">
        <f t="shared" si="21"/>
        <v>0</v>
      </c>
      <c r="L77" s="63">
        <v>0</v>
      </c>
      <c r="M77" s="63">
        <v>0</v>
      </c>
      <c r="N77" s="64">
        <v>0</v>
      </c>
      <c r="O77" s="64">
        <v>0</v>
      </c>
      <c r="P77" s="91">
        <v>0</v>
      </c>
      <c r="Q77" s="63">
        <v>0</v>
      </c>
      <c r="R77" s="63">
        <v>0</v>
      </c>
      <c r="S77" s="63">
        <v>0</v>
      </c>
      <c r="T77" s="143">
        <f t="shared" si="22"/>
        <v>0</v>
      </c>
    </row>
    <row r="78" spans="1:20">
      <c r="B78" s="1" t="s">
        <v>163</v>
      </c>
      <c r="C78" s="156"/>
      <c r="D78" s="68" t="s">
        <v>164</v>
      </c>
      <c r="E78" s="139">
        <v>0</v>
      </c>
      <c r="F78" s="140">
        <f t="shared" si="20"/>
        <v>0</v>
      </c>
      <c r="G78" s="104">
        <v>0</v>
      </c>
      <c r="H78" s="141">
        <f t="shared" si="10"/>
        <v>0</v>
      </c>
      <c r="I78" s="104">
        <v>0</v>
      </c>
      <c r="J78" s="104">
        <v>0</v>
      </c>
      <c r="K78" s="142">
        <f t="shared" si="21"/>
        <v>0</v>
      </c>
      <c r="L78" s="63">
        <v>0</v>
      </c>
      <c r="M78" s="63">
        <v>0</v>
      </c>
      <c r="N78" s="64">
        <v>0</v>
      </c>
      <c r="O78" s="64">
        <v>0</v>
      </c>
      <c r="P78" s="91">
        <v>0</v>
      </c>
      <c r="Q78" s="63">
        <v>0</v>
      </c>
      <c r="R78" s="63">
        <v>0</v>
      </c>
      <c r="S78" s="63">
        <v>0</v>
      </c>
      <c r="T78" s="143">
        <f t="shared" si="22"/>
        <v>0</v>
      </c>
    </row>
    <row r="79" spans="1:20">
      <c r="B79" s="1" t="s">
        <v>165</v>
      </c>
      <c r="C79" s="156"/>
      <c r="D79" s="68" t="s">
        <v>166</v>
      </c>
      <c r="E79" s="139">
        <v>-9954357</v>
      </c>
      <c r="F79" s="140">
        <f t="shared" si="20"/>
        <v>0</v>
      </c>
      <c r="G79" s="104">
        <v>0</v>
      </c>
      <c r="H79" s="141">
        <f t="shared" si="10"/>
        <v>0</v>
      </c>
      <c r="I79" s="104">
        <v>0</v>
      </c>
      <c r="J79" s="104">
        <v>0</v>
      </c>
      <c r="K79" s="142">
        <f t="shared" si="21"/>
        <v>0</v>
      </c>
      <c r="L79" s="63">
        <v>0</v>
      </c>
      <c r="M79" s="63">
        <v>0</v>
      </c>
      <c r="N79" s="64">
        <v>0</v>
      </c>
      <c r="O79" s="64">
        <v>0</v>
      </c>
      <c r="P79" s="91">
        <v>0</v>
      </c>
      <c r="Q79" s="63">
        <v>0</v>
      </c>
      <c r="R79" s="63">
        <v>0</v>
      </c>
      <c r="S79" s="63">
        <v>0</v>
      </c>
      <c r="T79" s="143">
        <f t="shared" si="22"/>
        <v>0</v>
      </c>
    </row>
    <row r="80" spans="1:20">
      <c r="B80" s="1" t="s">
        <v>167</v>
      </c>
      <c r="C80" s="156"/>
      <c r="D80" s="68" t="s">
        <v>168</v>
      </c>
      <c r="E80" s="139">
        <v>0</v>
      </c>
      <c r="F80" s="140">
        <f t="shared" si="20"/>
        <v>0</v>
      </c>
      <c r="G80" s="104">
        <v>0</v>
      </c>
      <c r="H80" s="141">
        <f t="shared" si="10"/>
        <v>0</v>
      </c>
      <c r="I80" s="104">
        <v>0</v>
      </c>
      <c r="J80" s="104">
        <v>0</v>
      </c>
      <c r="K80" s="142">
        <f t="shared" si="21"/>
        <v>0</v>
      </c>
      <c r="L80" s="63">
        <v>0</v>
      </c>
      <c r="M80" s="63">
        <v>0</v>
      </c>
      <c r="N80" s="64">
        <v>0</v>
      </c>
      <c r="O80" s="64">
        <v>0</v>
      </c>
      <c r="P80" s="91">
        <v>0</v>
      </c>
      <c r="Q80" s="63">
        <v>0</v>
      </c>
      <c r="R80" s="63">
        <v>0</v>
      </c>
      <c r="S80" s="63">
        <v>0</v>
      </c>
      <c r="T80" s="143">
        <f t="shared" si="22"/>
        <v>0</v>
      </c>
    </row>
    <row r="81" spans="2:20">
      <c r="B81" s="1" t="s">
        <v>169</v>
      </c>
      <c r="C81" s="156"/>
      <c r="D81" s="68" t="s">
        <v>170</v>
      </c>
      <c r="E81" s="139">
        <v>0</v>
      </c>
      <c r="F81" s="140">
        <f t="shared" si="20"/>
        <v>0</v>
      </c>
      <c r="G81" s="104">
        <v>0</v>
      </c>
      <c r="H81" s="141">
        <f t="shared" si="10"/>
        <v>0</v>
      </c>
      <c r="I81" s="104">
        <v>0</v>
      </c>
      <c r="J81" s="104">
        <v>0</v>
      </c>
      <c r="K81" s="142">
        <f t="shared" si="21"/>
        <v>0</v>
      </c>
      <c r="L81" s="63">
        <v>0</v>
      </c>
      <c r="M81" s="63">
        <v>0</v>
      </c>
      <c r="N81" s="64">
        <v>0</v>
      </c>
      <c r="O81" s="64">
        <v>0</v>
      </c>
      <c r="P81" s="91">
        <v>0</v>
      </c>
      <c r="Q81" s="63">
        <v>0</v>
      </c>
      <c r="R81" s="63">
        <v>0</v>
      </c>
      <c r="S81" s="63">
        <v>0</v>
      </c>
      <c r="T81" s="143">
        <f t="shared" si="22"/>
        <v>0</v>
      </c>
    </row>
    <row r="82" spans="2:20" hidden="1">
      <c r="B82" s="1" t="s">
        <v>171</v>
      </c>
      <c r="D82" s="92" t="s">
        <v>172</v>
      </c>
      <c r="E82" s="139">
        <v>0</v>
      </c>
      <c r="F82" s="140">
        <f t="shared" si="20"/>
        <v>0</v>
      </c>
      <c r="G82" s="104">
        <v>0</v>
      </c>
      <c r="H82" s="141">
        <f t="shared" si="10"/>
        <v>0</v>
      </c>
      <c r="I82" s="104"/>
      <c r="J82" s="104"/>
      <c r="K82" s="142">
        <f t="shared" si="21"/>
        <v>0</v>
      </c>
      <c r="L82" s="63">
        <v>0</v>
      </c>
      <c r="M82" s="63">
        <v>0</v>
      </c>
      <c r="N82" s="63"/>
      <c r="O82" s="63">
        <v>0</v>
      </c>
      <c r="P82" s="63">
        <v>0</v>
      </c>
      <c r="Q82" s="63">
        <v>0</v>
      </c>
      <c r="R82" s="63">
        <v>0</v>
      </c>
      <c r="S82" s="63"/>
      <c r="T82" s="143">
        <f t="shared" si="22"/>
        <v>0</v>
      </c>
    </row>
    <row r="83" spans="2:20" hidden="1">
      <c r="B83" s="1" t="s">
        <v>173</v>
      </c>
      <c r="D83" s="92" t="s">
        <v>174</v>
      </c>
      <c r="E83" s="139">
        <v>-123665</v>
      </c>
      <c r="F83" s="140">
        <f t="shared" si="20"/>
        <v>0</v>
      </c>
      <c r="G83" s="104">
        <v>0</v>
      </c>
      <c r="H83" s="141">
        <f t="shared" si="10"/>
        <v>0</v>
      </c>
      <c r="I83" s="104"/>
      <c r="J83" s="104"/>
      <c r="K83" s="142">
        <f t="shared" si="21"/>
        <v>0</v>
      </c>
      <c r="L83" s="63">
        <v>0</v>
      </c>
      <c r="M83" s="63">
        <v>0</v>
      </c>
      <c r="N83" s="63"/>
      <c r="O83" s="63">
        <v>0</v>
      </c>
      <c r="P83" s="63">
        <v>0</v>
      </c>
      <c r="Q83" s="63">
        <v>0</v>
      </c>
      <c r="R83" s="63">
        <v>0</v>
      </c>
      <c r="S83" s="63"/>
      <c r="T83" s="143">
        <f t="shared" si="22"/>
        <v>0</v>
      </c>
    </row>
    <row r="84" spans="2:20" ht="15.75" thickBot="1">
      <c r="B84" s="1" t="s">
        <v>175</v>
      </c>
      <c r="D84" s="161" t="s">
        <v>176</v>
      </c>
      <c r="E84" s="162">
        <v>-2686262</v>
      </c>
      <c r="F84" s="140">
        <f t="shared" si="20"/>
        <v>0</v>
      </c>
      <c r="G84" s="74">
        <v>0</v>
      </c>
      <c r="H84" s="141">
        <f t="shared" si="10"/>
        <v>0</v>
      </c>
      <c r="I84" s="74">
        <v>0</v>
      </c>
      <c r="J84" s="74">
        <v>0</v>
      </c>
      <c r="K84" s="163">
        <f t="shared" si="21"/>
        <v>0</v>
      </c>
      <c r="L84" s="76">
        <v>0</v>
      </c>
      <c r="M84" s="76">
        <v>0</v>
      </c>
      <c r="N84" s="77">
        <v>0</v>
      </c>
      <c r="O84" s="77">
        <v>0</v>
      </c>
      <c r="P84" s="164">
        <v>0</v>
      </c>
      <c r="Q84" s="76">
        <v>0</v>
      </c>
      <c r="R84" s="76">
        <v>0</v>
      </c>
      <c r="S84" s="76">
        <v>0</v>
      </c>
      <c r="T84" s="165">
        <f t="shared" si="22"/>
        <v>0</v>
      </c>
    </row>
    <row r="85" spans="2:20" ht="15.75" thickBot="1">
      <c r="D85" s="166" t="s">
        <v>177</v>
      </c>
      <c r="E85" s="167">
        <f>SUM(E29:E84)</f>
        <v>-62513002</v>
      </c>
      <c r="F85" s="167">
        <f>SUM(F29:F84)-F61-F42-F29</f>
        <v>-47572967</v>
      </c>
      <c r="G85" s="168">
        <f t="shared" ref="G85:T85" si="23">SUM(G29:G84)-G61-G42-G29</f>
        <v>-14511600</v>
      </c>
      <c r="H85" s="169">
        <f t="shared" si="23"/>
        <v>-10412000</v>
      </c>
      <c r="I85" s="169">
        <f t="shared" si="23"/>
        <v>-3218650</v>
      </c>
      <c r="J85" s="169">
        <f t="shared" si="23"/>
        <v>-7193350</v>
      </c>
      <c r="K85" s="169">
        <f t="shared" si="23"/>
        <v>-10551857</v>
      </c>
      <c r="L85" s="169">
        <f t="shared" si="23"/>
        <v>-380000</v>
      </c>
      <c r="M85" s="169">
        <f t="shared" si="23"/>
        <v>-1516650</v>
      </c>
      <c r="N85" s="169">
        <f t="shared" si="23"/>
        <v>-3194320</v>
      </c>
      <c r="O85" s="169">
        <f t="shared" si="23"/>
        <v>-5460887</v>
      </c>
      <c r="P85" s="169">
        <f t="shared" si="23"/>
        <v>-774884</v>
      </c>
      <c r="Q85" s="169">
        <f t="shared" si="23"/>
        <v>-2370000</v>
      </c>
      <c r="R85" s="169">
        <f t="shared" si="23"/>
        <v>-6530145</v>
      </c>
      <c r="S85" s="169">
        <f t="shared" si="23"/>
        <v>-2422481</v>
      </c>
      <c r="T85" s="169">
        <f t="shared" si="23"/>
        <v>-12097510</v>
      </c>
    </row>
    <row r="86" spans="2:20" s="113" customFormat="1" ht="15.75" thickBot="1">
      <c r="B86" s="170"/>
      <c r="C86" s="170"/>
      <c r="D86" s="171"/>
      <c r="E86" s="172"/>
      <c r="F86" s="117"/>
      <c r="G86" s="117"/>
      <c r="H86" s="117"/>
      <c r="I86" s="117"/>
      <c r="J86" s="117"/>
      <c r="K86" s="117"/>
      <c r="L86" s="117"/>
      <c r="M86" s="118"/>
      <c r="N86" s="118"/>
      <c r="O86" s="117"/>
      <c r="P86" s="119"/>
      <c r="Q86" s="118"/>
      <c r="R86" s="117"/>
      <c r="S86" s="118"/>
      <c r="T86" s="120"/>
    </row>
    <row r="87" spans="2:20" ht="16.5" thickBot="1">
      <c r="D87" s="173" t="s">
        <v>178</v>
      </c>
      <c r="E87" s="174">
        <f>E85+E26</f>
        <v>145000021</v>
      </c>
      <c r="F87" s="175">
        <f>F26+F85</f>
        <v>0</v>
      </c>
      <c r="G87" s="175">
        <f>G26+G85</f>
        <v>-13841187</v>
      </c>
      <c r="H87" s="175">
        <f t="shared" ref="H87:J87" si="24">H26+H85</f>
        <v>-2872000</v>
      </c>
      <c r="I87" s="175">
        <f t="shared" si="24"/>
        <v>1681350</v>
      </c>
      <c r="J87" s="175">
        <f t="shared" si="24"/>
        <v>-4553350</v>
      </c>
      <c r="K87" s="175">
        <f>K26+K85</f>
        <v>14635233</v>
      </c>
      <c r="L87" s="175">
        <f>L26+L85</f>
        <v>640000</v>
      </c>
      <c r="M87" s="175">
        <f>M26+M85</f>
        <v>-1516650</v>
      </c>
      <c r="N87" s="176"/>
      <c r="O87" s="176">
        <f>O26+O85</f>
        <v>7659113</v>
      </c>
      <c r="P87" s="177">
        <f>P26+P85</f>
        <v>725116</v>
      </c>
      <c r="Q87" s="175">
        <f>Q26+Q85</f>
        <v>-2370000</v>
      </c>
      <c r="R87" s="175">
        <f>R26+R85</f>
        <v>1587088</v>
      </c>
      <c r="S87" s="175"/>
      <c r="T87" s="178">
        <f>T26+T85</f>
        <v>-1230277</v>
      </c>
    </row>
    <row r="88" spans="2:20" ht="15.75" thickBot="1">
      <c r="P88" s="179"/>
    </row>
    <row r="89" spans="2:20" ht="21.75" thickBot="1">
      <c r="D89" s="180" t="s">
        <v>179</v>
      </c>
      <c r="E89" s="181">
        <f>E87+E28</f>
        <v>145000021</v>
      </c>
      <c r="F89" s="182">
        <f t="shared" ref="F89:M89" si="25">F4+F87</f>
        <v>5350705</v>
      </c>
      <c r="G89" s="183">
        <f t="shared" si="25"/>
        <v>-13841187</v>
      </c>
      <c r="H89" s="183">
        <f t="shared" si="25"/>
        <v>-2872000</v>
      </c>
      <c r="I89" s="183">
        <f t="shared" si="25"/>
        <v>1681350</v>
      </c>
      <c r="J89" s="183">
        <f t="shared" si="25"/>
        <v>-4553350</v>
      </c>
      <c r="K89" s="183">
        <f t="shared" si="25"/>
        <v>14635233</v>
      </c>
      <c r="L89" s="183">
        <f t="shared" si="25"/>
        <v>640000</v>
      </c>
      <c r="M89" s="183">
        <f t="shared" si="25"/>
        <v>-1516650</v>
      </c>
      <c r="N89" s="184"/>
      <c r="O89" s="184">
        <f>O4+O87</f>
        <v>7659113</v>
      </c>
      <c r="P89" s="185">
        <f>P4+P87</f>
        <v>725116</v>
      </c>
      <c r="Q89" s="183">
        <f>Q4+Q87</f>
        <v>-2370000</v>
      </c>
      <c r="R89" s="183">
        <f>R4+R87</f>
        <v>1587088</v>
      </c>
      <c r="S89" s="183"/>
      <c r="T89" s="183">
        <f>T4+T87</f>
        <v>-1230277</v>
      </c>
    </row>
    <row r="91" spans="2:20">
      <c r="D91" t="s">
        <v>180</v>
      </c>
    </row>
    <row r="92" spans="2:20">
      <c r="D92" s="186" t="s">
        <v>25</v>
      </c>
      <c r="F92" s="155">
        <f>F29+F6</f>
        <v>-10555369</v>
      </c>
    </row>
    <row r="93" spans="2:20">
      <c r="D93" s="81" t="s">
        <v>94</v>
      </c>
      <c r="F93" s="155">
        <f>F14+F42</f>
        <v>10555369</v>
      </c>
    </row>
    <row r="94" spans="2:20">
      <c r="D94" s="94" t="s">
        <v>130</v>
      </c>
      <c r="F94" s="155">
        <f>F22+F61</f>
        <v>0</v>
      </c>
    </row>
    <row r="95" spans="2:20">
      <c r="F95" s="155">
        <f>SUM(F92:F94)</f>
        <v>0</v>
      </c>
    </row>
    <row r="271" spans="5:5">
      <c r="E271" s="113"/>
    </row>
    <row r="272" spans="5:5">
      <c r="E272" s="113"/>
    </row>
    <row r="294" spans="5:5">
      <c r="E294" s="113"/>
    </row>
    <row r="295" spans="5:5">
      <c r="E295" s="11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8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 tervezés</vt:lpstr>
      <vt:lpstr>'2017 tervezés'!Nyomtatási_terület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MartonSport</dc:creator>
  <cp:lastModifiedBy>MartonSport</cp:lastModifiedBy>
  <dcterms:created xsi:type="dcterms:W3CDTF">2017-04-13T15:50:19Z</dcterms:created>
  <dcterms:modified xsi:type="dcterms:W3CDTF">2017-04-13T15:50:59Z</dcterms:modified>
</cp:coreProperties>
</file>