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KÖLTSÉGVETÉS, MÓDOSÍTÁS\2022.évi költségvetés, módosítás\2022.évi koncepció előteri\"/>
    </mc:Choice>
  </mc:AlternateContent>
  <bookViews>
    <workbookView xWindow="945" yWindow="0" windowWidth="28800" windowHeight="11835"/>
  </bookViews>
  <sheets>
    <sheet name="Kiadások" sheetId="1" r:id="rId1"/>
    <sheet name="Bevételek" sheetId="2" r:id="rId2"/>
    <sheet name="diagrammok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4" i="2" l="1"/>
  <c r="F144" i="1" l="1"/>
  <c r="F73" i="1"/>
  <c r="F18" i="1" l="1"/>
  <c r="F69" i="2" l="1"/>
  <c r="F68" i="2"/>
  <c r="F61" i="1" l="1"/>
  <c r="F27" i="2"/>
  <c r="F71" i="2" l="1"/>
  <c r="F139" i="1" l="1"/>
  <c r="F17" i="1"/>
  <c r="F63" i="1" l="1"/>
  <c r="F33" i="1"/>
  <c r="F51" i="2" l="1"/>
  <c r="F44" i="2"/>
  <c r="F25" i="2"/>
  <c r="F24" i="2"/>
  <c r="F23" i="2"/>
  <c r="F16" i="2" l="1"/>
  <c r="F8" i="2"/>
  <c r="C108" i="2" l="1"/>
  <c r="C112" i="2" s="1"/>
  <c r="C101" i="2"/>
  <c r="C97" i="2"/>
  <c r="C103" i="2" s="1"/>
  <c r="C88" i="2"/>
  <c r="C86" i="2"/>
  <c r="C92" i="2" s="1"/>
  <c r="C69" i="2"/>
  <c r="C67" i="2"/>
  <c r="C66" i="2"/>
  <c r="C60" i="2"/>
  <c r="C54" i="2"/>
  <c r="C53" i="2"/>
  <c r="C51" i="2"/>
  <c r="C50" i="2"/>
  <c r="C41" i="2" s="1"/>
  <c r="C46" i="2"/>
  <c r="C32" i="2"/>
  <c r="C22" i="2"/>
  <c r="C18" i="2"/>
  <c r="C15" i="2"/>
  <c r="C9" i="2"/>
  <c r="C8" i="2"/>
  <c r="C5" i="2"/>
  <c r="C4" i="2" s="1"/>
  <c r="C160" i="1"/>
  <c r="C156" i="1"/>
  <c r="C176" i="1" s="1"/>
  <c r="C147" i="1"/>
  <c r="C146" i="1"/>
  <c r="C139" i="1"/>
  <c r="C150" i="1" s="1"/>
  <c r="C127" i="1"/>
  <c r="C89" i="1"/>
  <c r="C84" i="1"/>
  <c r="C83" i="1"/>
  <c r="C81" i="1"/>
  <c r="C53" i="1"/>
  <c r="C18" i="1"/>
  <c r="C17" i="1"/>
  <c r="H176" i="1" l="1"/>
  <c r="G176" i="1"/>
  <c r="H156" i="1" l="1"/>
  <c r="G156" i="1"/>
  <c r="F156" i="1"/>
  <c r="D146" i="1"/>
  <c r="E146" i="1"/>
  <c r="F146" i="1"/>
  <c r="G146" i="1"/>
  <c r="H146" i="1"/>
  <c r="F150" i="1" l="1"/>
  <c r="J150" i="1" s="1"/>
  <c r="J146" i="1"/>
  <c r="E156" i="1"/>
  <c r="E176" i="1" s="1"/>
  <c r="E160" i="1"/>
  <c r="F160" i="1"/>
  <c r="F176" i="1" s="1"/>
  <c r="J158" i="1"/>
  <c r="J159" i="1"/>
  <c r="J174" i="1"/>
  <c r="J161" i="1"/>
  <c r="J162" i="1"/>
  <c r="J163" i="1"/>
  <c r="J165" i="1"/>
  <c r="J166" i="1"/>
  <c r="J167" i="1"/>
  <c r="J168" i="1"/>
  <c r="D160" i="1" l="1"/>
  <c r="D156" i="1"/>
  <c r="D176" i="1" s="1"/>
  <c r="J156" i="1"/>
  <c r="J160" i="1"/>
  <c r="D97" i="2" l="1"/>
  <c r="E97" i="2"/>
  <c r="F97" i="2"/>
  <c r="G97" i="2"/>
  <c r="H97" i="2"/>
  <c r="J110" i="2" l="1"/>
  <c r="J109" i="2"/>
  <c r="H108" i="2"/>
  <c r="H112" i="2" s="1"/>
  <c r="G108" i="2"/>
  <c r="G112" i="2" s="1"/>
  <c r="F108" i="2"/>
  <c r="E108" i="2"/>
  <c r="E112" i="2" s="1"/>
  <c r="D108" i="2"/>
  <c r="D112" i="2" s="1"/>
  <c r="F103" i="2"/>
  <c r="G103" i="2"/>
  <c r="H103" i="2"/>
  <c r="J99" i="2"/>
  <c r="J101" i="2"/>
  <c r="E103" i="2"/>
  <c r="D103" i="2"/>
  <c r="H114" i="2" l="1"/>
  <c r="J108" i="2"/>
  <c r="F112" i="2"/>
  <c r="J112" i="2" s="1"/>
  <c r="J97" i="2"/>
  <c r="J103" i="2"/>
  <c r="D127" i="1"/>
  <c r="E127" i="1"/>
  <c r="J169" i="1" l="1"/>
  <c r="J148" i="1"/>
  <c r="J170" i="1" l="1"/>
  <c r="F127" i="1" l="1"/>
  <c r="F126" i="1" s="1"/>
  <c r="D126" i="1"/>
  <c r="E126" i="1"/>
  <c r="G126" i="1"/>
  <c r="H126" i="1"/>
  <c r="C126" i="1"/>
  <c r="J88" i="2" l="1"/>
  <c r="J66" i="2" l="1"/>
  <c r="J68" i="2"/>
  <c r="J69" i="2"/>
  <c r="J70" i="2"/>
  <c r="J71" i="2"/>
  <c r="J54" i="2"/>
  <c r="J52" i="2"/>
  <c r="J51" i="2"/>
  <c r="J49" i="2"/>
  <c r="J48" i="2"/>
  <c r="J47" i="2"/>
  <c r="J44" i="2"/>
  <c r="J43" i="2"/>
  <c r="J42" i="2"/>
  <c r="J39" i="2"/>
  <c r="J38" i="2"/>
  <c r="J35" i="2"/>
  <c r="J34" i="2"/>
  <c r="J33" i="2"/>
  <c r="J25" i="2"/>
  <c r="J24" i="2"/>
  <c r="J23" i="2"/>
  <c r="J21" i="2"/>
  <c r="J20" i="2"/>
  <c r="J19" i="2"/>
  <c r="J17" i="2"/>
  <c r="J16" i="2"/>
  <c r="J8" i="2"/>
  <c r="J10" i="2"/>
  <c r="J11" i="2"/>
  <c r="J12" i="2"/>
  <c r="J13" i="2"/>
  <c r="J6" i="2"/>
  <c r="J26" i="2"/>
  <c r="J141" i="1" l="1"/>
  <c r="J147" i="1"/>
  <c r="J140" i="1"/>
  <c r="J105" i="1"/>
  <c r="J104" i="1"/>
  <c r="J97" i="1"/>
  <c r="J80" i="1"/>
  <c r="J81" i="1"/>
  <c r="J83" i="1"/>
  <c r="J84" i="1"/>
  <c r="J85" i="1"/>
  <c r="J87" i="1"/>
  <c r="J89" i="1"/>
  <c r="J90" i="1"/>
  <c r="J66" i="1"/>
  <c r="J67" i="1"/>
  <c r="J68" i="1"/>
  <c r="J71" i="1"/>
  <c r="J72" i="1"/>
  <c r="J61" i="1"/>
  <c r="J62" i="1"/>
  <c r="J63" i="1"/>
  <c r="J60" i="1"/>
  <c r="J54" i="1"/>
  <c r="J53" i="1"/>
  <c r="J52" i="1"/>
  <c r="J44" i="1"/>
  <c r="J45" i="1"/>
  <c r="J46" i="1"/>
  <c r="J47" i="1"/>
  <c r="J48" i="1"/>
  <c r="J43" i="1"/>
  <c r="J25" i="1"/>
  <c r="J26" i="1"/>
  <c r="J27" i="1"/>
  <c r="J28" i="1"/>
  <c r="J29" i="1"/>
  <c r="J32" i="1"/>
  <c r="J33" i="1"/>
  <c r="J34" i="1"/>
  <c r="J36" i="1"/>
  <c r="J6" i="1"/>
  <c r="J7" i="1"/>
  <c r="J8" i="1"/>
  <c r="J9" i="1"/>
  <c r="J12" i="1"/>
  <c r="J13" i="1"/>
  <c r="J18" i="1"/>
  <c r="H92" i="2" l="1"/>
  <c r="D86" i="2"/>
  <c r="E86" i="2"/>
  <c r="F86" i="2"/>
  <c r="G86" i="2"/>
  <c r="H86" i="2"/>
  <c r="J86" i="2" l="1"/>
  <c r="J17" i="1"/>
  <c r="J73" i="1"/>
  <c r="H76" i="2" l="1"/>
  <c r="G77" i="2"/>
  <c r="H77" i="2"/>
  <c r="G78" i="2"/>
  <c r="H78" i="2"/>
  <c r="G79" i="2"/>
  <c r="H79" i="2"/>
  <c r="G80" i="2"/>
  <c r="H80" i="2"/>
  <c r="G81" i="2"/>
  <c r="G76" i="2" s="1"/>
  <c r="G92" i="2" s="1"/>
  <c r="G114" i="2" s="1"/>
  <c r="H81" i="2"/>
  <c r="G60" i="2"/>
  <c r="D67" i="2"/>
  <c r="D60" i="2" s="1"/>
  <c r="D81" i="2" s="1"/>
  <c r="E67" i="2"/>
  <c r="E60" i="2" s="1"/>
  <c r="E81" i="2" s="1"/>
  <c r="F67" i="2"/>
  <c r="G67" i="2"/>
  <c r="H67" i="2"/>
  <c r="H60" i="2" s="1"/>
  <c r="C81" i="2"/>
  <c r="F60" i="2" l="1"/>
  <c r="J60" i="2" s="1"/>
  <c r="J67" i="2"/>
  <c r="D53" i="2"/>
  <c r="D80" i="2" s="1"/>
  <c r="E53" i="2"/>
  <c r="E80" i="2" s="1"/>
  <c r="F53" i="2"/>
  <c r="G53" i="2"/>
  <c r="H53" i="2"/>
  <c r="C80" i="2"/>
  <c r="D50" i="2"/>
  <c r="E50" i="2"/>
  <c r="E41" i="2" s="1"/>
  <c r="F50" i="2"/>
  <c r="J50" i="2" s="1"/>
  <c r="G50" i="2"/>
  <c r="H50" i="2"/>
  <c r="D46" i="2"/>
  <c r="E46" i="2"/>
  <c r="F46" i="2"/>
  <c r="G46" i="2"/>
  <c r="G41" i="2" s="1"/>
  <c r="H46" i="2"/>
  <c r="H41" i="2" s="1"/>
  <c r="D32" i="2"/>
  <c r="D78" i="2" s="1"/>
  <c r="E32" i="2"/>
  <c r="E78" i="2" s="1"/>
  <c r="F32" i="2"/>
  <c r="G32" i="2"/>
  <c r="H32" i="2"/>
  <c r="C78" i="2"/>
  <c r="G18" i="2"/>
  <c r="D22" i="2"/>
  <c r="D18" i="2" s="1"/>
  <c r="E22" i="2"/>
  <c r="E18" i="2" s="1"/>
  <c r="F22" i="2"/>
  <c r="G22" i="2"/>
  <c r="H22" i="2"/>
  <c r="H18" i="2" s="1"/>
  <c r="D15" i="2"/>
  <c r="E15" i="2"/>
  <c r="F15" i="2"/>
  <c r="J15" i="2" s="1"/>
  <c r="G15" i="2"/>
  <c r="H15" i="2"/>
  <c r="H5" i="2"/>
  <c r="D9" i="2"/>
  <c r="D5" i="2" s="1"/>
  <c r="E9" i="2"/>
  <c r="E5" i="2" s="1"/>
  <c r="F9" i="2"/>
  <c r="G9" i="2"/>
  <c r="G5" i="2" s="1"/>
  <c r="G4" i="2" s="1"/>
  <c r="H9" i="2"/>
  <c r="D139" i="1"/>
  <c r="D150" i="1" s="1"/>
  <c r="E139" i="1"/>
  <c r="E150" i="1" s="1"/>
  <c r="G139" i="1"/>
  <c r="G150" i="1" s="1"/>
  <c r="G178" i="1" s="1"/>
  <c r="H139" i="1"/>
  <c r="H150" i="1" s="1"/>
  <c r="H178" i="1" s="1"/>
  <c r="D103" i="1"/>
  <c r="D121" i="1" s="1"/>
  <c r="E103" i="1"/>
  <c r="E121" i="1" s="1"/>
  <c r="F103" i="1"/>
  <c r="G103" i="1"/>
  <c r="G121" i="1" s="1"/>
  <c r="H103" i="1"/>
  <c r="H121" i="1" s="1"/>
  <c r="C103" i="1"/>
  <c r="C121" i="1" s="1"/>
  <c r="D95" i="1"/>
  <c r="E95" i="1"/>
  <c r="F95" i="1"/>
  <c r="G95" i="1"/>
  <c r="H95" i="1"/>
  <c r="C95" i="1"/>
  <c r="D92" i="1"/>
  <c r="E92" i="1"/>
  <c r="F92" i="1"/>
  <c r="G92" i="1"/>
  <c r="H92" i="1"/>
  <c r="C92" i="1"/>
  <c r="D86" i="1"/>
  <c r="E86" i="1"/>
  <c r="F86" i="1"/>
  <c r="G86" i="1"/>
  <c r="H86" i="1"/>
  <c r="C86" i="1"/>
  <c r="D79" i="1"/>
  <c r="E79" i="1"/>
  <c r="F79" i="1"/>
  <c r="G79" i="1"/>
  <c r="H79" i="1"/>
  <c r="C79" i="1"/>
  <c r="D70" i="1"/>
  <c r="E70" i="1"/>
  <c r="F70" i="1"/>
  <c r="G70" i="1"/>
  <c r="H70" i="1"/>
  <c r="C70" i="1"/>
  <c r="D65" i="1"/>
  <c r="E65" i="1"/>
  <c r="F65" i="1"/>
  <c r="G65" i="1"/>
  <c r="H65" i="1"/>
  <c r="C65" i="1"/>
  <c r="D59" i="1"/>
  <c r="D117" i="1" s="1"/>
  <c r="E59" i="1"/>
  <c r="E117" i="1" s="1"/>
  <c r="F59" i="1"/>
  <c r="G59" i="1"/>
  <c r="G117" i="1" s="1"/>
  <c r="H59" i="1"/>
  <c r="H117" i="1" s="1"/>
  <c r="C59" i="1"/>
  <c r="C117" i="1" s="1"/>
  <c r="D51" i="1"/>
  <c r="D116" i="1" s="1"/>
  <c r="E51" i="1"/>
  <c r="E116" i="1" s="1"/>
  <c r="F51" i="1"/>
  <c r="G51" i="1"/>
  <c r="G116" i="1" s="1"/>
  <c r="H51" i="1"/>
  <c r="H116" i="1" s="1"/>
  <c r="C51" i="1"/>
  <c r="C116" i="1" s="1"/>
  <c r="D42" i="1"/>
  <c r="D115" i="1" s="1"/>
  <c r="E42" i="1"/>
  <c r="E115" i="1" s="1"/>
  <c r="F42" i="1"/>
  <c r="G42" i="1"/>
  <c r="G115" i="1" s="1"/>
  <c r="H42" i="1"/>
  <c r="H115" i="1" s="1"/>
  <c r="C42" i="1"/>
  <c r="C115" i="1" s="1"/>
  <c r="D35" i="1"/>
  <c r="E35" i="1"/>
  <c r="F35" i="1"/>
  <c r="G35" i="1"/>
  <c r="H35" i="1"/>
  <c r="C35" i="1"/>
  <c r="D31" i="1"/>
  <c r="E31" i="1"/>
  <c r="F31" i="1"/>
  <c r="G31" i="1"/>
  <c r="H31" i="1"/>
  <c r="C31" i="1"/>
  <c r="D24" i="1"/>
  <c r="E24" i="1"/>
  <c r="F24" i="1"/>
  <c r="G24" i="1"/>
  <c r="H24" i="1"/>
  <c r="C24" i="1"/>
  <c r="D14" i="1"/>
  <c r="D113" i="1" s="1"/>
  <c r="E14" i="1"/>
  <c r="E113" i="1" s="1"/>
  <c r="F14" i="1"/>
  <c r="G14" i="1"/>
  <c r="G113" i="1" s="1"/>
  <c r="H14" i="1"/>
  <c r="H113" i="1" s="1"/>
  <c r="C14" i="1"/>
  <c r="C113" i="1" s="1"/>
  <c r="D11" i="1"/>
  <c r="E11" i="1"/>
  <c r="F11" i="1"/>
  <c r="G11" i="1"/>
  <c r="H11" i="1"/>
  <c r="C11" i="1"/>
  <c r="D5" i="1"/>
  <c r="E5" i="1"/>
  <c r="F5" i="1"/>
  <c r="G5" i="1"/>
  <c r="H5" i="1"/>
  <c r="H4" i="1" s="1"/>
  <c r="H112" i="1" s="1"/>
  <c r="C5" i="1"/>
  <c r="F81" i="2" l="1"/>
  <c r="J81" i="2" s="1"/>
  <c r="F91" i="1"/>
  <c r="F78" i="1"/>
  <c r="F80" i="2"/>
  <c r="J53" i="2"/>
  <c r="J80" i="2"/>
  <c r="F41" i="2"/>
  <c r="F79" i="2" s="1"/>
  <c r="J46" i="2"/>
  <c r="F78" i="2"/>
  <c r="J78" i="2" s="1"/>
  <c r="J32" i="2"/>
  <c r="F5" i="2"/>
  <c r="J5" i="2" s="1"/>
  <c r="J9" i="2"/>
  <c r="G91" i="1"/>
  <c r="H91" i="1"/>
  <c r="D4" i="1"/>
  <c r="D112" i="1" s="1"/>
  <c r="E79" i="2"/>
  <c r="D41" i="2"/>
  <c r="D79" i="2" s="1"/>
  <c r="E4" i="2"/>
  <c r="E77" i="2" s="1"/>
  <c r="D4" i="2"/>
  <c r="D77" i="2" s="1"/>
  <c r="J11" i="1"/>
  <c r="J24" i="1"/>
  <c r="J35" i="1"/>
  <c r="J65" i="1"/>
  <c r="C78" i="1"/>
  <c r="C119" i="1" s="1"/>
  <c r="E78" i="1"/>
  <c r="E119" i="1" s="1"/>
  <c r="C91" i="1"/>
  <c r="E91" i="1"/>
  <c r="E120" i="1" s="1"/>
  <c r="D91" i="1"/>
  <c r="D120" i="1" s="1"/>
  <c r="H78" i="1"/>
  <c r="H119" i="1" s="1"/>
  <c r="D78" i="1"/>
  <c r="D119" i="1" s="1"/>
  <c r="E4" i="1"/>
  <c r="E112" i="1" s="1"/>
  <c r="G78" i="1"/>
  <c r="G119" i="1" s="1"/>
  <c r="G64" i="1"/>
  <c r="G118" i="1" s="1"/>
  <c r="F18" i="2"/>
  <c r="J18" i="2" s="1"/>
  <c r="J22" i="2"/>
  <c r="G4" i="1"/>
  <c r="G112" i="1" s="1"/>
  <c r="E23" i="1"/>
  <c r="E114" i="1" s="1"/>
  <c r="C120" i="1"/>
  <c r="J5" i="1"/>
  <c r="J31" i="1"/>
  <c r="H64" i="1"/>
  <c r="H118" i="1" s="1"/>
  <c r="D64" i="1"/>
  <c r="D118" i="1" s="1"/>
  <c r="J86" i="1"/>
  <c r="H120" i="1"/>
  <c r="F116" i="1"/>
  <c r="J116" i="1" s="1"/>
  <c r="J51" i="1"/>
  <c r="J95" i="1"/>
  <c r="J139" i="1"/>
  <c r="F113" i="1"/>
  <c r="J113" i="1" s="1"/>
  <c r="J14" i="1"/>
  <c r="H23" i="1"/>
  <c r="H114" i="1" s="1"/>
  <c r="D23" i="1"/>
  <c r="D114" i="1" s="1"/>
  <c r="E64" i="1"/>
  <c r="E118" i="1" s="1"/>
  <c r="G120" i="1"/>
  <c r="G23" i="1"/>
  <c r="G114" i="1" s="1"/>
  <c r="F115" i="1"/>
  <c r="J115" i="1" s="1"/>
  <c r="J42" i="1"/>
  <c r="J70" i="1"/>
  <c r="J79" i="1"/>
  <c r="F120" i="1"/>
  <c r="F121" i="1"/>
  <c r="J121" i="1" s="1"/>
  <c r="J103" i="1"/>
  <c r="F117" i="1"/>
  <c r="J117" i="1" s="1"/>
  <c r="J59" i="1"/>
  <c r="F64" i="1"/>
  <c r="F23" i="1"/>
  <c r="F4" i="1"/>
  <c r="C79" i="2"/>
  <c r="C64" i="1"/>
  <c r="C118" i="1" s="1"/>
  <c r="C23" i="1"/>
  <c r="C114" i="1" s="1"/>
  <c r="C4" i="1"/>
  <c r="C112" i="1" s="1"/>
  <c r="C77" i="2"/>
  <c r="H4" i="2"/>
  <c r="J41" i="2" l="1"/>
  <c r="J79" i="2"/>
  <c r="F4" i="2"/>
  <c r="F77" i="2" s="1"/>
  <c r="E111" i="1"/>
  <c r="E76" i="2"/>
  <c r="E92" i="2" s="1"/>
  <c r="E114" i="2" s="1"/>
  <c r="D76" i="2"/>
  <c r="D92" i="2" s="1"/>
  <c r="D114" i="2" s="1"/>
  <c r="G111" i="1"/>
  <c r="H111" i="1"/>
  <c r="D111" i="1"/>
  <c r="J91" i="1"/>
  <c r="J120" i="1"/>
  <c r="F114" i="1"/>
  <c r="J114" i="1" s="1"/>
  <c r="J23" i="1"/>
  <c r="F118" i="1"/>
  <c r="J118" i="1" s="1"/>
  <c r="J64" i="1"/>
  <c r="F119" i="1"/>
  <c r="J119" i="1" s="1"/>
  <c r="J78" i="1"/>
  <c r="F112" i="1"/>
  <c r="J112" i="1" s="1"/>
  <c r="J4" i="1"/>
  <c r="C76" i="2"/>
  <c r="C111" i="1"/>
  <c r="J4" i="2" l="1"/>
  <c r="C134" i="1"/>
  <c r="C178" i="1" s="1"/>
  <c r="G134" i="1"/>
  <c r="D134" i="1"/>
  <c r="D178" i="1" s="1"/>
  <c r="H134" i="1"/>
  <c r="E134" i="1"/>
  <c r="E178" i="1" s="1"/>
  <c r="F111" i="1"/>
  <c r="F76" i="2"/>
  <c r="J77" i="2"/>
  <c r="F134" i="1" l="1"/>
  <c r="J176" i="1"/>
  <c r="J111" i="1"/>
  <c r="F92" i="2"/>
  <c r="J76" i="2"/>
  <c r="F178" i="1" l="1"/>
  <c r="J134" i="1"/>
  <c r="J92" i="2"/>
  <c r="F114" i="2"/>
  <c r="J114" i="2" s="1"/>
  <c r="J178" i="1" l="1"/>
</calcChain>
</file>

<file path=xl/comments1.xml><?xml version="1.0" encoding="utf-8"?>
<comments xmlns="http://schemas.openxmlformats.org/spreadsheetml/2006/main">
  <authors>
    <author>Felhasználó</author>
  </authors>
  <commentList>
    <comment ref="D15" authorId="0" shapeId="0">
      <text>
        <r>
          <rPr>
            <b/>
            <sz val="9"/>
            <color indexed="81"/>
            <rFont val="Segoe UI"/>
            <charset val="1"/>
          </rPr>
          <t>Felhasználó:</t>
        </r>
        <r>
          <rPr>
            <sz val="9"/>
            <color indexed="81"/>
            <rFont val="Segoe UI"/>
            <charset val="1"/>
          </rPr>
          <t xml:space="preserve">
közfoglalkoztatás és nyári diákmunka</t>
        </r>
      </text>
    </comment>
    <comment ref="C17" authorId="0" shapeId="0">
      <text>
        <r>
          <rPr>
            <b/>
            <sz val="9"/>
            <color indexed="81"/>
            <rFont val="Segoe UI"/>
            <charset val="1"/>
          </rPr>
          <t>Felhasználó:</t>
        </r>
        <r>
          <rPr>
            <sz val="9"/>
            <color indexed="81"/>
            <rFont val="Segoe UI"/>
            <charset val="1"/>
          </rPr>
          <t xml:space="preserve">
Jogalkotás dologi kiadásai (repi anyagok, kar.naptár, ügyvédi díjak, bankktg, kommunikáció díj, könyyvizsgáló) 10.636eFt
Újsággal kapcsolatos kiadások: 6.067eFt
Városgazdálkodás (gyepmester, tűz és munkavéd): 8.798eFt
ÁFA befizetések (Fejérvíz): 4.927eFt</t>
        </r>
      </text>
    </comment>
    <comment ref="F17" authorId="0" shapeId="0">
      <text>
        <r>
          <rPr>
            <b/>
            <sz val="9"/>
            <color indexed="81"/>
            <rFont val="Segoe UI"/>
            <charset val="1"/>
          </rPr>
          <t>Felhasználó:</t>
        </r>
        <r>
          <rPr>
            <sz val="9"/>
            <color indexed="81"/>
            <rFont val="Segoe UI"/>
            <charset val="1"/>
          </rPr>
          <t xml:space="preserve">
Jogalkotás dologi kiadásai (repi anyagok, kar.naptár, ügyvédi díjak, bankktg, kommunikáció díj, könyyvizsgáló) 10.858eFt
Újsággal kapcsolatos kiadások: 7.767eFt
Városgazdálkodás (gyepmester, tűz és munkavéd): 10.227eFt
ÁFA befizetések (Fejérvíz): 6.264eFt</t>
        </r>
      </text>
    </comment>
    <comment ref="C147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Mirrotron bevétele 10.000eFt
VP piacból: 22.208 eFt
VP kült.utak: 13.231 eFt
Járdafelúj: 20.000eFt</t>
        </r>
      </text>
    </comment>
    <comment ref="F147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Mirrotron bevétele 23.350eFt
Telekadóból: 39.000 eFt
</t>
        </r>
      </text>
    </comment>
    <comment ref="C149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TOP Zöldváros viziközmű tartalékból</t>
        </r>
      </text>
    </comment>
    <comment ref="F149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TOP Zöldváros viziközmű tartalékból</t>
        </r>
      </text>
    </comment>
  </commentList>
</comments>
</file>

<file path=xl/comments2.xml><?xml version="1.0" encoding="utf-8"?>
<comments xmlns="http://schemas.openxmlformats.org/spreadsheetml/2006/main">
  <authors>
    <author>Felhasználó</author>
  </authors>
  <commentList>
    <comment ref="C88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  <r>
          <rPr>
            <b/>
            <sz val="9"/>
            <color indexed="81"/>
            <rFont val="Segoe UI"/>
            <family val="2"/>
            <charset val="238"/>
          </rPr>
          <t xml:space="preserve">ÖNK-tól:
</t>
        </r>
        <r>
          <rPr>
            <sz val="9"/>
            <color indexed="81"/>
            <rFont val="Segoe UI"/>
            <family val="2"/>
            <charset val="238"/>
          </rPr>
          <t xml:space="preserve">Polg. 2020.évi céljutt: 1.341eFt
Települési adó: 29.000eFt
VH tartalék 2020.évi maradv: 62.500eFt
Viziközmű tartalék: 53.372eFt
</t>
        </r>
        <r>
          <rPr>
            <b/>
            <sz val="9"/>
            <color indexed="81"/>
            <rFont val="Segoe UI"/>
            <family val="2"/>
            <charset val="238"/>
          </rPr>
          <t>PH-tól</t>
        </r>
        <r>
          <rPr>
            <sz val="9"/>
            <color indexed="81"/>
            <rFont val="Segoe UI"/>
            <family val="2"/>
            <charset val="238"/>
          </rPr>
          <t xml:space="preserve"> 2020.évi áthúz.célj: 2.071eFt
2020.évi áthúz.bér, dologi k: 5.969eFt</t>
        </r>
      </text>
    </comment>
    <comment ref="D88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  <r>
          <rPr>
            <b/>
            <sz val="9"/>
            <color indexed="81"/>
            <rFont val="Segoe UI"/>
            <family val="2"/>
            <charset val="238"/>
          </rPr>
          <t>ÖNK-tól:</t>
        </r>
        <r>
          <rPr>
            <sz val="9"/>
            <color indexed="81"/>
            <rFont val="Segoe UI"/>
            <family val="2"/>
            <charset val="238"/>
          </rPr>
          <t xml:space="preserve">lTelepülési adó tartaléka: 11.200 eFt
Csatorna bankszla: 13.668 eFt
Beruh.bér Phnál: 19.558 eFt
Civil szervezetek: 400 eFt
2020.évi zárszámadás: 145.016eFt
</t>
        </r>
        <r>
          <rPr>
            <b/>
            <sz val="9"/>
            <color indexed="81"/>
            <rFont val="Segoe UI"/>
            <family val="2"/>
            <charset val="238"/>
          </rPr>
          <t xml:space="preserve">PH </t>
        </r>
        <r>
          <rPr>
            <sz val="9"/>
            <color indexed="81"/>
            <rFont val="Segoe UI"/>
            <family val="2"/>
            <charset val="238"/>
          </rPr>
          <t>Céljuttatás: 2.167eFt
Jegyző bér: 1.962eFt
2020.évi zárszámadás: 9.872eFt
Óvoda: 2020.évi zárszám: 4.664eFt
BBK 2020.évi zárszám: 4.310eFt</t>
        </r>
      </text>
    </comment>
    <comment ref="D89" authorId="0" shapeId="0">
      <text>
        <r>
          <rPr>
            <b/>
            <sz val="9"/>
            <color indexed="81"/>
            <rFont val="Segoe UI"/>
            <charset val="1"/>
          </rPr>
          <t>Felhasználó:</t>
        </r>
        <r>
          <rPr>
            <sz val="9"/>
            <color indexed="81"/>
            <rFont val="Segoe UI"/>
            <charset val="1"/>
          </rPr>
          <t xml:space="preserve">
nyári diákmunka: 737eFt
BBK-tól átvett pe (TOP): 8.758eFt
</t>
        </r>
      </text>
    </comment>
    <comment ref="E89" authorId="0" shapeId="0">
      <text>
        <r>
          <rPr>
            <b/>
            <sz val="9"/>
            <color indexed="81"/>
            <rFont val="Segoe UI"/>
            <charset val="1"/>
          </rPr>
          <t>Felhasználó:</t>
        </r>
        <r>
          <rPr>
            <sz val="9"/>
            <color indexed="81"/>
            <rFont val="Segoe UI"/>
            <charset val="1"/>
          </rPr>
          <t xml:space="preserve">
nyári diákmunka: 521eFt
BBK-tól átvett pe (TOP): 8.758eFt
NÉP-DAL ünnep: 9.200eFt</t>
        </r>
      </text>
    </comment>
    <comment ref="D90" authorId="0" shapeId="0">
      <text>
        <r>
          <rPr>
            <b/>
            <sz val="9"/>
            <color indexed="81"/>
            <rFont val="Segoe UI"/>
            <charset val="1"/>
          </rPr>
          <t>Felhasználó:</t>
        </r>
        <r>
          <rPr>
            <sz val="9"/>
            <color indexed="81"/>
            <rFont val="Segoe UI"/>
            <charset val="1"/>
          </rPr>
          <t xml:space="preserve">
Letétre kapott bevételek: 3.624eFt
Viziközmű kvóta értékesítése: 12.000eFt</t>
        </r>
      </text>
    </comment>
    <comment ref="E90" authorId="0" shapeId="0">
      <text>
        <r>
          <rPr>
            <b/>
            <sz val="9"/>
            <color indexed="81"/>
            <rFont val="Segoe UI"/>
            <charset val="1"/>
          </rPr>
          <t>Felhasználó:</t>
        </r>
        <r>
          <rPr>
            <sz val="9"/>
            <color indexed="81"/>
            <rFont val="Segoe UI"/>
            <charset val="1"/>
          </rPr>
          <t xml:space="preserve">
Viziközmű kvóta értékesítés: 12.000eFt</t>
        </r>
      </text>
    </comment>
    <comment ref="E99" authorId="0" shapeId="0">
      <text>
        <r>
          <rPr>
            <b/>
            <sz val="9"/>
            <color indexed="81"/>
            <rFont val="Segoe UI"/>
            <charset val="1"/>
          </rPr>
          <t>Felhasználó:</t>
        </r>
        <r>
          <rPr>
            <sz val="9"/>
            <color indexed="81"/>
            <rFont val="Segoe UI"/>
            <charset val="1"/>
          </rPr>
          <t xml:space="preserve">
Csatorna kapacitási kvóta értékesítésének összege 12 M nélkül</t>
        </r>
      </text>
    </comment>
    <comment ref="C101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2020.évi fejl.tart.: 3.000eFt
Járda felújítás: 20.000eFt</t>
        </r>
      </text>
    </comment>
    <comment ref="D101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HÉSZ: 3.810 eFt
Védőnői beruh: 460 eFt</t>
        </r>
      </text>
    </comment>
    <comment ref="C109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VP piac: 50.000 eFt
VP külterület: 13.793 eFt</t>
        </r>
      </text>
    </comment>
    <comment ref="D109" authorId="0" shapeId="0">
      <text>
        <r>
          <rPr>
            <b/>
            <sz val="9"/>
            <color indexed="81"/>
            <rFont val="Segoe UI"/>
            <charset val="1"/>
          </rPr>
          <t>Felhasználó:</t>
        </r>
        <r>
          <rPr>
            <sz val="9"/>
            <color indexed="81"/>
            <rFont val="Segoe UI"/>
            <charset val="1"/>
          </rPr>
          <t xml:space="preserve">
VP piac: 50.000eFt
VP kült.út: 58.309eFt
Leader zongora: 8.797eFt
TOP bölcsőde: 234.353eFt</t>
        </r>
      </text>
    </comment>
    <comment ref="E109" authorId="0" shapeId="0">
      <text>
        <r>
          <rPr>
            <b/>
            <sz val="9"/>
            <color indexed="81"/>
            <rFont val="Segoe UI"/>
            <charset val="1"/>
          </rPr>
          <t>Felhasználó:</t>
        </r>
        <r>
          <rPr>
            <sz val="9"/>
            <color indexed="81"/>
            <rFont val="Segoe UI"/>
            <charset val="1"/>
          </rPr>
          <t xml:space="preserve">
Leader zongora: 8.797eFt
TOP bölcsőde: 234.353eFt</t>
        </r>
      </text>
    </comment>
    <comment ref="C110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400M: 90.144eFt + 9.240eFt (főszámla ford.áfa)
TOP.3.2.1: 434eFt
TOP 2.1.2 Zöld város : 47.717 eFt 
TOP 4.1.1 Eg.ház: 850 eFt
TOP 5.3.1 Helyi ident: 10.900 eFt
EFOP 4.1.8 könyvtár: 24 eFt
TOP 5.3.1 Helyi id. (BBK): 7.744 eFt
TOP 1.4.1 Bölcsőde: 220.943 EFt
800M VÜ telephely: 128.205 eFt</t>
        </r>
      </text>
    </comment>
    <comment ref="D110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800M: 130.648eFt
400M: 375.479 eFt
TOP 3.2.1 Iskolaenergetika: 434eFt
TOP 2.1.2 Zöld város többlet igénynyel együtt (5.442eFt): 347.478 eFt
TOP 4.1.1. Egészségház: 1.969 eFt
TOP 5.3.1 Helyi identitás: 14.256 eFt
EFOP 4.1.8 Könyvtár: 24.675 eFt
EFOP 4.1.9 Múzeum: 23.396 eFt
VP Piac: 8.589 eFt
VP külterület: 127.473 eFt
LEADER zongora: 1.553 eFt
Tornaterem: 17.068 eFt
TOP 5.3.1 (BBK): 10.578eFt</t>
        </r>
      </text>
    </comment>
    <comment ref="F110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TOP 1.4.1 Bölcsőde: 216.228 EFt
</t>
        </r>
      </text>
    </comment>
  </commentList>
</comments>
</file>

<file path=xl/sharedStrings.xml><?xml version="1.0" encoding="utf-8"?>
<sst xmlns="http://schemas.openxmlformats.org/spreadsheetml/2006/main" count="593" uniqueCount="254">
  <si>
    <t xml:space="preserve">MŰKÖDÉSI KÖLTSÉGVETÉS </t>
  </si>
  <si>
    <t xml:space="preserve">KIADÁSOK 1. </t>
  </si>
  <si>
    <t>Eredeti ei.</t>
  </si>
  <si>
    <t>Mód. Ei.</t>
  </si>
  <si>
    <t>Teljesítés</t>
  </si>
  <si>
    <t>Telj. %</t>
  </si>
  <si>
    <t>%</t>
  </si>
  <si>
    <t>I./ VH - VÁROSHÁZA: VÁROSIGAZGATÁS ÉS HELYI DEMOKRÁCIA</t>
  </si>
  <si>
    <t>POLGÁRMESTERI HIVATAL (Önálló költségvetés)</t>
  </si>
  <si>
    <t>K1</t>
  </si>
  <si>
    <t>Személyi juttatások (bruttó)</t>
  </si>
  <si>
    <t>K2</t>
  </si>
  <si>
    <t>Munkaadókat terhelő járulék és szoc.h.adó</t>
  </si>
  <si>
    <t>K3</t>
  </si>
  <si>
    <t>Dologi kiadások</t>
  </si>
  <si>
    <t>K5</t>
  </si>
  <si>
    <t>Városháza üzemeltetési költségek</t>
  </si>
  <si>
    <t>K6</t>
  </si>
  <si>
    <t>Beruházások - Munkavégzéshez szükséges eszközök</t>
  </si>
  <si>
    <t>KÉPVISELŐ-TESTÜLET, VÁROSVEZETÉS (Jogalkotás)</t>
  </si>
  <si>
    <t xml:space="preserve">KIADÁSOK 2. </t>
  </si>
  <si>
    <t>BRUNSZVIK TERÉZ ÓVODA (Önálló költségvetés)</t>
  </si>
  <si>
    <t xml:space="preserve">K3 </t>
  </si>
  <si>
    <t>Óvodai gyermekétkeztetés</t>
  </si>
  <si>
    <t>Óvodai üzemeltetési költségek</t>
  </si>
  <si>
    <t>ISKOLAI GYERMEKÉTKEZTETÉS ÉS ISKOLA-ÓVODA TEJ</t>
  </si>
  <si>
    <t>Beethoven Általános Iskola gyermekétkeztetése</t>
  </si>
  <si>
    <t>K4</t>
  </si>
  <si>
    <t>Iskola- és Óvodatej / alma</t>
  </si>
  <si>
    <t>ISKOLÁK TÁMOGATÁSA (A fenntartás és üzemeltetés a Tankerület feladata)</t>
  </si>
  <si>
    <t>III./ OK - OKTATÁS, NEVELÉS ÉS GYERMEKÉTKEZTETÉS (Iskolai fenntartó a Tankerület)</t>
  </si>
  <si>
    <t>Iskolaépületek üzemeltetésének támogatása</t>
  </si>
  <si>
    <t>"Beethoven Keret" - iskolai alapítványi támogatás</t>
  </si>
  <si>
    <t xml:space="preserve">KIADÁSOK 3. </t>
  </si>
  <si>
    <t>IV./ VÜ - VÁROS ÉS LÉTESÍTMÉNYÜZEMELTETÉS, ZÖLDTERÜLETEK ÉS HULLADÉKGAZDÁLKODÁS</t>
  </si>
  <si>
    <t>Köztemető működtetésének támogatása</t>
  </si>
  <si>
    <t>Zöldfelületek, közterületek, kiemelt közterületek és kültéri létesítmények</t>
  </si>
  <si>
    <t>Települési hulladékgazdálkodás</t>
  </si>
  <si>
    <t>Járási Hivatal működtetésének támogatása</t>
  </si>
  <si>
    <t>V./ KÖ - KÖZLEKEDÉSI INFRASTRUKTÚRA, KÖZVILÁGÍTÁS ÉS KÖZÖSSÉGI KÖZLEKEDÉS</t>
  </si>
  <si>
    <t>Helyi közösségi közlekedés támogatása</t>
  </si>
  <si>
    <t>Út, járda karbantartás / hó és sikosság mentesítést is beleértve</t>
  </si>
  <si>
    <t>Közvilágítás</t>
  </si>
  <si>
    <t xml:space="preserve">KIADÁSOK 4. </t>
  </si>
  <si>
    <t>VI./ SZ - SZOCIÁLIS ELLÁTÁS ÉS TÁMOGATÁS (*Beleértve a bölcsődei ellátást is)</t>
  </si>
  <si>
    <t>TKT-nak a Segítő Szolgálatra átadott forrás* (szociális állami támogatásból)</t>
  </si>
  <si>
    <t>Rászoruló gyermekek szünidei étkeztetése</t>
  </si>
  <si>
    <t>VII./ EÜ - EGÉSZSÉGÜGYI ALAPELLÁTÁS</t>
  </si>
  <si>
    <t>VÉDŐNŐI SZOLGÁLAT</t>
  </si>
  <si>
    <t>EGYÉB</t>
  </si>
  <si>
    <t>Labor és egyéb eü.</t>
  </si>
  <si>
    <t>Orvosi és fogorvosi ügyelet működtetése (térségi)</t>
  </si>
  <si>
    <t xml:space="preserve">KIADÁSOK 5. </t>
  </si>
  <si>
    <t>VIII./ KK - KULTÚRA ÉS KÖZÖSSÉGEK</t>
  </si>
  <si>
    <t>VÁROSI KULTURÁLIS INTÉZMÉNYEK ÉS RENDEZVÉNYEK (Korábban BBK)</t>
  </si>
  <si>
    <t>Könyvtári feladatok és üzemeltetés</t>
  </si>
  <si>
    <t>Könyvtári állomány gyarapítása</t>
  </si>
  <si>
    <t>Óvodamúzeum</t>
  </si>
  <si>
    <t>CIVIL SZERVEZETEK, NEMZETKÖZI KAPCSOLATOK</t>
  </si>
  <si>
    <t>"Civil keret" - Civil szervezetek támogatása</t>
  </si>
  <si>
    <t>Egyéb hazai, határon túli szervezet és testvértelepülés támogatása</t>
  </si>
  <si>
    <t>IX./ SP - SPORTFELADATOK ÉS SZERVEZETEK</t>
  </si>
  <si>
    <t>VÁROSI SPORTLÉTESÍTMÉNYEK ÜZEMELTETÉSÉNEK ÖNKORMÁNYZATI TÁMOGATÁSA</t>
  </si>
  <si>
    <t>Sportcsarnok</t>
  </si>
  <si>
    <t>Sportközpont</t>
  </si>
  <si>
    <t>SPORTSZERVEZETEK TÁMOGATÁSA</t>
  </si>
  <si>
    <t>Szervezeten belüli utánpótlás-nevelési feladatok támogatása</t>
  </si>
  <si>
    <t>"Sportkeret" - Sportszervezetek támogatása</t>
  </si>
  <si>
    <t>Egyedi sporttámogatások (pl.: TAO pályázati önrész)</t>
  </si>
  <si>
    <t xml:space="preserve">KIADÁSOK 6. </t>
  </si>
  <si>
    <t>X./ KV - KÖZBIZTONSÁG ÉS VÉDELEM (Közterület-felügyelet, mezőőrség)</t>
  </si>
  <si>
    <t>Közterületi Térfigyelő Kamerarendszer működtetése</t>
  </si>
  <si>
    <t>"Védelmi Keret" - Védelmi szervezetek támogatása</t>
  </si>
  <si>
    <t xml:space="preserve">K5 </t>
  </si>
  <si>
    <t>Egyedi védelmi támogatások (pl.: pályázati önrész)</t>
  </si>
  <si>
    <t>KIADÁSOK</t>
  </si>
  <si>
    <t>SPECIÁLIS TÉTELEK, KORREKCIÓK</t>
  </si>
  <si>
    <t>PH, KT, Egyéb, BTO, Védőnői Beruházások (mínusz)</t>
  </si>
  <si>
    <t>"Általános Tartalék"</t>
  </si>
  <si>
    <r>
      <t xml:space="preserve">"Viziközmű Céltartalék" </t>
    </r>
    <r>
      <rPr>
        <sz val="11"/>
        <color theme="1"/>
        <rFont val="Calibri"/>
        <family val="2"/>
        <charset val="238"/>
      </rPr>
      <t>→ "Viziközmű Alap"</t>
    </r>
  </si>
  <si>
    <r>
      <t xml:space="preserve">"Fejlesztési Céltartalék" </t>
    </r>
    <r>
      <rPr>
        <sz val="11"/>
        <color theme="1"/>
        <rFont val="Calibri"/>
        <family val="2"/>
        <charset val="238"/>
      </rPr>
      <t>→ "Városfejlesztési Alap"</t>
    </r>
  </si>
  <si>
    <t>Dologi kiadások (fordított ÁFA nélkül)</t>
  </si>
  <si>
    <t xml:space="preserve">BEVÉTELEK 1. </t>
  </si>
  <si>
    <t>I./ ÁLLAMI TÁMOGATÁSOK - NORMATÍVA</t>
  </si>
  <si>
    <t>I./1. HELYI ÖNKORMÁNYZATOK MŰKÖDÉSÉNEK ÁLTALÁNOS TÁMOGATÁSA</t>
  </si>
  <si>
    <t>B1</t>
  </si>
  <si>
    <t>Önkormányzati Hivatal</t>
  </si>
  <si>
    <t>Polgármesteri illetmény támogatása</t>
  </si>
  <si>
    <t>TELEPÜLÉSÜZEMELTETÉS</t>
  </si>
  <si>
    <t>Zöldterület-gazdálkodás</t>
  </si>
  <si>
    <t>Közvilágítás fenntartása</t>
  </si>
  <si>
    <t>Köztemető fenntartása</t>
  </si>
  <si>
    <t xml:space="preserve">B1 </t>
  </si>
  <si>
    <t>Közutak fenntartása</t>
  </si>
  <si>
    <t>I./2. KÖZNEVELÉSI TÁMOGATÁSOK</t>
  </si>
  <si>
    <t xml:space="preserve">Óvodapedagógusok és segítőik bértámogatása, kiegészítése </t>
  </si>
  <si>
    <t>Óvodaműködtetés támogatása</t>
  </si>
  <si>
    <t>I./3. SZOCIÁLIS ÉS GYERMEKÉTKEZTETÉSI TÁMOGATÁSOK</t>
  </si>
  <si>
    <t>Szociális feladatok pótlékkal együtt</t>
  </si>
  <si>
    <t>Pénzbeli szociális ellátás támogatása</t>
  </si>
  <si>
    <t>GYERMEKÉTKEZTETÉS</t>
  </si>
  <si>
    <t>Brunszvik Teréz Óvoda</t>
  </si>
  <si>
    <t>Beethoven Általános Iskola</t>
  </si>
  <si>
    <t>I./4. KULTURÁLIS TÁMOGATÁSOK (könyvtár, közm., bér., érdekeltségnövelő)</t>
  </si>
  <si>
    <t>I./5. EGYÉB</t>
  </si>
  <si>
    <t xml:space="preserve">BEVÉTELEK 2. </t>
  </si>
  <si>
    <t>II./ EGYÉB MŰKÖDÉSI CÉLÚ TÁMOGATÁSOK ÉS ÁTVETT PÉNZESZKÖZÖK</t>
  </si>
  <si>
    <t>Mezőőr támogatás</t>
  </si>
  <si>
    <t>Iskolatej támogatás</t>
  </si>
  <si>
    <t>Védőnői szolgálat</t>
  </si>
  <si>
    <t>Közfoglalkoztatás</t>
  </si>
  <si>
    <t>Minden egyéb működési célú támogatás</t>
  </si>
  <si>
    <t>Társulásoktól és szerveiktől, helyi önkormányzatoktól és szerveiktől</t>
  </si>
  <si>
    <t>B6</t>
  </si>
  <si>
    <t>Működési célú átvett pénzeszközök</t>
  </si>
  <si>
    <t>*</t>
  </si>
  <si>
    <t>III./ MŰKÖDÉSI BEVÉTELEK</t>
  </si>
  <si>
    <t>B3</t>
  </si>
  <si>
    <t>Mezőőri hozzájárulás gazdáktól</t>
  </si>
  <si>
    <t>B4</t>
  </si>
  <si>
    <t>Viziközmű tulajdonosi bevétel</t>
  </si>
  <si>
    <t>Kamatbevételek</t>
  </si>
  <si>
    <t>GYERMEKÉTKEZTETÉS SZÜLŐI BEFIZETÉSEI</t>
  </si>
  <si>
    <t>ÁFA</t>
  </si>
  <si>
    <t>Kiszámlázott Áfa</t>
  </si>
  <si>
    <t>ÁFA megtérülés</t>
  </si>
  <si>
    <t>IV./ ÖNKORMÁNYZATI SZERVEK, INTÉZMÉNYEK MŰKÖDÉSI BEVÉTELEI</t>
  </si>
  <si>
    <t>Polgármesteri Hivatal</t>
  </si>
  <si>
    <t xml:space="preserve">BEVÉTELEK 3. </t>
  </si>
  <si>
    <t>V./ KÖZHATALMI BEVÉTELEK</t>
  </si>
  <si>
    <t>Jövedelemadók</t>
  </si>
  <si>
    <t>Átengedett központi adó: gépjárműadó</t>
  </si>
  <si>
    <t>HELYI ADÓK</t>
  </si>
  <si>
    <t>Építményadó</t>
  </si>
  <si>
    <t>Telekadó</t>
  </si>
  <si>
    <t>Kommunális adó</t>
  </si>
  <si>
    <t>Iparűzési adó</t>
  </si>
  <si>
    <t>BEVÉTELEK</t>
  </si>
  <si>
    <t>Egészségház üzemeltetésének támogatása (védőnői helyiséggel együtt)</t>
  </si>
  <si>
    <t>Települési adó bevételből származó tartalék</t>
  </si>
  <si>
    <t>Korábbi BBK intézmény bevételei (plusz)</t>
  </si>
  <si>
    <t>Egyéb korrekciós tényezők</t>
  </si>
  <si>
    <t>ebből Polgármesteri Hivatal</t>
  </si>
  <si>
    <t>ebből Brunszvik Teréz Óvoda</t>
  </si>
  <si>
    <t>ebből Védőnői szolgálat</t>
  </si>
  <si>
    <t>Talajterhelési adó</t>
  </si>
  <si>
    <t>Pótlékok, bírságok</t>
  </si>
  <si>
    <t>Települési adó</t>
  </si>
  <si>
    <t>Adóhátralékok behajtása</t>
  </si>
  <si>
    <t>II./ ÖNK - EGYÉB ÖNKORMÁNYZATI FELADATOK (Közfogl., minden fennmaradó kiadás)</t>
  </si>
  <si>
    <t>Veszélyhelyzeti céltartalék</t>
  </si>
  <si>
    <t>K8</t>
  </si>
  <si>
    <t>Városüzemeltetés felhalmozási célú kiadásai</t>
  </si>
  <si>
    <t>ebből Városüzemeltetés felhalmozási kiadásai</t>
  </si>
  <si>
    <t>Egyedi civil támogatások (pl.: pályázati önrész, szőlő és gyümölcsösök t)</t>
  </si>
  <si>
    <t xml:space="preserve">FELHALMOZÁSI KÖLTSÉGVETÉS </t>
  </si>
  <si>
    <t>Ingatlan értékesítés</t>
  </si>
  <si>
    <t>FELHALMOZÁSI BEVÉTELEK - PÁLYÁZATOK NÉLKÜL</t>
  </si>
  <si>
    <t>FELHALMOZÁSI KÖLTSÉGVETÉS - PÁLYÁZATOK</t>
  </si>
  <si>
    <t>Pályázati támogatás</t>
  </si>
  <si>
    <t>FELHALMOZÁSI BEVÉTELEK ÖSSZESEN (PÁLYÁZATOK NÉLKÜL)</t>
  </si>
  <si>
    <t xml:space="preserve">FELHALMOZÁSI BEVÉTELEK - PÁLYÁZATOK </t>
  </si>
  <si>
    <t>FELHALMOZÁSI BEVÉTELEK ÖSSZESEN (PÁLYÁZATOK)</t>
  </si>
  <si>
    <t>ÁHT-n kívülről átvett felhalmozási bevétel</t>
  </si>
  <si>
    <t>FELHALMOZÁSI KIADÁSOK MINDÖSSZESEN</t>
  </si>
  <si>
    <t>KIADÁSOK MINDÖSSZESEN</t>
  </si>
  <si>
    <t>Önkormányzati felhalmozási kiadások (saját forrás)</t>
  </si>
  <si>
    <t>TOP-2.1.2 Zöld Város</t>
  </si>
  <si>
    <t>TOP-4.1.1 Egészségház</t>
  </si>
  <si>
    <t>EFOP-4.1.8 Könyvtár</t>
  </si>
  <si>
    <t>EFOP-4.1.9 Múzeum</t>
  </si>
  <si>
    <t>TOP-5.3.1 Helyi identitás</t>
  </si>
  <si>
    <t>VP-külterületi utak</t>
  </si>
  <si>
    <t>VP-helyi piac</t>
  </si>
  <si>
    <t xml:space="preserve">TOP-3.2.1 Iskola </t>
  </si>
  <si>
    <t xml:space="preserve">NGM tám. 800M </t>
  </si>
  <si>
    <t xml:space="preserve">BM Brunszvik Terv 400M </t>
  </si>
  <si>
    <t>Tornaterem felújítás</t>
  </si>
  <si>
    <t>LEADER (zongora besz.)</t>
  </si>
  <si>
    <t>TOP-5.3.1 Helyi identitás (BBK)</t>
  </si>
  <si>
    <t>Intézményi felhalmozási kiadások (PH, óvoda)</t>
  </si>
  <si>
    <t>Önkormányzati felhalmozási célú pe.átadás</t>
  </si>
  <si>
    <t>TOP 1.4.1 Bölcsőde</t>
  </si>
  <si>
    <t>Egyéb korrekciós tényező (Szolidaritási hozzájárulás, ÁH belüli megelőlegezés)</t>
  </si>
  <si>
    <t>KORRIGÁLÓ, CSÖKKENTŐ TÉNYEZŐK / MÍNUSZ (Adóbeszámítás)</t>
  </si>
  <si>
    <t>ÉVES MŰKÖDÉSI BEVÉTELEK (I. - V.): PÁLYÁZATOK NÉLKÜL</t>
  </si>
  <si>
    <t>Felhalmozási célú önkormányzati támogatás (BM járdafelújítás)</t>
  </si>
  <si>
    <r>
      <t xml:space="preserve">Finanszírozási működési bevételek pénzmaradványból </t>
    </r>
    <r>
      <rPr>
        <b/>
        <sz val="11"/>
        <color theme="1"/>
        <rFont val="Calibri"/>
        <family val="2"/>
        <charset val="238"/>
        <scheme val="minor"/>
      </rPr>
      <t>(pályázatok nélkül)</t>
    </r>
  </si>
  <si>
    <t>MŰKÖDÉSI BEVÉTELEK ÖSSZESEN (PÁLYÁZATOK NÉLKÜL)</t>
  </si>
  <si>
    <t>SPECIÁLIS TÉTELEK, KORREKCIÓK (PÁLYÁZATOK NÉLKÜL)</t>
  </si>
  <si>
    <r>
      <t xml:space="preserve">Finanszírozási felhalmozási bevételek pénzmaradványból </t>
    </r>
    <r>
      <rPr>
        <b/>
        <sz val="11"/>
        <color theme="1"/>
        <rFont val="Calibri"/>
        <family val="2"/>
        <charset val="238"/>
        <scheme val="minor"/>
      </rPr>
      <t>(pályázatok nélkül)</t>
    </r>
  </si>
  <si>
    <t>BEVÉTELEK MINDÖSSZESEN (ÁHT SZERINTI MÉRLEGGEL EGYEZŐEN)</t>
  </si>
  <si>
    <t>ÉVES MŰKÖDÉSI CÉLÚ KIADÁSOK ÖSSZESEN (I. - X.): PÁLYÁZATOK NÉLKÜL</t>
  </si>
  <si>
    <r>
      <t xml:space="preserve">MŰKÖDÉSI KIADÁSOK ÖSSZESEN (140=110+125+132) </t>
    </r>
    <r>
      <rPr>
        <b/>
        <sz val="11"/>
        <color theme="0"/>
        <rFont val="Calibri"/>
        <family val="2"/>
        <charset val="238"/>
        <scheme val="minor"/>
      </rPr>
      <t>PÁLYÁZATOK NÉLKÜL</t>
    </r>
  </si>
  <si>
    <t>MŰKÖDÉSI CÉLÚ TARTALÉKOK</t>
  </si>
  <si>
    <t>FELHALMOZÁSI CÉLÚ TARTALÉKOK</t>
  </si>
  <si>
    <t>PÁLYÁZATI KIADÁSOK</t>
  </si>
  <si>
    <t>FELHALMOZÁSI CÉLÚ KIADÁSOK</t>
  </si>
  <si>
    <t>2021. ÉV (E FT)</t>
  </si>
  <si>
    <t xml:space="preserve">II./ ÖNK - EGYÉB ÖNKORMÁNYZATI FELADATOK </t>
  </si>
  <si>
    <t>Egyéb működési célú támogatások</t>
  </si>
  <si>
    <t>Egyéb működési bevétel</t>
  </si>
  <si>
    <t>III.névi mód. ei.</t>
  </si>
  <si>
    <t>III.névi teljesítés</t>
  </si>
  <si>
    <t>Piac és vásártartás</t>
  </si>
  <si>
    <t>X./ KV - KÖZBIZTONSÁG ÉS VÉDELEM</t>
  </si>
  <si>
    <t>MARTONVÁSÁR KÖLTSÉGVETÉSI TERVE</t>
  </si>
  <si>
    <t>Egyéb támogatások (Egyéb köt.fel., lakott külterület tám.)</t>
  </si>
  <si>
    <t>Pápay Ágoston Általános Iskola</t>
  </si>
  <si>
    <t>Egyéb működési bevételek (bérleti díjak, hirdetések, továbbszla. szolg)</t>
  </si>
  <si>
    <t>Finanszírozási bevételek áthúzódó pályázatok kv-i pénzmaradványából</t>
  </si>
  <si>
    <t>TKT-nak átadott tagdíj, bankköltségek, belső ellenőrzési díj</t>
  </si>
  <si>
    <t>Pápay Ágoston Általános Iskola és Kollégium gyermekétkeztetése</t>
  </si>
  <si>
    <t>Egyéb ingatlanok üzemeltetésének támogatása</t>
  </si>
  <si>
    <t>Szociális támogatások, táborok - "Szociális Keret" (állami támogatásból)</t>
  </si>
  <si>
    <t>TKT-nak a Segítő Szolgálatra fea-ira átadott állami támogatás</t>
  </si>
  <si>
    <t>EU pályázatok finanszírozási tartaléka (TOP Zöldváros)</t>
  </si>
  <si>
    <t xml:space="preserve">TARTALÉKOK ÖSSZESEN </t>
  </si>
  <si>
    <t>Viszonyítás az előző évhez</t>
  </si>
  <si>
    <t>2022. ÉV (E FT)</t>
  </si>
  <si>
    <t>Tervezett ei.</t>
  </si>
  <si>
    <t xml:space="preserve">"Rendezvénykeret" </t>
  </si>
  <si>
    <t>Művészeti tevékenység (tánc)</t>
  </si>
  <si>
    <t>Közművelődés, BBK üzemeltetése</t>
  </si>
  <si>
    <t>Épületek üzemeltetése, Városüzemeltetési iroda és telephely(-ek) épület üzemeltetése</t>
  </si>
  <si>
    <t>"Nemzetközi kapcsolatok keret" (testvérvárosi kapcsolattartás, kiemelt rendezvények)</t>
  </si>
  <si>
    <t>Működési céltartalék (HR fejlesztési)</t>
  </si>
  <si>
    <t>Energia árszínvonal emelkedés fedezeti tartalék</t>
  </si>
  <si>
    <t>Önkormányzati tartalék (élelmezési)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</si>
  <si>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</si>
  <si>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</si>
  <si>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</si>
  <si>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</si>
  <si>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</si>
  <si>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</si>
  <si>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</si>
  <si>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</si>
  <si>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</si>
  <si>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</si>
  <si>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I. VÁROSHÁZA</t>
  </si>
  <si>
    <t>II. EGYÉB ÖNKORMÁNYZATI FELADATOK</t>
  </si>
  <si>
    <t>III. OKTATÁS, NEVELÉS ÉS GYERMEKÉTKEZTETÉS</t>
  </si>
  <si>
    <t>IV. VÁROS ÉS LÉTESÍTMÉNYÜZEMELTETÉS, ZÖLDTERÜLETEK ÉS HULLADÉKGAZDÁLKODÁS</t>
  </si>
  <si>
    <t>V. KÖZLEKEDÉSI INFRASTRUKTÚRA, KÖZVILÁGÍTÁS ÉS KÖZÖSSÉGI KÖZLEKEDÉS</t>
  </si>
  <si>
    <t>VI. SZOCIÁLIS ELLÁTÁS ÉS TÁMOGATÁS</t>
  </si>
  <si>
    <t>VII. EGÉSZSÉGÜGYI ALAPELLÁTÁS</t>
  </si>
  <si>
    <t>VIII. KULTÚRA ÉS KÖZÖSSÉGEK</t>
  </si>
  <si>
    <t>IX. SPORTFELADATOK ÉS SZERVEZETEK</t>
  </si>
  <si>
    <t>X.  KÖZBIZTONSÁG ÉS VÉDELEM</t>
  </si>
  <si>
    <t>I. ÁLLAMI TÁMOGATÁSOK - NORMATÍVA</t>
  </si>
  <si>
    <t>II. EGYÉB MŰKÖDÉSI CÉLÚ TÁMOGATÁSOK ÉS ÁTVETT PÉNZESZKÖZÖK</t>
  </si>
  <si>
    <t>III. MŰKÖDÉSI BEVÉTELEK</t>
  </si>
  <si>
    <t>IV. ÖNKORMÁNYZATI SZERVEK, INTÉZMÉNYEK MŰKÖDÉSI BEVÉTELEI</t>
  </si>
  <si>
    <t>V. KÖZHATALMI BEVÉTELEK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</si>
</sst>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4" x14ac:knownFonts="1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sz val="11"/>
      <color theme="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color theme="0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2" fillId="0" borderId="0"/>
    <xf numFmtId="43" fontId="2" fillId="0" borderId="0" applyFont="0" applyFill="0" applyBorder="0" applyAlignment="0" applyProtection="0"/>
  </cellStyleXfs>
  <cellXfs count="241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13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10" borderId="1" xfId="0" applyFont="1" applyFill="1" applyBorder="1" applyAlignment="1">
      <alignment vertical="center"/>
    </xf>
    <xf numFmtId="0" fontId="3" fillId="7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3" fillId="8" borderId="1" xfId="0" applyFont="1" applyFill="1" applyBorder="1" applyAlignment="1">
      <alignment vertical="center"/>
    </xf>
    <xf numFmtId="0" fontId="3" fillId="9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14" borderId="1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3" fillId="12" borderId="21" xfId="0" applyFont="1" applyFill="1" applyBorder="1" applyAlignment="1">
      <alignment vertical="center"/>
    </xf>
    <xf numFmtId="0" fontId="3" fillId="13" borderId="4" xfId="0" applyFont="1" applyFill="1" applyBorder="1" applyAlignment="1">
      <alignment vertical="center"/>
    </xf>
    <xf numFmtId="0" fontId="3" fillId="11" borderId="21" xfId="0" applyFont="1" applyFill="1" applyBorder="1" applyAlignment="1">
      <alignment vertical="center"/>
    </xf>
    <xf numFmtId="9" fontId="0" fillId="0" borderId="9" xfId="1" applyFont="1" applyBorder="1" applyAlignment="1">
      <alignment vertical="center"/>
    </xf>
    <xf numFmtId="0" fontId="0" fillId="0" borderId="1" xfId="0" applyBorder="1"/>
    <xf numFmtId="0" fontId="3" fillId="6" borderId="1" xfId="0" applyFont="1" applyFill="1" applyBorder="1"/>
    <xf numFmtId="0" fontId="3" fillId="0" borderId="0" xfId="0" applyFont="1"/>
    <xf numFmtId="0" fontId="3" fillId="10" borderId="1" xfId="0" applyFont="1" applyFill="1" applyBorder="1"/>
    <xf numFmtId="0" fontId="0" fillId="0" borderId="8" xfId="0" applyBorder="1"/>
    <xf numFmtId="0" fontId="3" fillId="10" borderId="11" xfId="0" applyFont="1" applyFill="1" applyBorder="1"/>
    <xf numFmtId="0" fontId="3" fillId="5" borderId="1" xfId="0" applyFont="1" applyFill="1" applyBorder="1"/>
    <xf numFmtId="0" fontId="3" fillId="11" borderId="1" xfId="0" applyFont="1" applyFill="1" applyBorder="1"/>
    <xf numFmtId="0" fontId="0" fillId="0" borderId="10" xfId="0" applyBorder="1"/>
    <xf numFmtId="0" fontId="0" fillId="0" borderId="11" xfId="0" applyBorder="1"/>
    <xf numFmtId="0" fontId="3" fillId="3" borderId="1" xfId="0" applyFont="1" applyFill="1" applyBorder="1"/>
    <xf numFmtId="0" fontId="3" fillId="13" borderId="1" xfId="0" applyFont="1" applyFill="1" applyBorder="1"/>
    <xf numFmtId="0" fontId="3" fillId="14" borderId="1" xfId="0" applyFont="1" applyFill="1" applyBorder="1"/>
    <xf numFmtId="0" fontId="3" fillId="13" borderId="11" xfId="0" applyFont="1" applyFill="1" applyBorder="1"/>
    <xf numFmtId="3" fontId="3" fillId="13" borderId="1" xfId="0" applyNumberFormat="1" applyFont="1" applyFill="1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3" fillId="3" borderId="1" xfId="0" applyNumberFormat="1" applyFont="1" applyFill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3" fillId="4" borderId="1" xfId="0" applyNumberFormat="1" applyFont="1" applyFill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3" fontId="3" fillId="10" borderId="1" xfId="0" applyNumberFormat="1" applyFont="1" applyFill="1" applyBorder="1" applyAlignment="1">
      <alignment vertical="center"/>
    </xf>
    <xf numFmtId="3" fontId="3" fillId="7" borderId="1" xfId="0" applyNumberFormat="1" applyFont="1" applyFill="1" applyBorder="1" applyAlignment="1">
      <alignment vertical="center"/>
    </xf>
    <xf numFmtId="3" fontId="3" fillId="5" borderId="1" xfId="0" applyNumberFormat="1" applyFont="1" applyFill="1" applyBorder="1" applyAlignment="1">
      <alignment vertical="center"/>
    </xf>
    <xf numFmtId="3" fontId="3" fillId="8" borderId="1" xfId="0" applyNumberFormat="1" applyFont="1" applyFill="1" applyBorder="1" applyAlignment="1">
      <alignment vertical="center"/>
    </xf>
    <xf numFmtId="3" fontId="3" fillId="9" borderId="1" xfId="0" applyNumberFormat="1" applyFont="1" applyFill="1" applyBorder="1" applyAlignment="1">
      <alignment vertical="center"/>
    </xf>
    <xf numFmtId="3" fontId="3" fillId="6" borderId="1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3" fontId="3" fillId="11" borderId="21" xfId="0" applyNumberFormat="1" applyFont="1" applyFill="1" applyBorder="1" applyAlignment="1">
      <alignment vertical="center"/>
    </xf>
    <xf numFmtId="3" fontId="3" fillId="13" borderId="4" xfId="0" applyNumberFormat="1" applyFont="1" applyFill="1" applyBorder="1" applyAlignment="1">
      <alignment vertical="center"/>
    </xf>
    <xf numFmtId="3" fontId="3" fillId="2" borderId="11" xfId="0" applyNumberFormat="1" applyFont="1" applyFill="1" applyBorder="1" applyAlignment="1">
      <alignment vertical="center"/>
    </xf>
    <xf numFmtId="3" fontId="3" fillId="14" borderId="1" xfId="0" applyNumberFormat="1" applyFont="1" applyFill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3" fillId="12" borderId="21" xfId="0" applyNumberFormat="1" applyFont="1" applyFill="1" applyBorder="1" applyAlignment="1">
      <alignment vertical="center"/>
    </xf>
    <xf numFmtId="3" fontId="3" fillId="6" borderId="1" xfId="0" applyNumberFormat="1" applyFont="1" applyFill="1" applyBorder="1"/>
    <xf numFmtId="3" fontId="3" fillId="10" borderId="1" xfId="0" applyNumberFormat="1" applyFont="1" applyFill="1" applyBorder="1"/>
    <xf numFmtId="3" fontId="0" fillId="0" borderId="1" xfId="0" applyNumberFormat="1" applyBorder="1"/>
    <xf numFmtId="3" fontId="3" fillId="10" borderId="11" xfId="0" applyNumberFormat="1" applyFont="1" applyFill="1" applyBorder="1"/>
    <xf numFmtId="3" fontId="3" fillId="5" borderId="1" xfId="0" applyNumberFormat="1" applyFont="1" applyFill="1" applyBorder="1"/>
    <xf numFmtId="3" fontId="3" fillId="3" borderId="1" xfId="0" applyNumberFormat="1" applyFont="1" applyFill="1" applyBorder="1"/>
    <xf numFmtId="3" fontId="3" fillId="11" borderId="1" xfId="0" applyNumberFormat="1" applyFont="1" applyFill="1" applyBorder="1"/>
    <xf numFmtId="3" fontId="0" fillId="0" borderId="11" xfId="0" applyNumberFormat="1" applyBorder="1"/>
    <xf numFmtId="3" fontId="3" fillId="13" borderId="1" xfId="0" applyNumberFormat="1" applyFont="1" applyFill="1" applyBorder="1"/>
    <xf numFmtId="3" fontId="3" fillId="14" borderId="1" xfId="0" applyNumberFormat="1" applyFont="1" applyFill="1" applyBorder="1"/>
    <xf numFmtId="3" fontId="3" fillId="13" borderId="11" xfId="0" applyNumberFormat="1" applyFont="1" applyFill="1" applyBorder="1"/>
    <xf numFmtId="0" fontId="0" fillId="0" borderId="17" xfId="0" applyBorder="1"/>
    <xf numFmtId="0" fontId="0" fillId="0" borderId="3" xfId="0" applyBorder="1"/>
    <xf numFmtId="3" fontId="0" fillId="0" borderId="3" xfId="0" applyNumberFormat="1" applyBorder="1"/>
    <xf numFmtId="9" fontId="3" fillId="13" borderId="9" xfId="1" applyNumberFormat="1" applyFont="1" applyFill="1" applyBorder="1" applyAlignment="1">
      <alignment vertical="center"/>
    </xf>
    <xf numFmtId="9" fontId="0" fillId="0" borderId="9" xfId="1" applyNumberFormat="1" applyFont="1" applyBorder="1" applyAlignment="1">
      <alignment vertical="center"/>
    </xf>
    <xf numFmtId="9" fontId="3" fillId="3" borderId="9" xfId="1" applyFont="1" applyFill="1" applyBorder="1" applyAlignment="1">
      <alignment vertical="center"/>
    </xf>
    <xf numFmtId="9" fontId="0" fillId="0" borderId="12" xfId="1" applyFont="1" applyBorder="1" applyAlignment="1">
      <alignment vertical="center"/>
    </xf>
    <xf numFmtId="9" fontId="3" fillId="4" borderId="9" xfId="1" applyFont="1" applyFill="1" applyBorder="1" applyAlignment="1">
      <alignment vertical="center"/>
    </xf>
    <xf numFmtId="9" fontId="0" fillId="0" borderId="9" xfId="1" applyFont="1" applyFill="1" applyBorder="1" applyAlignment="1">
      <alignment vertical="center"/>
    </xf>
    <xf numFmtId="9" fontId="0" fillId="0" borderId="12" xfId="1" applyFont="1" applyFill="1" applyBorder="1" applyAlignment="1">
      <alignment vertical="center"/>
    </xf>
    <xf numFmtId="9" fontId="3" fillId="10" borderId="9" xfId="1" applyFont="1" applyFill="1" applyBorder="1" applyAlignment="1">
      <alignment vertical="center"/>
    </xf>
    <xf numFmtId="9" fontId="3" fillId="7" borderId="9" xfId="1" applyFont="1" applyFill="1" applyBorder="1" applyAlignment="1">
      <alignment vertical="center"/>
    </xf>
    <xf numFmtId="9" fontId="3" fillId="5" borderId="9" xfId="1" applyFont="1" applyFill="1" applyBorder="1" applyAlignment="1">
      <alignment vertical="center"/>
    </xf>
    <xf numFmtId="9" fontId="3" fillId="8" borderId="9" xfId="1" applyFont="1" applyFill="1" applyBorder="1" applyAlignment="1">
      <alignment vertical="center"/>
    </xf>
    <xf numFmtId="9" fontId="3" fillId="9" borderId="9" xfId="1" applyFont="1" applyFill="1" applyBorder="1" applyAlignment="1">
      <alignment vertical="center"/>
    </xf>
    <xf numFmtId="9" fontId="3" fillId="6" borderId="9" xfId="1" applyFont="1" applyFill="1" applyBorder="1" applyAlignment="1">
      <alignment vertical="center"/>
    </xf>
    <xf numFmtId="9" fontId="3" fillId="2" borderId="9" xfId="1" applyFont="1" applyFill="1" applyBorder="1" applyAlignment="1">
      <alignment vertical="center"/>
    </xf>
    <xf numFmtId="9" fontId="3" fillId="11" borderId="22" xfId="1" applyFont="1" applyFill="1" applyBorder="1" applyAlignment="1">
      <alignment vertical="center"/>
    </xf>
    <xf numFmtId="9" fontId="3" fillId="13" borderId="14" xfId="1" applyFont="1" applyFill="1" applyBorder="1" applyAlignment="1">
      <alignment vertical="center"/>
    </xf>
    <xf numFmtId="9" fontId="3" fillId="2" borderId="12" xfId="1" applyFont="1" applyFill="1" applyBorder="1" applyAlignment="1">
      <alignment vertical="center"/>
    </xf>
    <xf numFmtId="9" fontId="3" fillId="14" borderId="9" xfId="1" applyFont="1" applyFill="1" applyBorder="1" applyAlignment="1">
      <alignment vertical="center"/>
    </xf>
    <xf numFmtId="9" fontId="0" fillId="0" borderId="18" xfId="1" applyFont="1" applyBorder="1" applyAlignment="1">
      <alignment vertical="center"/>
    </xf>
    <xf numFmtId="9" fontId="3" fillId="12" borderId="22" xfId="1" applyFont="1" applyFill="1" applyBorder="1" applyAlignment="1">
      <alignment vertical="center"/>
    </xf>
    <xf numFmtId="9" fontId="3" fillId="6" borderId="9" xfId="1" applyFont="1" applyFill="1" applyBorder="1"/>
    <xf numFmtId="9" fontId="3" fillId="10" borderId="9" xfId="1" applyFont="1" applyFill="1" applyBorder="1"/>
    <xf numFmtId="9" fontId="0" fillId="0" borderId="9" xfId="1" applyFont="1" applyBorder="1"/>
    <xf numFmtId="9" fontId="3" fillId="10" borderId="12" xfId="1" applyFont="1" applyFill="1" applyBorder="1"/>
    <xf numFmtId="9" fontId="3" fillId="5" borderId="9" xfId="1" applyFont="1" applyFill="1" applyBorder="1"/>
    <xf numFmtId="9" fontId="3" fillId="3" borderId="9" xfId="1" applyFont="1" applyFill="1" applyBorder="1"/>
    <xf numFmtId="9" fontId="3" fillId="11" borderId="9" xfId="1" applyFont="1" applyFill="1" applyBorder="1"/>
    <xf numFmtId="9" fontId="0" fillId="0" borderId="12" xfId="1" applyFont="1" applyBorder="1"/>
    <xf numFmtId="9" fontId="3" fillId="13" borderId="9" xfId="1" applyFont="1" applyFill="1" applyBorder="1"/>
    <xf numFmtId="9" fontId="3" fillId="14" borderId="9" xfId="1" applyFont="1" applyFill="1" applyBorder="1"/>
    <xf numFmtId="9" fontId="3" fillId="13" borderId="12" xfId="1" applyFont="1" applyFill="1" applyBorder="1"/>
    <xf numFmtId="9" fontId="0" fillId="0" borderId="18" xfId="1" applyFont="1" applyBorder="1"/>
    <xf numFmtId="0" fontId="0" fillId="0" borderId="17" xfId="0" applyFill="1" applyBorder="1"/>
    <xf numFmtId="0" fontId="0" fillId="0" borderId="3" xfId="0" applyFill="1" applyBorder="1"/>
    <xf numFmtId="3" fontId="0" fillId="0" borderId="3" xfId="0" applyNumberFormat="1" applyFill="1" applyBorder="1"/>
    <xf numFmtId="9" fontId="0" fillId="0" borderId="18" xfId="1" applyFont="1" applyFill="1" applyBorder="1"/>
    <xf numFmtId="0" fontId="0" fillId="0" borderId="0" xfId="0" applyFill="1"/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9" fontId="1" fillId="0" borderId="9" xfId="1" applyFont="1" applyBorder="1" applyAlignment="1">
      <alignment vertical="center"/>
    </xf>
    <xf numFmtId="0" fontId="1" fillId="0" borderId="0" xfId="0" applyFont="1" applyAlignment="1">
      <alignment vertical="center"/>
    </xf>
    <xf numFmtId="3" fontId="0" fillId="0" borderId="1" xfId="0" applyNumberFormat="1" applyFill="1" applyBorder="1"/>
    <xf numFmtId="0" fontId="0" fillId="0" borderId="18" xfId="0" applyBorder="1" applyAlignment="1">
      <alignment vertical="center"/>
    </xf>
    <xf numFmtId="0" fontId="1" fillId="0" borderId="17" xfId="0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3" fontId="0" fillId="0" borderId="3" xfId="0" applyNumberFormat="1" applyFill="1" applyBorder="1" applyAlignment="1">
      <alignment vertical="center"/>
    </xf>
    <xf numFmtId="3" fontId="7" fillId="12" borderId="21" xfId="0" applyNumberFormat="1" applyFont="1" applyFill="1" applyBorder="1" applyAlignment="1">
      <alignment vertical="center"/>
    </xf>
    <xf numFmtId="0" fontId="7" fillId="12" borderId="21" xfId="0" applyFont="1" applyFill="1" applyBorder="1" applyAlignment="1">
      <alignment vertical="center"/>
    </xf>
    <xf numFmtId="9" fontId="7" fillId="12" borderId="22" xfId="1" applyFont="1" applyFill="1" applyBorder="1" applyAlignment="1">
      <alignment vertical="center"/>
    </xf>
    <xf numFmtId="0" fontId="10" fillId="0" borderId="0" xfId="0" applyFont="1"/>
    <xf numFmtId="0" fontId="0" fillId="0" borderId="8" xfId="0" applyFill="1" applyBorder="1" applyAlignment="1">
      <alignment vertical="center"/>
    </xf>
    <xf numFmtId="0" fontId="3" fillId="15" borderId="1" xfId="0" applyFont="1" applyFill="1" applyBorder="1" applyAlignment="1">
      <alignment vertical="center"/>
    </xf>
    <xf numFmtId="3" fontId="3" fillId="15" borderId="1" xfId="0" applyNumberFormat="1" applyFont="1" applyFill="1" applyBorder="1" applyAlignment="1">
      <alignment vertical="center"/>
    </xf>
    <xf numFmtId="9" fontId="3" fillId="15" borderId="9" xfId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9" fontId="3" fillId="0" borderId="0" xfId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3" fontId="0" fillId="0" borderId="0" xfId="0" applyNumberFormat="1"/>
    <xf numFmtId="3" fontId="0" fillId="0" borderId="0" xfId="0" applyNumberFormat="1" applyAlignment="1">
      <alignment vertical="center"/>
    </xf>
    <xf numFmtId="0" fontId="3" fillId="13" borderId="23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 wrapText="1"/>
    </xf>
    <xf numFmtId="0" fontId="3" fillId="4" borderId="13" xfId="0" applyFont="1" applyFill="1" applyBorder="1" applyAlignment="1">
      <alignment vertical="center" wrapText="1"/>
    </xf>
    <xf numFmtId="0" fontId="3" fillId="10" borderId="13" xfId="0" applyFont="1" applyFill="1" applyBorder="1" applyAlignment="1">
      <alignment vertical="center" wrapText="1"/>
    </xf>
    <xf numFmtId="0" fontId="3" fillId="7" borderId="13" xfId="0" applyFont="1" applyFill="1" applyBorder="1" applyAlignment="1">
      <alignment vertical="center" wrapText="1"/>
    </xf>
    <xf numFmtId="0" fontId="3" fillId="5" borderId="13" xfId="0" applyFont="1" applyFill="1" applyBorder="1" applyAlignment="1">
      <alignment vertical="center" wrapText="1"/>
    </xf>
    <xf numFmtId="0" fontId="3" fillId="8" borderId="13" xfId="0" applyFont="1" applyFill="1" applyBorder="1" applyAlignment="1">
      <alignment vertical="center" wrapText="1"/>
    </xf>
    <xf numFmtId="0" fontId="3" fillId="9" borderId="13" xfId="0" applyFont="1" applyFill="1" applyBorder="1" applyAlignment="1">
      <alignment vertical="center"/>
    </xf>
    <xf numFmtId="0" fontId="3" fillId="6" borderId="13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6" borderId="13" xfId="0" applyFont="1" applyFill="1" applyBorder="1" applyAlignment="1"/>
    <xf numFmtId="0" fontId="3" fillId="5" borderId="13" xfId="0" applyFont="1" applyFill="1" applyBorder="1" applyAlignment="1"/>
    <xf numFmtId="0" fontId="3" fillId="11" borderId="13" xfId="0" applyFont="1" applyFill="1" applyBorder="1" applyAlignment="1"/>
    <xf numFmtId="0" fontId="3" fillId="13" borderId="15" xfId="0" applyFont="1" applyFill="1" applyBorder="1" applyAlignment="1"/>
    <xf numFmtId="164" fontId="0" fillId="0" borderId="0" xfId="3" applyNumberFormat="1" applyFont="1"/>
    <xf numFmtId="164" fontId="0" fillId="0" borderId="0" xfId="0" applyNumberFormat="1"/>
    <xf numFmtId="3" fontId="13" fillId="12" borderId="21" xfId="0" applyNumberFormat="1" applyFont="1" applyFill="1" applyBorder="1" applyAlignment="1">
      <alignment vertical="center"/>
    </xf>
    <xf numFmtId="0" fontId="13" fillId="12" borderId="21" xfId="0" applyFont="1" applyFill="1" applyBorder="1" applyAlignment="1">
      <alignment vertical="center"/>
    </xf>
    <xf numFmtId="0" fontId="11" fillId="0" borderId="18" xfId="0" applyFont="1" applyBorder="1" applyAlignment="1">
      <alignment horizontal="center" vertical="center" wrapText="1" shrinkToFit="1"/>
    </xf>
    <xf numFmtId="0" fontId="11" fillId="0" borderId="14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8" borderId="13" xfId="0" applyFont="1" applyFill="1" applyBorder="1" applyAlignment="1">
      <alignment horizontal="left" vertical="center" wrapText="1"/>
    </xf>
    <xf numFmtId="0" fontId="3" fillId="8" borderId="2" xfId="0" applyFont="1" applyFill="1" applyBorder="1" applyAlignment="1">
      <alignment horizontal="left" vertical="center" wrapText="1"/>
    </xf>
    <xf numFmtId="0" fontId="3" fillId="10" borderId="13" xfId="0" applyFont="1" applyFill="1" applyBorder="1" applyAlignment="1">
      <alignment horizontal="left" vertical="center" wrapText="1"/>
    </xf>
    <xf numFmtId="0" fontId="3" fillId="10" borderId="2" xfId="0" applyFont="1" applyFill="1" applyBorder="1" applyAlignment="1">
      <alignment horizontal="left" vertical="center" wrapText="1"/>
    </xf>
    <xf numFmtId="0" fontId="3" fillId="7" borderId="13" xfId="0" applyFont="1" applyFill="1" applyBorder="1" applyAlignment="1">
      <alignment horizontal="left" vertical="center" wrapText="1"/>
    </xf>
    <xf numFmtId="0" fontId="3" fillId="7" borderId="2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4" borderId="13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13" borderId="8" xfId="0" applyFont="1" applyFill="1" applyBorder="1" applyAlignment="1">
      <alignment horizontal="left" vertical="center"/>
    </xf>
    <xf numFmtId="0" fontId="3" fillId="13" borderId="1" xfId="0" applyFont="1" applyFill="1" applyBorder="1" applyAlignment="1">
      <alignment horizontal="left" vertical="center"/>
    </xf>
    <xf numFmtId="0" fontId="3" fillId="9" borderId="13" xfId="0" applyFont="1" applyFill="1" applyBorder="1" applyAlignment="1">
      <alignment horizontal="left" vertical="center"/>
    </xf>
    <xf numFmtId="0" fontId="3" fillId="9" borderId="2" xfId="0" applyFont="1" applyFill="1" applyBorder="1" applyAlignment="1">
      <alignment horizontal="left" vertical="center"/>
    </xf>
    <xf numFmtId="0" fontId="3" fillId="6" borderId="13" xfId="0" applyFont="1" applyFill="1" applyBorder="1" applyAlignment="1">
      <alignment horizontal="left" vertical="center"/>
    </xf>
    <xf numFmtId="0" fontId="3" fillId="6" borderId="2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11" borderId="19" xfId="0" applyFont="1" applyFill="1" applyBorder="1" applyAlignment="1">
      <alignment horizontal="center" vertical="center"/>
    </xf>
    <xf numFmtId="0" fontId="3" fillId="11" borderId="20" xfId="0" applyFont="1" applyFill="1" applyBorder="1" applyAlignment="1">
      <alignment horizontal="center" vertical="center"/>
    </xf>
    <xf numFmtId="0" fontId="3" fillId="13" borderId="23" xfId="0" applyFont="1" applyFill="1" applyBorder="1" applyAlignment="1">
      <alignment horizontal="left" vertical="center"/>
    </xf>
    <xf numFmtId="0" fontId="3" fillId="13" borderId="4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14" borderId="13" xfId="0" applyFont="1" applyFill="1" applyBorder="1" applyAlignment="1">
      <alignment horizontal="left" vertical="center"/>
    </xf>
    <xf numFmtId="0" fontId="3" fillId="14" borderId="2" xfId="0" applyFont="1" applyFill="1" applyBorder="1" applyAlignment="1">
      <alignment horizontal="left" vertical="center"/>
    </xf>
    <xf numFmtId="0" fontId="3" fillId="12" borderId="19" xfId="0" applyFont="1" applyFill="1" applyBorder="1" applyAlignment="1">
      <alignment horizontal="center" vertical="center"/>
    </xf>
    <xf numFmtId="0" fontId="3" fillId="12" borderId="20" xfId="0" applyFont="1" applyFill="1" applyBorder="1" applyAlignment="1">
      <alignment horizontal="center" vertical="center"/>
    </xf>
    <xf numFmtId="0" fontId="7" fillId="12" borderId="19" xfId="0" applyFont="1" applyFill="1" applyBorder="1" applyAlignment="1">
      <alignment horizontal="center" vertical="center"/>
    </xf>
    <xf numFmtId="0" fontId="7" fillId="12" borderId="20" xfId="0" applyFont="1" applyFill="1" applyBorder="1" applyAlignment="1">
      <alignment horizontal="center" vertical="center"/>
    </xf>
    <xf numFmtId="0" fontId="3" fillId="15" borderId="13" xfId="0" applyFont="1" applyFill="1" applyBorder="1" applyAlignment="1">
      <alignment horizontal="left" vertical="center"/>
    </xf>
    <xf numFmtId="0" fontId="3" fillId="15" borderId="2" xfId="0" applyFont="1" applyFill="1" applyBorder="1" applyAlignment="1">
      <alignment horizontal="left" vertical="center"/>
    </xf>
    <xf numFmtId="0" fontId="3" fillId="14" borderId="8" xfId="0" applyFont="1" applyFill="1" applyBorder="1" applyAlignment="1">
      <alignment horizontal="left" vertical="center"/>
    </xf>
    <xf numFmtId="0" fontId="3" fillId="14" borderId="1" xfId="0" applyFont="1" applyFill="1" applyBorder="1" applyAlignment="1">
      <alignment horizontal="left" vertical="center"/>
    </xf>
    <xf numFmtId="0" fontId="3" fillId="12" borderId="24" xfId="0" applyFont="1" applyFill="1" applyBorder="1" applyAlignment="1">
      <alignment horizontal="center" vertical="center"/>
    </xf>
    <xf numFmtId="0" fontId="3" fillId="12" borderId="2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10" borderId="15" xfId="0" applyFont="1" applyFill="1" applyBorder="1" applyAlignment="1">
      <alignment horizontal="left"/>
    </xf>
    <xf numFmtId="0" fontId="3" fillId="10" borderId="16" xfId="0" applyFont="1" applyFill="1" applyBorder="1" applyAlignment="1">
      <alignment horizontal="left"/>
    </xf>
    <xf numFmtId="0" fontId="3" fillId="6" borderId="13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left"/>
    </xf>
    <xf numFmtId="0" fontId="3" fillId="10" borderId="13" xfId="0" applyFont="1" applyFill="1" applyBorder="1" applyAlignment="1">
      <alignment horizontal="left" wrapText="1"/>
    </xf>
    <xf numFmtId="0" fontId="3" fillId="10" borderId="2" xfId="0" applyFont="1" applyFill="1" applyBorder="1" applyAlignment="1">
      <alignment horizontal="left" wrapText="1"/>
    </xf>
    <xf numFmtId="0" fontId="0" fillId="0" borderId="13" xfId="0" applyBorder="1" applyAlignment="1">
      <alignment horizontal="left"/>
    </xf>
    <xf numFmtId="0" fontId="0" fillId="0" borderId="2" xfId="0" applyBorder="1" applyAlignment="1">
      <alignment horizontal="left"/>
    </xf>
    <xf numFmtId="0" fontId="3" fillId="10" borderId="13" xfId="0" applyFont="1" applyFill="1" applyBorder="1" applyAlignment="1">
      <alignment horizontal="left"/>
    </xf>
    <xf numFmtId="0" fontId="3" fillId="10" borderId="2" xfId="0" applyFont="1" applyFill="1" applyBorder="1" applyAlignment="1">
      <alignment horizontal="left"/>
    </xf>
    <xf numFmtId="0" fontId="3" fillId="5" borderId="13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left"/>
    </xf>
    <xf numFmtId="0" fontId="3" fillId="13" borderId="13" xfId="0" applyFont="1" applyFill="1" applyBorder="1" applyAlignment="1">
      <alignment horizontal="left"/>
    </xf>
    <xf numFmtId="0" fontId="3" fillId="13" borderId="2" xfId="0" applyFont="1" applyFill="1" applyBorder="1" applyAlignment="1">
      <alignment horizontal="left"/>
    </xf>
    <xf numFmtId="0" fontId="3" fillId="11" borderId="13" xfId="0" applyFont="1" applyFill="1" applyBorder="1" applyAlignment="1">
      <alignment horizontal="left"/>
    </xf>
    <xf numFmtId="0" fontId="3" fillId="11" borderId="2" xfId="0" applyFont="1" applyFill="1" applyBorder="1" applyAlignment="1">
      <alignment horizontal="left"/>
    </xf>
    <xf numFmtId="0" fontId="13" fillId="12" borderId="24" xfId="0" applyFont="1" applyFill="1" applyBorder="1" applyAlignment="1">
      <alignment horizontal="center" vertical="center"/>
    </xf>
    <xf numFmtId="0" fontId="13" fillId="12" borderId="21" xfId="0" applyFont="1" applyFill="1" applyBorder="1" applyAlignment="1">
      <alignment horizontal="center" vertical="center"/>
    </xf>
    <xf numFmtId="0" fontId="3" fillId="13" borderId="15" xfId="0" applyFont="1" applyFill="1" applyBorder="1" applyAlignment="1">
      <alignment horizontal="left"/>
    </xf>
    <xf numFmtId="0" fontId="3" fillId="13" borderId="16" xfId="0" applyFont="1" applyFill="1" applyBorder="1" applyAlignment="1">
      <alignment horizontal="left"/>
    </xf>
    <xf numFmtId="0" fontId="3" fillId="14" borderId="13" xfId="0" applyFont="1" applyFill="1" applyBorder="1" applyAlignment="1">
      <alignment horizontal="center"/>
    </xf>
    <xf numFmtId="0" fontId="3" fillId="14" borderId="2" xfId="0" applyFont="1" applyFill="1" applyBorder="1" applyAlignment="1">
      <alignment horizontal="center"/>
    </xf>
  </cellXfs>
  <cellStyles count="4">
    <cellStyle name="Ezres" xfId="3" builtinId="3"/>
    <cellStyle name="Normál" xfId="0" builtinId="0"/>
    <cellStyle name="Normál 2" xfId="2"/>
    <cellStyle name="Százalék" xfId="1" builtinId="5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hu-HU">
                <a:solidFill>
                  <a:schemeClr val="tx1"/>
                </a:solidFill>
              </a:rPr>
              <a:t>2022.ÉVI</a:t>
            </a:r>
            <a:r>
              <a:rPr lang="hu-HU" baseline="0">
                <a:solidFill>
                  <a:schemeClr val="tx1"/>
                </a:solidFill>
              </a:rPr>
              <a:t> MŰKÖDÉSI KIADÁSOK</a:t>
            </a:r>
            <a:endParaRPr lang="hu-HU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202158393949469"/>
          <c:y val="2.35571260306242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rgbClr val="FF7C8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rgbClr val="FFFF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rgbClr val="92D05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2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"/>
            <c:bubble3D val="0"/>
            <c:spPr>
              <a:solidFill>
                <a:srgbClr val="FFC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"/>
            <c:bubble3D val="0"/>
            <c:spPr>
              <a:solidFill>
                <a:srgbClr val="FF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"/>
            <c:bubble3D val="0"/>
            <c:spPr>
              <a:solidFill>
                <a:srgbClr val="7030A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"/>
            <c:bubble3D val="0"/>
            <c:spPr>
              <a:solidFill>
                <a:srgbClr val="00B05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"/>
            <c:bubble3D val="0"/>
            <c:spPr>
              <a:solidFill>
                <a:srgbClr val="00206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tx>
                <c:rich>
                  <a:bodyPr/>
                  <a:lstStyle/>
                  <a:p>
                    <a:fld id="{4F7CCCC9-E11A-405E-A38B-4B186BE54727}" type="CELLRANGE">
                      <a:rPr lang="hu-HU"/>
                      <a:pPr/>
                      <a:t>[CELLATARTOMÁNY]</a:t>
                    </a:fld>
                    <a:r>
                      <a:rPr lang="hu-HU" baseline="0"/>
                      <a:t> </a:t>
                    </a:r>
                    <a:fld id="{2A5BC338-29FD-40A3-9FD2-BFC25264DC6C}" type="VALUE">
                      <a:rPr lang="hu-HU" baseline="0"/>
                      <a:pPr/>
                      <a:t>[ÉRTÉK]</a:t>
                    </a:fld>
                    <a:endParaRPr lang="hu-HU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5B54FACF-C9C1-4F44-9F90-1512A2612C4B}" type="CELLRANGE">
                      <a:rPr lang="hu-HU"/>
                      <a:pPr/>
                      <a:t>[CELLATARTOMÁNY]</a:t>
                    </a:fld>
                    <a:r>
                      <a:rPr lang="hu-HU" baseline="0"/>
                      <a:t> </a:t>
                    </a:r>
                    <a:fld id="{DC1FD426-5DFA-4212-89F4-5B64C924C3B5}" type="VALUE">
                      <a:rPr lang="hu-HU" baseline="0"/>
                      <a:pPr/>
                      <a:t>[ÉRTÉK]</a:t>
                    </a:fld>
                    <a:endParaRPr lang="hu-HU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194823E5-89A8-4506-917E-A15AB58F3D37}" type="CELLRANGE">
                      <a:rPr lang="hu-HU"/>
                      <a:pPr/>
                      <a:t>[CELLATARTOMÁNY]</a:t>
                    </a:fld>
                    <a:r>
                      <a:rPr lang="hu-HU" baseline="0"/>
                      <a:t> </a:t>
                    </a:r>
                    <a:fld id="{261D61A7-C7A3-4944-A14A-85E60A8E2C58}" type="VALUE">
                      <a:rPr lang="hu-HU" baseline="0"/>
                      <a:pPr/>
                      <a:t>[ÉRTÉK]</a:t>
                    </a:fld>
                    <a:endParaRPr lang="hu-HU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A9A0FC43-3213-41B7-B07C-834A903FA201}" type="CELLRANGE">
                      <a:rPr lang="hu-HU"/>
                      <a:pPr/>
                      <a:t>[CELLATARTOMÁNY]</a:t>
                    </a:fld>
                    <a:r>
                      <a:rPr lang="hu-HU" baseline="0"/>
                      <a:t> </a:t>
                    </a:r>
                    <a:fld id="{ED321174-9944-4227-B841-A4BD968406F1}" type="VALUE">
                      <a:rPr lang="hu-HU" baseline="0"/>
                      <a:pPr/>
                      <a:t>[ÉRTÉK]</a:t>
                    </a:fld>
                    <a:endParaRPr lang="hu-HU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4B416569-7665-46B3-89EC-F2FF4472EA70}" type="CELLRANGE">
                      <a:rPr lang="hu-HU"/>
                      <a:pPr/>
                      <a:t>[CELLATARTOMÁNY]</a:t>
                    </a:fld>
                    <a:r>
                      <a:rPr lang="hu-HU" baseline="0"/>
                      <a:t> </a:t>
                    </a:r>
                    <a:fld id="{5905564B-834B-4282-844F-4A98C8F6AE87}" type="VALUE">
                      <a:rPr lang="hu-HU" baseline="0"/>
                      <a:pPr/>
                      <a:t>[ÉRTÉK]</a:t>
                    </a:fld>
                    <a:endParaRPr lang="hu-HU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A9A1D1B3-9338-463F-9078-DD7316BCF8B1}" type="CELLRANGE">
                      <a:rPr lang="hu-HU"/>
                      <a:pPr/>
                      <a:t>[CELLATARTOMÁNY]</a:t>
                    </a:fld>
                    <a:r>
                      <a:rPr lang="hu-HU" baseline="0"/>
                      <a:t> </a:t>
                    </a:r>
                    <a:fld id="{D4C12BD6-1AAE-4FEA-A642-35F4D4B580F6}" type="VALUE">
                      <a:rPr lang="hu-HU" baseline="0"/>
                      <a:pPr/>
                      <a:t>[ÉRTÉK]</a:t>
                    </a:fld>
                    <a:endParaRPr lang="hu-HU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716A8858-4610-48B4-BEA1-534AFB6BA710}" type="CELLRANGE">
                      <a:rPr lang="hu-HU"/>
                      <a:pPr/>
                      <a:t>[CELLATARTOMÁNY]</a:t>
                    </a:fld>
                    <a:r>
                      <a:rPr lang="hu-HU" baseline="0"/>
                      <a:t> </a:t>
                    </a:r>
                    <a:fld id="{A999650D-EEF9-4311-BC89-DC972BB44311}" type="VALUE">
                      <a:rPr lang="hu-HU" baseline="0"/>
                      <a:pPr/>
                      <a:t>[ÉRTÉK]</a:t>
                    </a:fld>
                    <a:endParaRPr lang="hu-HU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7C666D12-8F36-467E-A32B-14F198B9F201}" type="CELLRANGE">
                      <a:rPr lang="hu-HU"/>
                      <a:pPr/>
                      <a:t>[CELLATARTOMÁNY]</a:t>
                    </a:fld>
                    <a:r>
                      <a:rPr lang="hu-HU" baseline="0"/>
                      <a:t> </a:t>
                    </a:r>
                    <a:fld id="{5A0C2868-3694-41E2-9455-AB7CECF8E294}" type="VALUE">
                      <a:rPr lang="hu-HU" baseline="0"/>
                      <a:pPr/>
                      <a:t>[ÉRTÉK]</a:t>
                    </a:fld>
                    <a:endParaRPr lang="hu-HU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5E677A99-6B9C-4C3E-892A-CF2096B833AB}" type="CELLRANGE">
                      <a:rPr lang="hu-HU"/>
                      <a:pPr/>
                      <a:t>[CELLATARTOMÁNY]</a:t>
                    </a:fld>
                    <a:r>
                      <a:rPr lang="hu-HU" baseline="0"/>
                      <a:t> </a:t>
                    </a:r>
                    <a:fld id="{D0BD3863-8C71-422D-A3FC-D6D44C67B5B4}" type="VALUE">
                      <a:rPr lang="hu-HU" baseline="0"/>
                      <a:pPr/>
                      <a:t>[ÉRTÉK]</a:t>
                    </a:fld>
                    <a:endParaRPr lang="hu-HU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BA8C7A5E-F869-4762-9E07-59D76344F006}" type="CELLRANGE">
                      <a:rPr lang="hu-HU"/>
                      <a:pPr/>
                      <a:t>[CELLATARTOMÁNY]</a:t>
                    </a:fld>
                    <a:r>
                      <a:rPr lang="hu-HU" baseline="0"/>
                      <a:t> </a:t>
                    </a:r>
                    <a:fld id="{CA7DFFB1-FAFD-4FDC-9F56-86DE8C8DB9FF}" type="VALUE">
                      <a:rPr lang="hu-HU" baseline="0"/>
                      <a:pPr/>
                      <a:t>[ÉRTÉK]</a:t>
                    </a:fld>
                    <a:endParaRPr lang="hu-HU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spPr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ln>
                <a:solidFill>
                  <a:schemeClr val="accent1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diagrammok!$N$5:$N$14</c:f>
              <c:strCache>
                <c:ptCount val="10"/>
                <c:pt idx="0">
                  <c:v>I. VÁROSHÁZA</c:v>
                </c:pt>
                <c:pt idx="1">
                  <c:v>II. EGYÉB ÖNKORMÁNYZATI FELADATOK</c:v>
                </c:pt>
                <c:pt idx="2">
                  <c:v>III. OKTATÁS, NEVELÉS ÉS GYERMEKÉTKEZTETÉS</c:v>
                </c:pt>
                <c:pt idx="3">
                  <c:v>IV. VÁROS ÉS LÉTESÍTMÉNYÜZEMELTETÉS, ZÖLDTERÜLETEK ÉS HULLADÉKGAZDÁLKODÁS</c:v>
                </c:pt>
                <c:pt idx="4">
                  <c:v>V. KÖZLEKEDÉSI INFRASTRUKTÚRA, KÖZVILÁGÍTÁS ÉS KÖZÖSSÉGI KÖZLEKEDÉS</c:v>
                </c:pt>
                <c:pt idx="5">
                  <c:v>VI. SZOCIÁLIS ELLÁTÁS ÉS TÁMOGATÁS</c:v>
                </c:pt>
                <c:pt idx="6">
                  <c:v>VII. EGÉSZSÉGÜGYI ALAPELLÁTÁS</c:v>
                </c:pt>
                <c:pt idx="7">
                  <c:v>VIII. KULTÚRA ÉS KÖZÖSSÉGEK</c:v>
                </c:pt>
                <c:pt idx="8">
                  <c:v>IX. SPORTFELADATOK ÉS SZERVEZETEK</c:v>
                </c:pt>
                <c:pt idx="9">
                  <c:v>X.  KÖZBIZTONSÁG ÉS VÉDELEM</c:v>
                </c:pt>
              </c:strCache>
            </c:strRef>
          </c:cat>
          <c:val>
            <c:numRef>
              <c:f>diagrammok!$O$5:$O$14</c:f>
              <c:numCache>
                <c:formatCode>_-* #\ ##0\ _F_t_-;\-* #\ ##0\ _F_t_-;_-* "-"??\ _F_t_-;_-@_-</c:formatCode>
                <c:ptCount val="10"/>
                <c:pt idx="0">
                  <c:v>292313</c:v>
                </c:pt>
                <c:pt idx="1">
                  <c:v>36989</c:v>
                </c:pt>
                <c:pt idx="2">
                  <c:v>314814</c:v>
                </c:pt>
                <c:pt idx="3">
                  <c:v>83968</c:v>
                </c:pt>
                <c:pt idx="4">
                  <c:v>37069</c:v>
                </c:pt>
                <c:pt idx="5">
                  <c:v>128012</c:v>
                </c:pt>
                <c:pt idx="6">
                  <c:v>35884</c:v>
                </c:pt>
                <c:pt idx="7">
                  <c:v>91620</c:v>
                </c:pt>
                <c:pt idx="8">
                  <c:v>10000</c:v>
                </c:pt>
                <c:pt idx="9">
                  <c:v>1581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diagrammok!$M$5:$M$14</c15:f>
                <c15:dlblRangeCache>
                  <c:ptCount val="10"/>
                  <c:pt idx="0">
                    <c:v>I.</c:v>
                  </c:pt>
                  <c:pt idx="1">
                    <c:v>II.</c:v>
                  </c:pt>
                  <c:pt idx="2">
                    <c:v>III.</c:v>
                  </c:pt>
                  <c:pt idx="3">
                    <c:v>IV.</c:v>
                  </c:pt>
                  <c:pt idx="4">
                    <c:v>V.</c:v>
                  </c:pt>
                  <c:pt idx="5">
                    <c:v>VI.</c:v>
                  </c:pt>
                  <c:pt idx="6">
                    <c:v>VII.</c:v>
                  </c:pt>
                  <c:pt idx="7">
                    <c:v>VIII.</c:v>
                  </c:pt>
                  <c:pt idx="8">
                    <c:v>IX.</c:v>
                  </c:pt>
                  <c:pt idx="9">
                    <c:v>X.</c:v>
                  </c:pt>
                </c15:dlblRangeCache>
              </c15:datalabelsRange>
            </c:ext>
          </c:extLst>
        </c:ser>
        <c:ser>
          <c:idx val="2"/>
          <c:order val="1"/>
          <c:tx>
            <c:strRef>
              <c:f>diagrammok!$N$5:$N$14</c:f>
              <c:strCache>
                <c:ptCount val="10"/>
                <c:pt idx="0">
                  <c:v>I. VÁROSHÁZA</c:v>
                </c:pt>
                <c:pt idx="1">
                  <c:v>II. EGYÉB ÖNKORMÁNYZATI FELADATOK</c:v>
                </c:pt>
                <c:pt idx="2">
                  <c:v>III. OKTATÁS, NEVELÉS ÉS GYERMEKÉTKEZTETÉS</c:v>
                </c:pt>
                <c:pt idx="3">
                  <c:v>IV. VÁROS ÉS LÉTESÍTMÉNYÜZEMELTETÉS, ZÖLDTERÜLETEK ÉS HULLADÉKGAZDÁLKODÁS</c:v>
                </c:pt>
                <c:pt idx="4">
                  <c:v>V. KÖZLEKEDÉSI INFRASTRUKTÚRA, KÖZVILÁGÍTÁS ÉS KÖZÖSSÉGI KÖZLEKEDÉS</c:v>
                </c:pt>
                <c:pt idx="5">
                  <c:v>VI. SZOCIÁLIS ELLÁTÁS ÉS TÁMOGATÁS</c:v>
                </c:pt>
                <c:pt idx="6">
                  <c:v>VII. EGÉSZSÉGÜGYI ALAPELLÁTÁS</c:v>
                </c:pt>
                <c:pt idx="7">
                  <c:v>VIII. KULTÚRA ÉS KÖZÖSSÉGEK</c:v>
                </c:pt>
                <c:pt idx="8">
                  <c:v>IX. SPORTFELADATOK ÉS SZERVEZETEK</c:v>
                </c:pt>
                <c:pt idx="9">
                  <c:v>X.  KÖZBIZTONSÁG ÉS VÉDELEM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diagrammok!$N$5:$N$14</c:f>
              <c:strCache>
                <c:ptCount val="10"/>
                <c:pt idx="0">
                  <c:v>I. VÁROSHÁZA</c:v>
                </c:pt>
                <c:pt idx="1">
                  <c:v>II. EGYÉB ÖNKORMÁNYZATI FELADATOK</c:v>
                </c:pt>
                <c:pt idx="2">
                  <c:v>III. OKTATÁS, NEVELÉS ÉS GYERMEKÉTKEZTETÉS</c:v>
                </c:pt>
                <c:pt idx="3">
                  <c:v>IV. VÁROS ÉS LÉTESÍTMÉNYÜZEMELTETÉS, ZÖLDTERÜLETEK ÉS HULLADÉKGAZDÁLKODÁS</c:v>
                </c:pt>
                <c:pt idx="4">
                  <c:v>V. KÖZLEKEDÉSI INFRASTRUKTÚRA, KÖZVILÁGÍTÁS ÉS KÖZÖSSÉGI KÖZLEKEDÉS</c:v>
                </c:pt>
                <c:pt idx="5">
                  <c:v>VI. SZOCIÁLIS ELLÁTÁS ÉS TÁMOGATÁS</c:v>
                </c:pt>
                <c:pt idx="6">
                  <c:v>VII. EGÉSZSÉGÜGYI ALAPELLÁTÁS</c:v>
                </c:pt>
                <c:pt idx="7">
                  <c:v>VIII. KULTÚRA ÉS KÖZÖSSÉGEK</c:v>
                </c:pt>
                <c:pt idx="8">
                  <c:v>IX. SPORTFELADATOK ÉS SZERVEZETEK</c:v>
                </c:pt>
                <c:pt idx="9">
                  <c:v>X.  KÖZBIZTONSÁG ÉS VÉDELEM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1"/>
          <c:order val="2"/>
          <c:tx>
            <c:strRef>
              <c:f>diagrammok!$M$5:$M$14</c:f>
              <c:strCache>
                <c:ptCount val="10"/>
                <c:pt idx="0">
                  <c:v>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V.</c:v>
                </c:pt>
                <c:pt idx="5">
                  <c:v>VI.</c:v>
                </c:pt>
                <c:pt idx="6">
                  <c:v>VII.</c:v>
                </c:pt>
                <c:pt idx="7">
                  <c:v>VIII.</c:v>
                </c:pt>
                <c:pt idx="8">
                  <c:v>IX.</c:v>
                </c:pt>
                <c:pt idx="9">
                  <c:v>X.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diagrammok!$N$5:$N$14</c:f>
              <c:strCache>
                <c:ptCount val="10"/>
                <c:pt idx="0">
                  <c:v>I. VÁROSHÁZA</c:v>
                </c:pt>
                <c:pt idx="1">
                  <c:v>II. EGYÉB ÖNKORMÁNYZATI FELADATOK</c:v>
                </c:pt>
                <c:pt idx="2">
                  <c:v>III. OKTATÁS, NEVELÉS ÉS GYERMEKÉTKEZTETÉS</c:v>
                </c:pt>
                <c:pt idx="3">
                  <c:v>IV. VÁROS ÉS LÉTESÍTMÉNYÜZEMELTETÉS, ZÖLDTERÜLETEK ÉS HULLADÉKGAZDÁLKODÁS</c:v>
                </c:pt>
                <c:pt idx="4">
                  <c:v>V. KÖZLEKEDÉSI INFRASTRUKTÚRA, KÖZVILÁGÍTÁS ÉS KÖZÖSSÉGI KÖZLEKEDÉS</c:v>
                </c:pt>
                <c:pt idx="5">
                  <c:v>VI. SZOCIÁLIS ELLÁTÁS ÉS TÁMOGATÁS</c:v>
                </c:pt>
                <c:pt idx="6">
                  <c:v>VII. EGÉSZSÉGÜGYI ALAPELLÁTÁS</c:v>
                </c:pt>
                <c:pt idx="7">
                  <c:v>VIII. KULTÚRA ÉS KÖZÖSSÉGEK</c:v>
                </c:pt>
                <c:pt idx="8">
                  <c:v>IX. SPORTFELADATOK ÉS SZERVEZETEK</c:v>
                </c:pt>
                <c:pt idx="9">
                  <c:v>X.  KÖZBIZTONSÁG ÉS VÉDELEM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6403564255806846"/>
          <c:y val="5.6023297441176734E-2"/>
          <c:w val="0.32566569626788411"/>
          <c:h val="0.919715954233635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2022.ÉVI MŰKÖDÉSI BEVÉTELEK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rgbClr val="FFC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rgbClr val="FF7C8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rgbClr val="00B0F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I. </a:t>
                    </a:r>
                    <a:fld id="{B3A2111F-9BB1-4E55-9AB1-92A2A5112E84}" type="VALUE">
                      <a:rPr lang="en-US"/>
                      <a:pPr/>
                      <a:t>[ÉRTÉK]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II. </a:t>
                    </a:r>
                    <a:fld id="{CEB74FF2-E735-4C43-8575-787490F01F95}" type="VALUE">
                      <a:rPr lang="en-US"/>
                      <a:pPr/>
                      <a:t>[ÉRTÉK]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9.2467298150654034E-2"/>
                  <c:y val="-0.2420005832604257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III. </a:t>
                    </a:r>
                    <a:fld id="{1CBB12A0-ABE4-4EAF-9F29-F0FE83C46625}" type="VALUE">
                      <a:rPr lang="en-US"/>
                      <a:pPr/>
                      <a:t>[ÉRTÉK]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036084799278304"/>
                      <c:h val="0.11458333333333333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IV. </a:t>
                    </a:r>
                    <a:fld id="{13B7857D-07F7-4400-A9B6-9AE79B5143FF}" type="VALUE">
                      <a:rPr lang="en-US"/>
                      <a:pPr/>
                      <a:t>[ÉRTÉK]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V. 453 018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ln>
                <a:solidFill>
                  <a:schemeClr val="accent1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diagrammok!$N$30:$N$34</c:f>
              <c:strCache>
                <c:ptCount val="5"/>
                <c:pt idx="0">
                  <c:v>I. ÁLLAMI TÁMOGATÁSOK - NORMATÍVA</c:v>
                </c:pt>
                <c:pt idx="1">
                  <c:v>II. EGYÉB MŰKÖDÉSI CÉLÚ TÁMOGATÁSOK ÉS ÁTVETT PÉNZESZKÖZÖK</c:v>
                </c:pt>
                <c:pt idx="2">
                  <c:v>III. MŰKÖDÉSI BEVÉTELEK</c:v>
                </c:pt>
                <c:pt idx="3">
                  <c:v>IV. ÖNKORMÁNYZATI SZERVEK, INTÉZMÉNYEK MŰKÖDÉSI BEVÉTELEI</c:v>
                </c:pt>
                <c:pt idx="4">
                  <c:v>V. KÖZHATALMI BEVÉTELEK</c:v>
                </c:pt>
              </c:strCache>
            </c:strRef>
          </c:cat>
          <c:val>
            <c:numRef>
              <c:f>diagrammok!$O$30:$O$34</c:f>
              <c:numCache>
                <c:formatCode>_-* #\ ##0\ _F_t_-;\-* #\ ##0\ _F_t_-;_-* "-"??\ _F_t_-;_-@_-</c:formatCode>
                <c:ptCount val="5"/>
                <c:pt idx="0">
                  <c:v>563177</c:v>
                </c:pt>
                <c:pt idx="1">
                  <c:v>31390</c:v>
                </c:pt>
                <c:pt idx="2">
                  <c:v>93377</c:v>
                </c:pt>
                <c:pt idx="3">
                  <c:v>1693</c:v>
                </c:pt>
                <c:pt idx="4">
                  <c:v>453018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63689670726207"/>
          <c:y val="0.16368839311752698"/>
          <c:w val="0.34009923319801533"/>
          <c:h val="0.7471135899679207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335280</xdr:colOff>
      <xdr:row>2</xdr:row>
      <xdr:rowOff>171450</xdr:rowOff>
    </xdr:from>
    <xdr:to>
      <xdr:col>12</xdr:col>
      <xdr:colOff>419100</xdr:colOff>
      <xdr:row>20</xdr:row>
      <xdr:rowOff>106680</xdr:rowOff>
    </xdr:to>
    <xdr:graphicFrame macro="">
      <xdr:nvGraphicFramePr>
        <xdr:cNvPr id="7" name="Diagra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335280</xdr:colOff>
      <xdr:row>24</xdr:row>
      <xdr:rowOff>49530</xdr:rowOff>
    </xdr:from>
    <xdr:to>
      <xdr:col>11</xdr:col>
      <xdr:colOff>480060</xdr:colOff>
      <xdr:row>39</xdr:row>
      <xdr:rowOff>41910</xdr:rowOff>
    </xdr:to>
    <xdr:graphicFrame macro="">
      <xdr:nvGraphicFramePr>
        <xdr:cNvPr id="8" name="Diagram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81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F181" sqref="F181"/>
    </sheetView>
  </sheetViews>
  <sheetFormatPr defaultColWidth="9.140625" defaultRowHeight="15" x14ac:dyDescent="0.25"/>
  <cols>
    <col min="1" max="1" width="3.85546875" style="1" customWidth="1"/>
    <col min="2" max="2" width="62.28515625" style="1" customWidth="1"/>
    <col min="3" max="8" width="10.28515625" style="1" customWidth="1"/>
    <col min="9" max="9" width="6.85546875" style="1" bestFit="1" customWidth="1"/>
    <col min="10" max="10" width="5.7109375" style="1" customWidth="1"/>
    <col min="11" max="16384" width="9.140625" style="1"/>
  </cols>
  <sheetData>
    <row r="1" spans="1:10" x14ac:dyDescent="0.25">
      <c r="A1" s="174" t="s">
        <v>206</v>
      </c>
      <c r="B1" s="175"/>
      <c r="C1" s="175" t="s">
        <v>198</v>
      </c>
      <c r="D1" s="175"/>
      <c r="E1" s="175"/>
      <c r="F1" s="175" t="s">
        <v>219</v>
      </c>
      <c r="G1" s="175"/>
      <c r="H1" s="175"/>
      <c r="I1" s="175"/>
      <c r="J1" s="20" t="s">
        <v>6</v>
      </c>
    </row>
    <row r="2" spans="1:10" ht="14.45" customHeight="1" x14ac:dyDescent="0.25">
      <c r="A2" s="162" t="s">
        <v>0</v>
      </c>
      <c r="B2" s="163"/>
      <c r="C2" s="164" t="s">
        <v>2</v>
      </c>
      <c r="D2" s="165" t="s">
        <v>202</v>
      </c>
      <c r="E2" s="165" t="s">
        <v>203</v>
      </c>
      <c r="F2" s="164" t="s">
        <v>220</v>
      </c>
      <c r="G2" s="164" t="s">
        <v>3</v>
      </c>
      <c r="H2" s="164" t="s">
        <v>4</v>
      </c>
      <c r="I2" s="164" t="s">
        <v>5</v>
      </c>
      <c r="J2" s="160" t="s">
        <v>218</v>
      </c>
    </row>
    <row r="3" spans="1:10" x14ac:dyDescent="0.25">
      <c r="A3" s="162" t="s">
        <v>1</v>
      </c>
      <c r="B3" s="163"/>
      <c r="C3" s="164"/>
      <c r="D3" s="165"/>
      <c r="E3" s="165"/>
      <c r="F3" s="164"/>
      <c r="G3" s="164"/>
      <c r="H3" s="164"/>
      <c r="I3" s="164"/>
      <c r="J3" s="161"/>
    </row>
    <row r="4" spans="1:10" s="9" customFormat="1" x14ac:dyDescent="0.25">
      <c r="A4" s="186" t="s">
        <v>7</v>
      </c>
      <c r="B4" s="187"/>
      <c r="C4" s="46">
        <f>+C5+C11</f>
        <v>278957</v>
      </c>
      <c r="D4" s="46">
        <f t="shared" ref="D4:H4" si="0">+D5+D11</f>
        <v>0</v>
      </c>
      <c r="E4" s="46">
        <f t="shared" si="0"/>
        <v>0</v>
      </c>
      <c r="F4" s="46">
        <f t="shared" si="0"/>
        <v>292313</v>
      </c>
      <c r="G4" s="46">
        <f t="shared" si="0"/>
        <v>0</v>
      </c>
      <c r="H4" s="46">
        <f t="shared" si="0"/>
        <v>0</v>
      </c>
      <c r="I4" s="8"/>
      <c r="J4" s="79">
        <f>+F4/C4</f>
        <v>1.0478783468419863</v>
      </c>
    </row>
    <row r="5" spans="1:10" x14ac:dyDescent="0.25">
      <c r="A5" s="182" t="s">
        <v>8</v>
      </c>
      <c r="B5" s="183"/>
      <c r="C5" s="47">
        <f>SUM(C6:C10)</f>
        <v>233096</v>
      </c>
      <c r="D5" s="47">
        <f t="shared" ref="D5:H5" si="1">SUM(D6:D10)</f>
        <v>0</v>
      </c>
      <c r="E5" s="47">
        <f t="shared" si="1"/>
        <v>0</v>
      </c>
      <c r="F5" s="47">
        <f t="shared" si="1"/>
        <v>244181</v>
      </c>
      <c r="G5" s="47">
        <f t="shared" si="1"/>
        <v>0</v>
      </c>
      <c r="H5" s="47">
        <f t="shared" si="1"/>
        <v>0</v>
      </c>
      <c r="I5" s="2"/>
      <c r="J5" s="80">
        <f>+F5/C5</f>
        <v>1.0475555136081272</v>
      </c>
    </row>
    <row r="6" spans="1:10" x14ac:dyDescent="0.25">
      <c r="A6" s="22" t="s">
        <v>9</v>
      </c>
      <c r="B6" s="2" t="s">
        <v>10</v>
      </c>
      <c r="C6" s="47">
        <v>176771</v>
      </c>
      <c r="D6" s="47"/>
      <c r="E6" s="47"/>
      <c r="F6" s="47">
        <v>188247</v>
      </c>
      <c r="G6" s="47"/>
      <c r="H6" s="47"/>
      <c r="I6" s="2"/>
      <c r="J6" s="80">
        <f t="shared" ref="J6:J13" si="2">+F6/C6</f>
        <v>1.0649201509297339</v>
      </c>
    </row>
    <row r="7" spans="1:10" x14ac:dyDescent="0.25">
      <c r="A7" s="22" t="s">
        <v>11</v>
      </c>
      <c r="B7" s="2" t="s">
        <v>12</v>
      </c>
      <c r="C7" s="47">
        <v>30807</v>
      </c>
      <c r="D7" s="47"/>
      <c r="E7" s="47"/>
      <c r="F7" s="47">
        <v>27847</v>
      </c>
      <c r="G7" s="47"/>
      <c r="H7" s="47"/>
      <c r="I7" s="2"/>
      <c r="J7" s="80">
        <f t="shared" si="2"/>
        <v>0.90391794072775666</v>
      </c>
    </row>
    <row r="8" spans="1:10" x14ac:dyDescent="0.25">
      <c r="A8" s="22" t="s">
        <v>13</v>
      </c>
      <c r="B8" s="2" t="s">
        <v>14</v>
      </c>
      <c r="C8" s="47">
        <v>14351</v>
      </c>
      <c r="D8" s="47"/>
      <c r="E8" s="47"/>
      <c r="F8" s="47">
        <v>18882</v>
      </c>
      <c r="G8" s="47"/>
      <c r="H8" s="47"/>
      <c r="I8" s="2"/>
      <c r="J8" s="80">
        <f t="shared" si="2"/>
        <v>1.3157271270294753</v>
      </c>
    </row>
    <row r="9" spans="1:10" x14ac:dyDescent="0.25">
      <c r="A9" s="22" t="s">
        <v>15</v>
      </c>
      <c r="B9" s="2" t="s">
        <v>16</v>
      </c>
      <c r="C9" s="47">
        <v>10167</v>
      </c>
      <c r="D9" s="47"/>
      <c r="E9" s="47"/>
      <c r="F9" s="47">
        <v>9205</v>
      </c>
      <c r="G9" s="47"/>
      <c r="H9" s="47"/>
      <c r="I9" s="2"/>
      <c r="J9" s="80">
        <f t="shared" si="2"/>
        <v>0.90538015147044359</v>
      </c>
    </row>
    <row r="10" spans="1:10" x14ac:dyDescent="0.25">
      <c r="A10" s="22" t="s">
        <v>17</v>
      </c>
      <c r="B10" s="2" t="s">
        <v>18</v>
      </c>
      <c r="C10" s="47">
        <v>1000</v>
      </c>
      <c r="D10" s="47"/>
      <c r="E10" s="47"/>
      <c r="F10" s="47"/>
      <c r="G10" s="47"/>
      <c r="H10" s="47"/>
      <c r="I10" s="2"/>
      <c r="J10" s="80"/>
    </row>
    <row r="11" spans="1:10" x14ac:dyDescent="0.25">
      <c r="A11" s="182" t="s">
        <v>19</v>
      </c>
      <c r="B11" s="183"/>
      <c r="C11" s="47">
        <f>SUM(C12:C13)</f>
        <v>45861</v>
      </c>
      <c r="D11" s="47">
        <f t="shared" ref="D11:H11" si="3">SUM(D12:D13)</f>
        <v>0</v>
      </c>
      <c r="E11" s="47">
        <f t="shared" si="3"/>
        <v>0</v>
      </c>
      <c r="F11" s="47">
        <f t="shared" si="3"/>
        <v>48132</v>
      </c>
      <c r="G11" s="47">
        <f t="shared" si="3"/>
        <v>0</v>
      </c>
      <c r="H11" s="47">
        <f t="shared" si="3"/>
        <v>0</v>
      </c>
      <c r="I11" s="2"/>
      <c r="J11" s="80">
        <f t="shared" si="2"/>
        <v>1.0495191993196833</v>
      </c>
    </row>
    <row r="12" spans="1:10" x14ac:dyDescent="0.25">
      <c r="A12" s="22" t="s">
        <v>9</v>
      </c>
      <c r="B12" s="2" t="s">
        <v>10</v>
      </c>
      <c r="C12" s="47">
        <v>39497</v>
      </c>
      <c r="D12" s="47"/>
      <c r="E12" s="47"/>
      <c r="F12" s="47">
        <v>41932</v>
      </c>
      <c r="G12" s="47"/>
      <c r="H12" s="47"/>
      <c r="I12" s="2"/>
      <c r="J12" s="80">
        <f t="shared" si="2"/>
        <v>1.0616502519178672</v>
      </c>
    </row>
    <row r="13" spans="1:10" x14ac:dyDescent="0.25">
      <c r="A13" s="22" t="s">
        <v>11</v>
      </c>
      <c r="B13" s="2" t="s">
        <v>12</v>
      </c>
      <c r="C13" s="47">
        <v>6364</v>
      </c>
      <c r="D13" s="47"/>
      <c r="E13" s="47"/>
      <c r="F13" s="47">
        <v>6200</v>
      </c>
      <c r="G13" s="47"/>
      <c r="H13" s="47"/>
      <c r="I13" s="2"/>
      <c r="J13" s="80">
        <f t="shared" si="2"/>
        <v>0.97423004399748581</v>
      </c>
    </row>
    <row r="14" spans="1:10" s="9" customFormat="1" x14ac:dyDescent="0.25">
      <c r="A14" s="184" t="s">
        <v>199</v>
      </c>
      <c r="B14" s="185"/>
      <c r="C14" s="48">
        <f>SUM(C15:C18)</f>
        <v>32617</v>
      </c>
      <c r="D14" s="48">
        <f t="shared" ref="D14:H14" si="4">SUM(D15:D18)</f>
        <v>0</v>
      </c>
      <c r="E14" s="48">
        <f t="shared" si="4"/>
        <v>0</v>
      </c>
      <c r="F14" s="48">
        <f t="shared" si="4"/>
        <v>36989</v>
      </c>
      <c r="G14" s="48">
        <f t="shared" si="4"/>
        <v>0</v>
      </c>
      <c r="H14" s="48">
        <f t="shared" si="4"/>
        <v>0</v>
      </c>
      <c r="I14" s="10"/>
      <c r="J14" s="81">
        <f>+F14/C14</f>
        <v>1.1340405310114356</v>
      </c>
    </row>
    <row r="15" spans="1:10" x14ac:dyDescent="0.25">
      <c r="A15" s="22" t="s">
        <v>9</v>
      </c>
      <c r="B15" s="2" t="s">
        <v>10</v>
      </c>
      <c r="C15" s="47"/>
      <c r="D15" s="47"/>
      <c r="E15" s="47"/>
      <c r="F15" s="47"/>
      <c r="G15" s="47"/>
      <c r="H15" s="47"/>
      <c r="I15" s="2"/>
      <c r="J15" s="31"/>
    </row>
    <row r="16" spans="1:10" x14ac:dyDescent="0.25">
      <c r="A16" s="22" t="s">
        <v>11</v>
      </c>
      <c r="B16" s="2" t="s">
        <v>12</v>
      </c>
      <c r="C16" s="47"/>
      <c r="D16" s="47"/>
      <c r="E16" s="47"/>
      <c r="F16" s="47"/>
      <c r="G16" s="47"/>
      <c r="H16" s="47"/>
      <c r="I16" s="2"/>
      <c r="J16" s="31"/>
    </row>
    <row r="17" spans="1:10" x14ac:dyDescent="0.25">
      <c r="A17" s="27" t="s">
        <v>13</v>
      </c>
      <c r="B17" s="6" t="s">
        <v>81</v>
      </c>
      <c r="C17" s="126">
        <f>10636+8798+6067+4927</f>
        <v>30428</v>
      </c>
      <c r="D17" s="126"/>
      <c r="E17" s="126"/>
      <c r="F17" s="126">
        <f>10858+7767+6264+10227</f>
        <v>35116</v>
      </c>
      <c r="G17" s="63"/>
      <c r="H17" s="63"/>
      <c r="I17" s="6"/>
      <c r="J17" s="31">
        <f t="shared" ref="J17:J18" si="5">+F17/C17</f>
        <v>1.1540686210069673</v>
      </c>
    </row>
    <row r="18" spans="1:10" ht="15.75" thickBot="1" x14ac:dyDescent="0.3">
      <c r="A18" s="23" t="s">
        <v>15</v>
      </c>
      <c r="B18" s="24" t="s">
        <v>211</v>
      </c>
      <c r="C18" s="49">
        <f>575+765+709+140</f>
        <v>2189</v>
      </c>
      <c r="D18" s="49"/>
      <c r="E18" s="49"/>
      <c r="F18" s="49">
        <f>580+771+411+111</f>
        <v>1873</v>
      </c>
      <c r="G18" s="49"/>
      <c r="H18" s="49"/>
      <c r="I18" s="24"/>
      <c r="J18" s="82">
        <f t="shared" si="5"/>
        <v>0.85564184559159429</v>
      </c>
    </row>
    <row r="19" spans="1:10" ht="30" customHeight="1" thickBot="1" x14ac:dyDescent="0.3"/>
    <row r="20" spans="1:10" x14ac:dyDescent="0.25">
      <c r="A20" s="174" t="s">
        <v>206</v>
      </c>
      <c r="B20" s="175"/>
      <c r="C20" s="175" t="s">
        <v>198</v>
      </c>
      <c r="D20" s="175"/>
      <c r="E20" s="175"/>
      <c r="F20" s="175" t="s">
        <v>219</v>
      </c>
      <c r="G20" s="175"/>
      <c r="H20" s="175"/>
      <c r="I20" s="175"/>
      <c r="J20" s="20" t="s">
        <v>6</v>
      </c>
    </row>
    <row r="21" spans="1:10" ht="14.45" customHeight="1" x14ac:dyDescent="0.25">
      <c r="A21" s="162" t="s">
        <v>0</v>
      </c>
      <c r="B21" s="163"/>
      <c r="C21" s="164" t="s">
        <v>2</v>
      </c>
      <c r="D21" s="165" t="s">
        <v>202</v>
      </c>
      <c r="E21" s="165" t="s">
        <v>203</v>
      </c>
      <c r="F21" s="164" t="s">
        <v>220</v>
      </c>
      <c r="G21" s="164" t="s">
        <v>3</v>
      </c>
      <c r="H21" s="164" t="s">
        <v>4</v>
      </c>
      <c r="I21" s="164" t="s">
        <v>5</v>
      </c>
      <c r="J21" s="160" t="s">
        <v>218</v>
      </c>
    </row>
    <row r="22" spans="1:10" x14ac:dyDescent="0.25">
      <c r="A22" s="162" t="s">
        <v>20</v>
      </c>
      <c r="B22" s="163"/>
      <c r="C22" s="164"/>
      <c r="D22" s="165"/>
      <c r="E22" s="165"/>
      <c r="F22" s="164"/>
      <c r="G22" s="164"/>
      <c r="H22" s="164"/>
      <c r="I22" s="164"/>
      <c r="J22" s="161"/>
    </row>
    <row r="23" spans="1:10" s="9" customFormat="1" ht="28.9" customHeight="1" x14ac:dyDescent="0.25">
      <c r="A23" s="176" t="s">
        <v>30</v>
      </c>
      <c r="B23" s="177"/>
      <c r="C23" s="50">
        <f>+C24+C31+C35</f>
        <v>318382</v>
      </c>
      <c r="D23" s="50">
        <f t="shared" ref="D23:H23" si="6">+D24+D31+D35</f>
        <v>0</v>
      </c>
      <c r="E23" s="50">
        <f t="shared" si="6"/>
        <v>0</v>
      </c>
      <c r="F23" s="50">
        <f t="shared" si="6"/>
        <v>314814</v>
      </c>
      <c r="G23" s="50">
        <f t="shared" si="6"/>
        <v>0</v>
      </c>
      <c r="H23" s="50">
        <f t="shared" si="6"/>
        <v>0</v>
      </c>
      <c r="I23" s="11"/>
      <c r="J23" s="83">
        <f>+F23/C23</f>
        <v>0.98879333630670074</v>
      </c>
    </row>
    <row r="24" spans="1:10" s="4" customFormat="1" x14ac:dyDescent="0.25">
      <c r="A24" s="178" t="s">
        <v>21</v>
      </c>
      <c r="B24" s="179"/>
      <c r="C24" s="51">
        <f>SUM(C25:C30)</f>
        <v>223085</v>
      </c>
      <c r="D24" s="51">
        <f t="shared" ref="D24:H24" si="7">SUM(D25:D30)</f>
        <v>0</v>
      </c>
      <c r="E24" s="51">
        <f t="shared" si="7"/>
        <v>0</v>
      </c>
      <c r="F24" s="51">
        <f t="shared" si="7"/>
        <v>229408</v>
      </c>
      <c r="G24" s="51">
        <f t="shared" si="7"/>
        <v>0</v>
      </c>
      <c r="H24" s="51">
        <f t="shared" si="7"/>
        <v>0</v>
      </c>
      <c r="I24" s="3"/>
      <c r="J24" s="84">
        <f>+F24/C24</f>
        <v>1.0283434565300222</v>
      </c>
    </row>
    <row r="25" spans="1:10" x14ac:dyDescent="0.25">
      <c r="A25" s="22" t="s">
        <v>9</v>
      </c>
      <c r="B25" s="2" t="s">
        <v>10</v>
      </c>
      <c r="C25" s="47">
        <v>137674</v>
      </c>
      <c r="D25" s="47"/>
      <c r="E25" s="47"/>
      <c r="F25" s="47">
        <v>151982</v>
      </c>
      <c r="G25" s="47"/>
      <c r="H25" s="47"/>
      <c r="I25" s="2"/>
      <c r="J25" s="84">
        <f t="shared" ref="J25:J36" si="8">+F25/C25</f>
        <v>1.1039266673445967</v>
      </c>
    </row>
    <row r="26" spans="1:10" x14ac:dyDescent="0.25">
      <c r="A26" s="22" t="s">
        <v>11</v>
      </c>
      <c r="B26" s="2" t="s">
        <v>12</v>
      </c>
      <c r="C26" s="47">
        <v>24342</v>
      </c>
      <c r="D26" s="47"/>
      <c r="E26" s="47"/>
      <c r="F26" s="47">
        <v>22834</v>
      </c>
      <c r="G26" s="47"/>
      <c r="H26" s="47"/>
      <c r="I26" s="2"/>
      <c r="J26" s="84">
        <f t="shared" si="8"/>
        <v>0.93804946183551063</v>
      </c>
    </row>
    <row r="27" spans="1:10" x14ac:dyDescent="0.25">
      <c r="A27" s="22" t="s">
        <v>13</v>
      </c>
      <c r="B27" s="2" t="s">
        <v>14</v>
      </c>
      <c r="C27" s="47">
        <v>4789</v>
      </c>
      <c r="D27" s="47"/>
      <c r="E27" s="47"/>
      <c r="F27" s="47">
        <v>4919</v>
      </c>
      <c r="G27" s="47"/>
      <c r="H27" s="47"/>
      <c r="I27" s="2"/>
      <c r="J27" s="84">
        <f t="shared" si="8"/>
        <v>1.0271455418667781</v>
      </c>
    </row>
    <row r="28" spans="1:10" x14ac:dyDescent="0.25">
      <c r="A28" s="22" t="s">
        <v>22</v>
      </c>
      <c r="B28" s="2" t="s">
        <v>23</v>
      </c>
      <c r="C28" s="47">
        <v>38956</v>
      </c>
      <c r="D28" s="47"/>
      <c r="E28" s="47"/>
      <c r="F28" s="47">
        <v>34220</v>
      </c>
      <c r="G28" s="47"/>
      <c r="H28" s="47"/>
      <c r="I28" s="2"/>
      <c r="J28" s="84">
        <f t="shared" si="8"/>
        <v>0.87842694321798953</v>
      </c>
    </row>
    <row r="29" spans="1:10" x14ac:dyDescent="0.25">
      <c r="A29" s="22" t="s">
        <v>15</v>
      </c>
      <c r="B29" s="2" t="s">
        <v>24</v>
      </c>
      <c r="C29" s="47">
        <v>16324</v>
      </c>
      <c r="D29" s="47"/>
      <c r="E29" s="47"/>
      <c r="F29" s="47">
        <v>15453</v>
      </c>
      <c r="G29" s="47"/>
      <c r="H29" s="47"/>
      <c r="I29" s="2"/>
      <c r="J29" s="84">
        <f t="shared" si="8"/>
        <v>0.94664297966184763</v>
      </c>
    </row>
    <row r="30" spans="1:10" x14ac:dyDescent="0.25">
      <c r="A30" s="22" t="s">
        <v>17</v>
      </c>
      <c r="B30" s="2" t="s">
        <v>18</v>
      </c>
      <c r="C30" s="47">
        <v>1000</v>
      </c>
      <c r="D30" s="47"/>
      <c r="E30" s="47"/>
      <c r="F30" s="47"/>
      <c r="G30" s="47"/>
      <c r="H30" s="47"/>
      <c r="I30" s="2"/>
      <c r="J30" s="84"/>
    </row>
    <row r="31" spans="1:10" x14ac:dyDescent="0.25">
      <c r="A31" s="180" t="s">
        <v>25</v>
      </c>
      <c r="B31" s="181"/>
      <c r="C31" s="47">
        <f>SUM(C32:C34)</f>
        <v>94595</v>
      </c>
      <c r="D31" s="47">
        <f t="shared" ref="D31:H31" si="9">SUM(D32:D34)</f>
        <v>0</v>
      </c>
      <c r="E31" s="47">
        <f t="shared" si="9"/>
        <v>0</v>
      </c>
      <c r="F31" s="47">
        <f t="shared" si="9"/>
        <v>85406</v>
      </c>
      <c r="G31" s="47">
        <f t="shared" si="9"/>
        <v>0</v>
      </c>
      <c r="H31" s="47">
        <f t="shared" si="9"/>
        <v>0</v>
      </c>
      <c r="I31" s="2"/>
      <c r="J31" s="84">
        <f t="shared" si="8"/>
        <v>0.90285955917331784</v>
      </c>
    </row>
    <row r="32" spans="1:10" x14ac:dyDescent="0.25">
      <c r="A32" s="22" t="s">
        <v>13</v>
      </c>
      <c r="B32" s="2" t="s">
        <v>26</v>
      </c>
      <c r="C32" s="47">
        <v>70916</v>
      </c>
      <c r="D32" s="47"/>
      <c r="E32" s="47"/>
      <c r="F32" s="47">
        <v>63350</v>
      </c>
      <c r="G32" s="47"/>
      <c r="H32" s="47"/>
      <c r="I32" s="2"/>
      <c r="J32" s="84">
        <f t="shared" si="8"/>
        <v>0.89331039539737156</v>
      </c>
    </row>
    <row r="33" spans="1:10" x14ac:dyDescent="0.25">
      <c r="A33" s="22" t="s">
        <v>13</v>
      </c>
      <c r="B33" s="2" t="s">
        <v>212</v>
      </c>
      <c r="C33" s="47">
        <v>23129</v>
      </c>
      <c r="D33" s="47"/>
      <c r="E33" s="47"/>
      <c r="F33" s="47">
        <f>16278+4395+883</f>
        <v>21556</v>
      </c>
      <c r="G33" s="47"/>
      <c r="H33" s="47"/>
      <c r="I33" s="2"/>
      <c r="J33" s="84">
        <f t="shared" si="8"/>
        <v>0.93199014224566556</v>
      </c>
    </row>
    <row r="34" spans="1:10" x14ac:dyDescent="0.25">
      <c r="A34" s="22" t="s">
        <v>27</v>
      </c>
      <c r="B34" s="2" t="s">
        <v>28</v>
      </c>
      <c r="C34" s="47">
        <v>550</v>
      </c>
      <c r="D34" s="47"/>
      <c r="E34" s="47"/>
      <c r="F34" s="47">
        <v>500</v>
      </c>
      <c r="G34" s="47"/>
      <c r="H34" s="47"/>
      <c r="I34" s="2"/>
      <c r="J34" s="84">
        <f t="shared" si="8"/>
        <v>0.90909090909090906</v>
      </c>
    </row>
    <row r="35" spans="1:10" x14ac:dyDescent="0.25">
      <c r="A35" s="180" t="s">
        <v>29</v>
      </c>
      <c r="B35" s="181"/>
      <c r="C35" s="47">
        <f>SUM(C36:C37)</f>
        <v>702</v>
      </c>
      <c r="D35" s="47">
        <f t="shared" ref="D35:H35" si="10">SUM(D36:D37)</f>
        <v>0</v>
      </c>
      <c r="E35" s="47">
        <f t="shared" si="10"/>
        <v>0</v>
      </c>
      <c r="F35" s="47">
        <f t="shared" si="10"/>
        <v>0</v>
      </c>
      <c r="G35" s="47">
        <f t="shared" si="10"/>
        <v>0</v>
      </c>
      <c r="H35" s="47">
        <f t="shared" si="10"/>
        <v>0</v>
      </c>
      <c r="I35" s="2"/>
      <c r="J35" s="84">
        <f t="shared" si="8"/>
        <v>0</v>
      </c>
    </row>
    <row r="36" spans="1:10" x14ac:dyDescent="0.25">
      <c r="A36" s="22" t="s">
        <v>15</v>
      </c>
      <c r="B36" s="2" t="s">
        <v>31</v>
      </c>
      <c r="C36" s="47">
        <v>702</v>
      </c>
      <c r="D36" s="47"/>
      <c r="E36" s="47"/>
      <c r="F36" s="47"/>
      <c r="G36" s="47"/>
      <c r="H36" s="47"/>
      <c r="I36" s="2"/>
      <c r="J36" s="84">
        <f t="shared" si="8"/>
        <v>0</v>
      </c>
    </row>
    <row r="37" spans="1:10" ht="15.75" thickBot="1" x14ac:dyDescent="0.3">
      <c r="A37" s="23" t="s">
        <v>15</v>
      </c>
      <c r="B37" s="24" t="s">
        <v>32</v>
      </c>
      <c r="C37" s="49"/>
      <c r="D37" s="49"/>
      <c r="E37" s="49"/>
      <c r="F37" s="49"/>
      <c r="G37" s="49"/>
      <c r="H37" s="49"/>
      <c r="I37" s="24"/>
      <c r="J37" s="85"/>
    </row>
    <row r="38" spans="1:10" ht="30" customHeight="1" thickBot="1" x14ac:dyDescent="0.3"/>
    <row r="39" spans="1:10" s="9" customFormat="1" x14ac:dyDescent="0.25">
      <c r="A39" s="174" t="s">
        <v>206</v>
      </c>
      <c r="B39" s="175"/>
      <c r="C39" s="175" t="s">
        <v>198</v>
      </c>
      <c r="D39" s="175"/>
      <c r="E39" s="175"/>
      <c r="F39" s="175" t="s">
        <v>219</v>
      </c>
      <c r="G39" s="175"/>
      <c r="H39" s="175"/>
      <c r="I39" s="175"/>
      <c r="J39" s="20" t="s">
        <v>6</v>
      </c>
    </row>
    <row r="40" spans="1:10" ht="14.45" customHeight="1" x14ac:dyDescent="0.25">
      <c r="A40" s="162" t="s">
        <v>0</v>
      </c>
      <c r="B40" s="163"/>
      <c r="C40" s="164" t="s">
        <v>2</v>
      </c>
      <c r="D40" s="165" t="s">
        <v>202</v>
      </c>
      <c r="E40" s="165" t="s">
        <v>203</v>
      </c>
      <c r="F40" s="164" t="s">
        <v>220</v>
      </c>
      <c r="G40" s="164" t="s">
        <v>3</v>
      </c>
      <c r="H40" s="164" t="s">
        <v>4</v>
      </c>
      <c r="I40" s="164" t="s">
        <v>5</v>
      </c>
      <c r="J40" s="160" t="s">
        <v>218</v>
      </c>
    </row>
    <row r="41" spans="1:10" x14ac:dyDescent="0.25">
      <c r="A41" s="162" t="s">
        <v>33</v>
      </c>
      <c r="B41" s="163"/>
      <c r="C41" s="164"/>
      <c r="D41" s="165"/>
      <c r="E41" s="165"/>
      <c r="F41" s="164"/>
      <c r="G41" s="164"/>
      <c r="H41" s="164"/>
      <c r="I41" s="164"/>
      <c r="J41" s="161"/>
    </row>
    <row r="42" spans="1:10" s="9" customFormat="1" ht="28.9" customHeight="1" x14ac:dyDescent="0.25">
      <c r="A42" s="170" t="s">
        <v>34</v>
      </c>
      <c r="B42" s="171"/>
      <c r="C42" s="52">
        <f t="shared" ref="C42:H42" si="11">SUM(C43:C50)</f>
        <v>68421</v>
      </c>
      <c r="D42" s="52">
        <f t="shared" si="11"/>
        <v>0</v>
      </c>
      <c r="E42" s="52">
        <f t="shared" si="11"/>
        <v>0</v>
      </c>
      <c r="F42" s="52">
        <f t="shared" si="11"/>
        <v>83968</v>
      </c>
      <c r="G42" s="52">
        <f t="shared" si="11"/>
        <v>0</v>
      </c>
      <c r="H42" s="52">
        <f t="shared" si="11"/>
        <v>0</v>
      </c>
      <c r="I42" s="12"/>
      <c r="J42" s="86">
        <f>+F42/C42</f>
        <v>1.2272255594042765</v>
      </c>
    </row>
    <row r="43" spans="1:10" x14ac:dyDescent="0.25">
      <c r="A43" s="22" t="s">
        <v>15</v>
      </c>
      <c r="B43" s="2" t="s">
        <v>35</v>
      </c>
      <c r="C43" s="47">
        <v>7488</v>
      </c>
      <c r="D43" s="47"/>
      <c r="E43" s="47"/>
      <c r="F43" s="47">
        <v>6139</v>
      </c>
      <c r="G43" s="47"/>
      <c r="H43" s="47"/>
      <c r="I43" s="2"/>
      <c r="J43" s="31">
        <f>+F43/C43</f>
        <v>0.8198450854700855</v>
      </c>
    </row>
    <row r="44" spans="1:10" x14ac:dyDescent="0.25">
      <c r="A44" s="22" t="s">
        <v>15</v>
      </c>
      <c r="B44" s="2" t="s">
        <v>36</v>
      </c>
      <c r="C44" s="47">
        <v>43596</v>
      </c>
      <c r="D44" s="47"/>
      <c r="E44" s="47"/>
      <c r="F44" s="47">
        <v>36819</v>
      </c>
      <c r="G44" s="47"/>
      <c r="H44" s="47"/>
      <c r="I44" s="2"/>
      <c r="J44" s="31">
        <f t="shared" ref="J44:J48" si="12">+F44/C44</f>
        <v>0.84454995871180838</v>
      </c>
    </row>
    <row r="45" spans="1:10" x14ac:dyDescent="0.25">
      <c r="A45" s="22" t="s">
        <v>15</v>
      </c>
      <c r="B45" s="2" t="s">
        <v>37</v>
      </c>
      <c r="C45" s="47">
        <v>4356</v>
      </c>
      <c r="D45" s="47"/>
      <c r="E45" s="47"/>
      <c r="F45" s="47">
        <v>6839</v>
      </c>
      <c r="G45" s="47"/>
      <c r="H45" s="47"/>
      <c r="I45" s="2"/>
      <c r="J45" s="31">
        <f t="shared" si="12"/>
        <v>1.570018365472911</v>
      </c>
    </row>
    <row r="46" spans="1:10" x14ac:dyDescent="0.25">
      <c r="A46" s="22" t="s">
        <v>15</v>
      </c>
      <c r="B46" s="2" t="s">
        <v>204</v>
      </c>
      <c r="C46" s="47">
        <v>4031</v>
      </c>
      <c r="D46" s="47"/>
      <c r="E46" s="47"/>
      <c r="F46" s="47">
        <v>2741</v>
      </c>
      <c r="G46" s="47"/>
      <c r="H46" s="47"/>
      <c r="I46" s="2"/>
      <c r="J46" s="31">
        <f t="shared" si="12"/>
        <v>0.67998015380798804</v>
      </c>
    </row>
    <row r="47" spans="1:10" x14ac:dyDescent="0.25">
      <c r="A47" s="22" t="s">
        <v>15</v>
      </c>
      <c r="B47" s="3" t="s">
        <v>224</v>
      </c>
      <c r="C47" s="51">
        <v>7602</v>
      </c>
      <c r="D47" s="51"/>
      <c r="E47" s="51"/>
      <c r="F47" s="51">
        <v>31430</v>
      </c>
      <c r="G47" s="47"/>
      <c r="H47" s="47"/>
      <c r="I47" s="2"/>
      <c r="J47" s="31">
        <f t="shared" si="12"/>
        <v>4.1344383057090237</v>
      </c>
    </row>
    <row r="48" spans="1:10" x14ac:dyDescent="0.25">
      <c r="A48" s="22" t="s">
        <v>15</v>
      </c>
      <c r="B48" s="2" t="s">
        <v>213</v>
      </c>
      <c r="C48" s="47">
        <v>348</v>
      </c>
      <c r="D48" s="47"/>
      <c r="E48" s="47"/>
      <c r="F48" s="47"/>
      <c r="G48" s="47"/>
      <c r="H48" s="47"/>
      <c r="I48" s="2"/>
      <c r="J48" s="31">
        <f t="shared" si="12"/>
        <v>0</v>
      </c>
    </row>
    <row r="49" spans="1:10" x14ac:dyDescent="0.25">
      <c r="A49" s="22" t="s">
        <v>151</v>
      </c>
      <c r="B49" s="2" t="s">
        <v>152</v>
      </c>
      <c r="C49" s="47">
        <v>1000</v>
      </c>
      <c r="D49" s="47"/>
      <c r="E49" s="47"/>
      <c r="F49" s="47"/>
      <c r="G49" s="47"/>
      <c r="H49" s="47"/>
      <c r="I49" s="2"/>
      <c r="J49" s="21"/>
    </row>
    <row r="50" spans="1:10" x14ac:dyDescent="0.25">
      <c r="A50" s="22" t="s">
        <v>15</v>
      </c>
      <c r="B50" s="2" t="s">
        <v>38</v>
      </c>
      <c r="C50" s="47"/>
      <c r="D50" s="47"/>
      <c r="E50" s="47"/>
      <c r="F50" s="47"/>
      <c r="G50" s="47"/>
      <c r="H50" s="47"/>
      <c r="I50" s="2"/>
      <c r="J50" s="21"/>
    </row>
    <row r="51" spans="1:10" s="9" customFormat="1" ht="29.45" customHeight="1" x14ac:dyDescent="0.25">
      <c r="A51" s="172" t="s">
        <v>39</v>
      </c>
      <c r="B51" s="173"/>
      <c r="C51" s="53">
        <f t="shared" ref="C51:H51" si="13">SUM(C52:C54)</f>
        <v>46203</v>
      </c>
      <c r="D51" s="53">
        <f t="shared" si="13"/>
        <v>0</v>
      </c>
      <c r="E51" s="53">
        <f t="shared" si="13"/>
        <v>0</v>
      </c>
      <c r="F51" s="53">
        <f t="shared" si="13"/>
        <v>37069</v>
      </c>
      <c r="G51" s="53">
        <f t="shared" si="13"/>
        <v>0</v>
      </c>
      <c r="H51" s="53">
        <f t="shared" si="13"/>
        <v>0</v>
      </c>
      <c r="I51" s="13"/>
      <c r="J51" s="87">
        <f>+F51/C51</f>
        <v>0.80230720948856138</v>
      </c>
    </row>
    <row r="52" spans="1:10" x14ac:dyDescent="0.25">
      <c r="A52" s="22" t="s">
        <v>15</v>
      </c>
      <c r="B52" s="2" t="s">
        <v>40</v>
      </c>
      <c r="C52" s="47">
        <v>12649</v>
      </c>
      <c r="D52" s="47"/>
      <c r="E52" s="47"/>
      <c r="F52" s="47">
        <v>8844</v>
      </c>
      <c r="G52" s="47"/>
      <c r="H52" s="47"/>
      <c r="I52" s="2"/>
      <c r="J52" s="31">
        <f>+F52/C52</f>
        <v>0.69918570637995103</v>
      </c>
    </row>
    <row r="53" spans="1:10" x14ac:dyDescent="0.25">
      <c r="A53" s="22" t="s">
        <v>15</v>
      </c>
      <c r="B53" s="2" t="s">
        <v>41</v>
      </c>
      <c r="C53" s="47">
        <f>8962+4961</f>
        <v>13923</v>
      </c>
      <c r="D53" s="47"/>
      <c r="E53" s="47"/>
      <c r="F53" s="47">
        <v>7370</v>
      </c>
      <c r="G53" s="47"/>
      <c r="H53" s="47"/>
      <c r="I53" s="2"/>
      <c r="J53" s="31">
        <f>+F53/C53</f>
        <v>0.52933994110464699</v>
      </c>
    </row>
    <row r="54" spans="1:10" ht="15.75" thickBot="1" x14ac:dyDescent="0.3">
      <c r="A54" s="23" t="s">
        <v>15</v>
      </c>
      <c r="B54" s="24" t="s">
        <v>42</v>
      </c>
      <c r="C54" s="49">
        <v>19631</v>
      </c>
      <c r="D54" s="49"/>
      <c r="E54" s="49"/>
      <c r="F54" s="49">
        <v>20855</v>
      </c>
      <c r="G54" s="49"/>
      <c r="H54" s="49"/>
      <c r="I54" s="24"/>
      <c r="J54" s="82">
        <f>+F54/C54</f>
        <v>1.0623503642198564</v>
      </c>
    </row>
    <row r="55" spans="1:10" ht="30" customHeight="1" thickBot="1" x14ac:dyDescent="0.3"/>
    <row r="56" spans="1:10" s="9" customFormat="1" x14ac:dyDescent="0.25">
      <c r="A56" s="174" t="s">
        <v>206</v>
      </c>
      <c r="B56" s="175"/>
      <c r="C56" s="175" t="s">
        <v>198</v>
      </c>
      <c r="D56" s="175"/>
      <c r="E56" s="175"/>
      <c r="F56" s="175" t="s">
        <v>219</v>
      </c>
      <c r="G56" s="175"/>
      <c r="H56" s="175"/>
      <c r="I56" s="175"/>
      <c r="J56" s="20" t="s">
        <v>6</v>
      </c>
    </row>
    <row r="57" spans="1:10" ht="14.45" customHeight="1" x14ac:dyDescent="0.25">
      <c r="A57" s="162" t="s">
        <v>0</v>
      </c>
      <c r="B57" s="163"/>
      <c r="C57" s="164" t="s">
        <v>2</v>
      </c>
      <c r="D57" s="165" t="s">
        <v>202</v>
      </c>
      <c r="E57" s="165" t="s">
        <v>203</v>
      </c>
      <c r="F57" s="164" t="s">
        <v>220</v>
      </c>
      <c r="G57" s="164" t="s">
        <v>3</v>
      </c>
      <c r="H57" s="164" t="s">
        <v>4</v>
      </c>
      <c r="I57" s="164" t="s">
        <v>5</v>
      </c>
      <c r="J57" s="160" t="s">
        <v>218</v>
      </c>
    </row>
    <row r="58" spans="1:10" x14ac:dyDescent="0.25">
      <c r="A58" s="162" t="s">
        <v>43</v>
      </c>
      <c r="B58" s="163"/>
      <c r="C58" s="164"/>
      <c r="D58" s="165"/>
      <c r="E58" s="165"/>
      <c r="F58" s="164"/>
      <c r="G58" s="164"/>
      <c r="H58" s="164"/>
      <c r="I58" s="164"/>
      <c r="J58" s="161"/>
    </row>
    <row r="59" spans="1:10" s="9" customFormat="1" ht="30" customHeight="1" x14ac:dyDescent="0.25">
      <c r="A59" s="166" t="s">
        <v>44</v>
      </c>
      <c r="B59" s="167"/>
      <c r="C59" s="54">
        <f>SUM(C60:C63)</f>
        <v>119506</v>
      </c>
      <c r="D59" s="54">
        <f t="shared" ref="D59:H59" si="14">SUM(D60:D63)</f>
        <v>0</v>
      </c>
      <c r="E59" s="54">
        <f t="shared" si="14"/>
        <v>0</v>
      </c>
      <c r="F59" s="54">
        <f t="shared" si="14"/>
        <v>128012</v>
      </c>
      <c r="G59" s="54">
        <f t="shared" si="14"/>
        <v>0</v>
      </c>
      <c r="H59" s="54">
        <f t="shared" si="14"/>
        <v>0</v>
      </c>
      <c r="I59" s="14"/>
      <c r="J59" s="88">
        <f>+F59/C59</f>
        <v>1.0711763426104128</v>
      </c>
    </row>
    <row r="60" spans="1:10" x14ac:dyDescent="0.25">
      <c r="A60" s="22" t="s">
        <v>27</v>
      </c>
      <c r="B60" s="2" t="s">
        <v>214</v>
      </c>
      <c r="C60" s="47">
        <v>5333</v>
      </c>
      <c r="D60" s="47"/>
      <c r="E60" s="47"/>
      <c r="F60" s="47">
        <v>4278</v>
      </c>
      <c r="G60" s="47"/>
      <c r="H60" s="47"/>
      <c r="I60" s="2"/>
      <c r="J60" s="31">
        <f>+F60/C60</f>
        <v>0.80217513594599665</v>
      </c>
    </row>
    <row r="61" spans="1:10" x14ac:dyDescent="0.25">
      <c r="A61" s="22" t="s">
        <v>15</v>
      </c>
      <c r="B61" s="2" t="s">
        <v>215</v>
      </c>
      <c r="C61" s="47">
        <v>105913</v>
      </c>
      <c r="D61" s="47"/>
      <c r="E61" s="47"/>
      <c r="F61" s="47">
        <f>123490-12010</f>
        <v>111480</v>
      </c>
      <c r="G61" s="47"/>
      <c r="H61" s="47"/>
      <c r="I61" s="2"/>
      <c r="J61" s="31">
        <f t="shared" ref="J61:J63" si="15">+F61/C61</f>
        <v>1.0525620084408902</v>
      </c>
    </row>
    <row r="62" spans="1:10" ht="30" x14ac:dyDescent="0.25">
      <c r="A62" s="22" t="s">
        <v>15</v>
      </c>
      <c r="B62" s="5" t="s">
        <v>45</v>
      </c>
      <c r="C62" s="47">
        <v>8106</v>
      </c>
      <c r="D62" s="47"/>
      <c r="E62" s="47"/>
      <c r="F62" s="47">
        <v>12100</v>
      </c>
      <c r="G62" s="47"/>
      <c r="H62" s="47"/>
      <c r="I62" s="2"/>
      <c r="J62" s="31">
        <f t="shared" si="15"/>
        <v>1.4927214409079694</v>
      </c>
    </row>
    <row r="63" spans="1:10" x14ac:dyDescent="0.25">
      <c r="A63" s="22" t="s">
        <v>13</v>
      </c>
      <c r="B63" s="2" t="s">
        <v>46</v>
      </c>
      <c r="C63" s="47">
        <v>154</v>
      </c>
      <c r="D63" s="47"/>
      <c r="E63" s="47"/>
      <c r="F63" s="47">
        <f>121+33</f>
        <v>154</v>
      </c>
      <c r="G63" s="47"/>
      <c r="H63" s="47"/>
      <c r="I63" s="2"/>
      <c r="J63" s="31">
        <f t="shared" si="15"/>
        <v>1</v>
      </c>
    </row>
    <row r="64" spans="1:10" s="9" customFormat="1" x14ac:dyDescent="0.25">
      <c r="A64" s="168" t="s">
        <v>47</v>
      </c>
      <c r="B64" s="169"/>
      <c r="C64" s="55">
        <f t="shared" ref="C64:H64" si="16">+C65+C70</f>
        <v>40673</v>
      </c>
      <c r="D64" s="55">
        <f t="shared" si="16"/>
        <v>0</v>
      </c>
      <c r="E64" s="55">
        <f t="shared" si="16"/>
        <v>0</v>
      </c>
      <c r="F64" s="55">
        <f t="shared" si="16"/>
        <v>35884</v>
      </c>
      <c r="G64" s="55">
        <f t="shared" si="16"/>
        <v>0</v>
      </c>
      <c r="H64" s="55">
        <f t="shared" si="16"/>
        <v>0</v>
      </c>
      <c r="I64" s="15"/>
      <c r="J64" s="89">
        <f>+F64/C64</f>
        <v>0.88225604209180541</v>
      </c>
    </row>
    <row r="65" spans="1:10" x14ac:dyDescent="0.25">
      <c r="A65" s="180" t="s">
        <v>48</v>
      </c>
      <c r="B65" s="181"/>
      <c r="C65" s="47">
        <f t="shared" ref="C65:H65" si="17">SUM(C66:C69)</f>
        <v>23592</v>
      </c>
      <c r="D65" s="47">
        <f t="shared" si="17"/>
        <v>0</v>
      </c>
      <c r="E65" s="47">
        <f t="shared" si="17"/>
        <v>0</v>
      </c>
      <c r="F65" s="47">
        <f t="shared" si="17"/>
        <v>27194</v>
      </c>
      <c r="G65" s="47">
        <f t="shared" si="17"/>
        <v>0</v>
      </c>
      <c r="H65" s="47">
        <f t="shared" si="17"/>
        <v>0</v>
      </c>
      <c r="I65" s="2"/>
      <c r="J65" s="31">
        <f>+F65/C65</f>
        <v>1.1526788741946423</v>
      </c>
    </row>
    <row r="66" spans="1:10" x14ac:dyDescent="0.25">
      <c r="A66" s="22" t="s">
        <v>9</v>
      </c>
      <c r="B66" s="2" t="s">
        <v>10</v>
      </c>
      <c r="C66" s="47">
        <v>18791</v>
      </c>
      <c r="D66" s="47"/>
      <c r="E66" s="47"/>
      <c r="F66" s="47">
        <v>22101</v>
      </c>
      <c r="G66" s="47"/>
      <c r="H66" s="47"/>
      <c r="I66" s="2"/>
      <c r="J66" s="31">
        <f t="shared" ref="J66:J73" si="18">+F66/C66</f>
        <v>1.176148156032143</v>
      </c>
    </row>
    <row r="67" spans="1:10" x14ac:dyDescent="0.25">
      <c r="A67" s="22" t="s">
        <v>11</v>
      </c>
      <c r="B67" s="2" t="s">
        <v>12</v>
      </c>
      <c r="C67" s="47">
        <v>2925</v>
      </c>
      <c r="D67" s="47"/>
      <c r="E67" s="47"/>
      <c r="F67" s="47">
        <v>2883</v>
      </c>
      <c r="G67" s="47"/>
      <c r="H67" s="47"/>
      <c r="I67" s="2"/>
      <c r="J67" s="31">
        <f t="shared" si="18"/>
        <v>0.98564102564102563</v>
      </c>
    </row>
    <row r="68" spans="1:10" x14ac:dyDescent="0.25">
      <c r="A68" s="22" t="s">
        <v>13</v>
      </c>
      <c r="B68" s="2" t="s">
        <v>14</v>
      </c>
      <c r="C68" s="47">
        <v>1876</v>
      </c>
      <c r="D68" s="47"/>
      <c r="E68" s="47"/>
      <c r="F68" s="47">
        <v>2210</v>
      </c>
      <c r="G68" s="47"/>
      <c r="H68" s="47"/>
      <c r="I68" s="2"/>
      <c r="J68" s="31">
        <f t="shared" si="18"/>
        <v>1.1780383795309168</v>
      </c>
    </row>
    <row r="69" spans="1:10" x14ac:dyDescent="0.25">
      <c r="A69" s="22" t="s">
        <v>17</v>
      </c>
      <c r="B69" s="2" t="s">
        <v>18</v>
      </c>
      <c r="C69" s="47"/>
      <c r="D69" s="47"/>
      <c r="E69" s="47"/>
      <c r="F69" s="47"/>
      <c r="G69" s="47"/>
      <c r="H69" s="47"/>
      <c r="I69" s="2"/>
      <c r="J69" s="31"/>
    </row>
    <row r="70" spans="1:10" x14ac:dyDescent="0.25">
      <c r="A70" s="180" t="s">
        <v>49</v>
      </c>
      <c r="B70" s="181"/>
      <c r="C70" s="47">
        <f>SUM(C71:C73)</f>
        <v>17081</v>
      </c>
      <c r="D70" s="47">
        <f t="shared" ref="D70:H70" si="19">SUM(D71:D73)</f>
        <v>0</v>
      </c>
      <c r="E70" s="47">
        <f t="shared" si="19"/>
        <v>0</v>
      </c>
      <c r="F70" s="47">
        <f t="shared" si="19"/>
        <v>8690</v>
      </c>
      <c r="G70" s="47">
        <f t="shared" si="19"/>
        <v>0</v>
      </c>
      <c r="H70" s="47">
        <f t="shared" si="19"/>
        <v>0</v>
      </c>
      <c r="I70" s="2"/>
      <c r="J70" s="31">
        <f t="shared" si="18"/>
        <v>0.50875241496399504</v>
      </c>
    </row>
    <row r="71" spans="1:10" x14ac:dyDescent="0.25">
      <c r="A71" s="22" t="s">
        <v>13</v>
      </c>
      <c r="B71" s="2" t="s">
        <v>50</v>
      </c>
      <c r="C71" s="47">
        <v>1862</v>
      </c>
      <c r="D71" s="47"/>
      <c r="E71" s="47"/>
      <c r="F71" s="47">
        <v>1893</v>
      </c>
      <c r="G71" s="47"/>
      <c r="H71" s="47"/>
      <c r="I71" s="2"/>
      <c r="J71" s="31">
        <f t="shared" si="18"/>
        <v>1.0166487647690656</v>
      </c>
    </row>
    <row r="72" spans="1:10" x14ac:dyDescent="0.25">
      <c r="A72" s="22" t="s">
        <v>15</v>
      </c>
      <c r="B72" s="2" t="s">
        <v>138</v>
      </c>
      <c r="C72" s="47">
        <v>9537</v>
      </c>
      <c r="D72" s="47"/>
      <c r="E72" s="47"/>
      <c r="F72" s="47"/>
      <c r="G72" s="47"/>
      <c r="H72" s="47"/>
      <c r="I72" s="2"/>
      <c r="J72" s="31">
        <f t="shared" si="18"/>
        <v>0</v>
      </c>
    </row>
    <row r="73" spans="1:10" ht="15.75" thickBot="1" x14ac:dyDescent="0.3">
      <c r="A73" s="23" t="s">
        <v>15</v>
      </c>
      <c r="B73" s="24" t="s">
        <v>51</v>
      </c>
      <c r="C73" s="49">
        <v>5682</v>
      </c>
      <c r="D73" s="49"/>
      <c r="E73" s="49"/>
      <c r="F73" s="49">
        <f>874+5923</f>
        <v>6797</v>
      </c>
      <c r="G73" s="49"/>
      <c r="H73" s="49"/>
      <c r="I73" s="24"/>
      <c r="J73" s="82">
        <f t="shared" si="18"/>
        <v>1.1962337205209432</v>
      </c>
    </row>
    <row r="74" spans="1:10" ht="30" customHeight="1" thickBot="1" x14ac:dyDescent="0.3"/>
    <row r="75" spans="1:10" s="9" customFormat="1" x14ac:dyDescent="0.25">
      <c r="A75" s="174" t="s">
        <v>206</v>
      </c>
      <c r="B75" s="175"/>
      <c r="C75" s="175" t="s">
        <v>198</v>
      </c>
      <c r="D75" s="175"/>
      <c r="E75" s="175"/>
      <c r="F75" s="175" t="s">
        <v>219</v>
      </c>
      <c r="G75" s="175"/>
      <c r="H75" s="175"/>
      <c r="I75" s="175"/>
      <c r="J75" s="20" t="s">
        <v>6</v>
      </c>
    </row>
    <row r="76" spans="1:10" ht="14.45" customHeight="1" x14ac:dyDescent="0.25">
      <c r="A76" s="162" t="s">
        <v>0</v>
      </c>
      <c r="B76" s="163"/>
      <c r="C76" s="164" t="s">
        <v>2</v>
      </c>
      <c r="D76" s="165" t="s">
        <v>202</v>
      </c>
      <c r="E76" s="165" t="s">
        <v>203</v>
      </c>
      <c r="F76" s="164" t="s">
        <v>220</v>
      </c>
      <c r="G76" s="164" t="s">
        <v>3</v>
      </c>
      <c r="H76" s="164" t="s">
        <v>4</v>
      </c>
      <c r="I76" s="164" t="s">
        <v>5</v>
      </c>
      <c r="J76" s="160" t="s">
        <v>218</v>
      </c>
    </row>
    <row r="77" spans="1:10" x14ac:dyDescent="0.25">
      <c r="A77" s="162" t="s">
        <v>52</v>
      </c>
      <c r="B77" s="163"/>
      <c r="C77" s="164"/>
      <c r="D77" s="165"/>
      <c r="E77" s="165"/>
      <c r="F77" s="164"/>
      <c r="G77" s="164"/>
      <c r="H77" s="164"/>
      <c r="I77" s="164"/>
      <c r="J77" s="161"/>
    </row>
    <row r="78" spans="1:10" s="9" customFormat="1" x14ac:dyDescent="0.25">
      <c r="A78" s="188" t="s">
        <v>53</v>
      </c>
      <c r="B78" s="189"/>
      <c r="C78" s="56">
        <f>+C79+C86</f>
        <v>76381</v>
      </c>
      <c r="D78" s="56">
        <f t="shared" ref="D78:H78" si="20">+D79+D86</f>
        <v>0</v>
      </c>
      <c r="E78" s="56">
        <f t="shared" si="20"/>
        <v>0</v>
      </c>
      <c r="F78" s="56">
        <f t="shared" si="20"/>
        <v>91620</v>
      </c>
      <c r="G78" s="56">
        <f t="shared" si="20"/>
        <v>0</v>
      </c>
      <c r="H78" s="56">
        <f t="shared" si="20"/>
        <v>0</v>
      </c>
      <c r="I78" s="16"/>
      <c r="J78" s="90">
        <f>+F78/C78</f>
        <v>1.1995129678846834</v>
      </c>
    </row>
    <row r="79" spans="1:10" x14ac:dyDescent="0.25">
      <c r="A79" s="180" t="s">
        <v>54</v>
      </c>
      <c r="B79" s="181"/>
      <c r="C79" s="47">
        <f>SUM(C80:C85)</f>
        <v>69491</v>
      </c>
      <c r="D79" s="47">
        <f t="shared" ref="D79:H79" si="21">SUM(D80:D85)</f>
        <v>0</v>
      </c>
      <c r="E79" s="47">
        <f t="shared" si="21"/>
        <v>0</v>
      </c>
      <c r="F79" s="47">
        <f t="shared" si="21"/>
        <v>82008</v>
      </c>
      <c r="G79" s="47">
        <f t="shared" si="21"/>
        <v>0</v>
      </c>
      <c r="H79" s="47">
        <f t="shared" si="21"/>
        <v>0</v>
      </c>
      <c r="I79" s="2"/>
      <c r="J79" s="31">
        <f>+F79/C79</f>
        <v>1.1801240448403389</v>
      </c>
    </row>
    <row r="80" spans="1:10" x14ac:dyDescent="0.25">
      <c r="A80" s="22" t="s">
        <v>15</v>
      </c>
      <c r="B80" s="2" t="s">
        <v>223</v>
      </c>
      <c r="C80" s="47">
        <v>42134</v>
      </c>
      <c r="D80" s="47"/>
      <c r="E80" s="47"/>
      <c r="F80" s="47">
        <v>43395</v>
      </c>
      <c r="G80" s="47"/>
      <c r="H80" s="47"/>
      <c r="I80" s="2"/>
      <c r="J80" s="31">
        <f t="shared" ref="J80:J90" si="22">+F80/C80</f>
        <v>1.0299283239189254</v>
      </c>
    </row>
    <row r="81" spans="1:10" x14ac:dyDescent="0.25">
      <c r="A81" s="22" t="s">
        <v>15</v>
      </c>
      <c r="B81" s="2" t="s">
        <v>221</v>
      </c>
      <c r="C81" s="47">
        <f>5000+1712</f>
        <v>6712</v>
      </c>
      <c r="D81" s="47"/>
      <c r="E81" s="47"/>
      <c r="F81" s="47">
        <v>6996</v>
      </c>
      <c r="G81" s="47"/>
      <c r="H81" s="47"/>
      <c r="I81" s="2"/>
      <c r="J81" s="31">
        <f t="shared" si="22"/>
        <v>1.0423122765196662</v>
      </c>
    </row>
    <row r="82" spans="1:10" x14ac:dyDescent="0.25">
      <c r="A82" s="22" t="s">
        <v>15</v>
      </c>
      <c r="B82" s="2" t="s">
        <v>222</v>
      </c>
      <c r="C82" s="47"/>
      <c r="D82" s="47"/>
      <c r="E82" s="47"/>
      <c r="F82" s="47">
        <v>4272</v>
      </c>
      <c r="G82" s="47"/>
      <c r="H82" s="47"/>
      <c r="I82" s="2"/>
      <c r="J82" s="31"/>
    </row>
    <row r="83" spans="1:10" x14ac:dyDescent="0.25">
      <c r="A83" s="22" t="s">
        <v>15</v>
      </c>
      <c r="B83" s="2" t="s">
        <v>55</v>
      </c>
      <c r="C83" s="47">
        <f>5761-434</f>
        <v>5327</v>
      </c>
      <c r="D83" s="47"/>
      <c r="E83" s="47"/>
      <c r="F83" s="47">
        <v>11410</v>
      </c>
      <c r="G83" s="47"/>
      <c r="H83" s="47"/>
      <c r="I83" s="2"/>
      <c r="J83" s="31">
        <f t="shared" si="22"/>
        <v>2.1419185282522997</v>
      </c>
    </row>
    <row r="84" spans="1:10" x14ac:dyDescent="0.25">
      <c r="A84" s="22" t="s">
        <v>13</v>
      </c>
      <c r="B84" s="2" t="s">
        <v>56</v>
      </c>
      <c r="C84" s="47">
        <f>814+434</f>
        <v>1248</v>
      </c>
      <c r="D84" s="47"/>
      <c r="E84" s="47"/>
      <c r="F84" s="47">
        <v>1283</v>
      </c>
      <c r="G84" s="47"/>
      <c r="H84" s="47"/>
      <c r="I84" s="2"/>
      <c r="J84" s="31">
        <f t="shared" si="22"/>
        <v>1.0280448717948718</v>
      </c>
    </row>
    <row r="85" spans="1:10" x14ac:dyDescent="0.25">
      <c r="A85" s="22" t="s">
        <v>15</v>
      </c>
      <c r="B85" s="2" t="s">
        <v>57</v>
      </c>
      <c r="C85" s="47">
        <v>14070</v>
      </c>
      <c r="D85" s="47"/>
      <c r="E85" s="47"/>
      <c r="F85" s="47">
        <v>14652</v>
      </c>
      <c r="G85" s="47"/>
      <c r="H85" s="47"/>
      <c r="I85" s="2"/>
      <c r="J85" s="31">
        <f t="shared" si="22"/>
        <v>1.04136460554371</v>
      </c>
    </row>
    <row r="86" spans="1:10" x14ac:dyDescent="0.25">
      <c r="A86" s="180" t="s">
        <v>58</v>
      </c>
      <c r="B86" s="181"/>
      <c r="C86" s="47">
        <f>SUM(C87:C90)</f>
        <v>6890</v>
      </c>
      <c r="D86" s="47">
        <f t="shared" ref="D86:H86" si="23">SUM(D87:D90)</f>
        <v>0</v>
      </c>
      <c r="E86" s="47">
        <f t="shared" si="23"/>
        <v>0</v>
      </c>
      <c r="F86" s="47">
        <f t="shared" si="23"/>
        <v>9612</v>
      </c>
      <c r="G86" s="47">
        <f t="shared" si="23"/>
        <v>0</v>
      </c>
      <c r="H86" s="47">
        <f t="shared" si="23"/>
        <v>0</v>
      </c>
      <c r="I86" s="2"/>
      <c r="J86" s="31">
        <f t="shared" si="22"/>
        <v>1.395065312046444</v>
      </c>
    </row>
    <row r="87" spans="1:10" x14ac:dyDescent="0.25">
      <c r="A87" s="22" t="s">
        <v>15</v>
      </c>
      <c r="B87" s="2" t="s">
        <v>59</v>
      </c>
      <c r="C87" s="47">
        <v>3000</v>
      </c>
      <c r="D87" s="47"/>
      <c r="E87" s="47"/>
      <c r="F87" s="47">
        <v>4000</v>
      </c>
      <c r="G87" s="47"/>
      <c r="H87" s="47"/>
      <c r="I87" s="2"/>
      <c r="J87" s="31">
        <f t="shared" si="22"/>
        <v>1.3333333333333333</v>
      </c>
    </row>
    <row r="88" spans="1:10" x14ac:dyDescent="0.25">
      <c r="A88" s="22" t="s">
        <v>15</v>
      </c>
      <c r="B88" s="2" t="s">
        <v>154</v>
      </c>
      <c r="C88" s="47"/>
      <c r="D88" s="47"/>
      <c r="E88" s="47"/>
      <c r="F88" s="47"/>
      <c r="G88" s="47"/>
      <c r="H88" s="47"/>
      <c r="I88" s="2"/>
      <c r="J88" s="31"/>
    </row>
    <row r="89" spans="1:10" x14ac:dyDescent="0.25">
      <c r="A89" s="22" t="s">
        <v>15</v>
      </c>
      <c r="B89" s="2" t="s">
        <v>225</v>
      </c>
      <c r="C89" s="47">
        <f>5202-1712</f>
        <v>3490</v>
      </c>
      <c r="D89" s="47"/>
      <c r="E89" s="47"/>
      <c r="F89" s="47">
        <v>5212</v>
      </c>
      <c r="G89" s="47"/>
      <c r="H89" s="47"/>
      <c r="I89" s="2"/>
      <c r="J89" s="31">
        <f t="shared" si="22"/>
        <v>1.4934097421203438</v>
      </c>
    </row>
    <row r="90" spans="1:10" x14ac:dyDescent="0.25">
      <c r="A90" s="22" t="s">
        <v>15</v>
      </c>
      <c r="B90" s="2" t="s">
        <v>60</v>
      </c>
      <c r="C90" s="47">
        <v>400</v>
      </c>
      <c r="D90" s="47"/>
      <c r="E90" s="47"/>
      <c r="F90" s="47">
        <v>400</v>
      </c>
      <c r="G90" s="47"/>
      <c r="H90" s="47"/>
      <c r="I90" s="2"/>
      <c r="J90" s="31">
        <f t="shared" si="22"/>
        <v>1</v>
      </c>
    </row>
    <row r="91" spans="1:10" s="9" customFormat="1" x14ac:dyDescent="0.25">
      <c r="A91" s="190" t="s">
        <v>61</v>
      </c>
      <c r="B91" s="191"/>
      <c r="C91" s="57">
        <f>+C92+C95</f>
        <v>6000</v>
      </c>
      <c r="D91" s="57">
        <f t="shared" ref="D91:H91" si="24">+D92+D95</f>
        <v>0</v>
      </c>
      <c r="E91" s="57">
        <f t="shared" si="24"/>
        <v>0</v>
      </c>
      <c r="F91" s="57">
        <f t="shared" si="24"/>
        <v>10000</v>
      </c>
      <c r="G91" s="57">
        <f t="shared" si="24"/>
        <v>0</v>
      </c>
      <c r="H91" s="57">
        <f t="shared" si="24"/>
        <v>0</v>
      </c>
      <c r="I91" s="17"/>
      <c r="J91" s="91">
        <f>+F91/C91</f>
        <v>1.6666666666666667</v>
      </c>
    </row>
    <row r="92" spans="1:10" ht="28.9" customHeight="1" x14ac:dyDescent="0.25">
      <c r="A92" s="192" t="s">
        <v>62</v>
      </c>
      <c r="B92" s="193"/>
      <c r="C92" s="47">
        <f>SUM(C93:C94)</f>
        <v>0</v>
      </c>
      <c r="D92" s="47">
        <f t="shared" ref="D92:H92" si="25">SUM(D93:D94)</f>
        <v>0</v>
      </c>
      <c r="E92" s="47">
        <f t="shared" si="25"/>
        <v>0</v>
      </c>
      <c r="F92" s="47">
        <f t="shared" si="25"/>
        <v>0</v>
      </c>
      <c r="G92" s="47">
        <f t="shared" si="25"/>
        <v>0</v>
      </c>
      <c r="H92" s="47">
        <f t="shared" si="25"/>
        <v>0</v>
      </c>
      <c r="I92" s="2"/>
      <c r="J92" s="21"/>
    </row>
    <row r="93" spans="1:10" x14ac:dyDescent="0.25">
      <c r="A93" s="22" t="s">
        <v>15</v>
      </c>
      <c r="B93" s="2" t="s">
        <v>63</v>
      </c>
      <c r="C93" s="47"/>
      <c r="D93" s="47"/>
      <c r="E93" s="47"/>
      <c r="F93" s="47"/>
      <c r="G93" s="47"/>
      <c r="H93" s="47"/>
      <c r="I93" s="2"/>
      <c r="J93" s="21"/>
    </row>
    <row r="94" spans="1:10" x14ac:dyDescent="0.25">
      <c r="A94" s="22" t="s">
        <v>15</v>
      </c>
      <c r="B94" s="2" t="s">
        <v>64</v>
      </c>
      <c r="C94" s="47"/>
      <c r="D94" s="47"/>
      <c r="E94" s="47"/>
      <c r="F94" s="47"/>
      <c r="G94" s="47"/>
      <c r="H94" s="47"/>
      <c r="I94" s="2"/>
      <c r="J94" s="21"/>
    </row>
    <row r="95" spans="1:10" x14ac:dyDescent="0.25">
      <c r="A95" s="180" t="s">
        <v>65</v>
      </c>
      <c r="B95" s="181"/>
      <c r="C95" s="47">
        <f>SUM(C96:C98)</f>
        <v>6000</v>
      </c>
      <c r="D95" s="47">
        <f t="shared" ref="D95:H95" si="26">SUM(D96:D98)</f>
        <v>0</v>
      </c>
      <c r="E95" s="47">
        <f t="shared" si="26"/>
        <v>0</v>
      </c>
      <c r="F95" s="47">
        <f t="shared" si="26"/>
        <v>10000</v>
      </c>
      <c r="G95" s="47">
        <f t="shared" si="26"/>
        <v>0</v>
      </c>
      <c r="H95" s="47">
        <f t="shared" si="26"/>
        <v>0</v>
      </c>
      <c r="I95" s="2"/>
      <c r="J95" s="31">
        <f>+F95/C95</f>
        <v>1.6666666666666667</v>
      </c>
    </row>
    <row r="96" spans="1:10" x14ac:dyDescent="0.25">
      <c r="A96" s="22" t="s">
        <v>15</v>
      </c>
      <c r="B96" s="2" t="s">
        <v>66</v>
      </c>
      <c r="C96" s="47"/>
      <c r="D96" s="47"/>
      <c r="E96" s="47"/>
      <c r="F96" s="47"/>
      <c r="G96" s="47"/>
      <c r="H96" s="47"/>
      <c r="I96" s="2"/>
      <c r="J96" s="21"/>
    </row>
    <row r="97" spans="1:10" x14ac:dyDescent="0.25">
      <c r="A97" s="22" t="s">
        <v>15</v>
      </c>
      <c r="B97" s="2" t="s">
        <v>67</v>
      </c>
      <c r="C97" s="47">
        <v>6000</v>
      </c>
      <c r="D97" s="47"/>
      <c r="E97" s="47"/>
      <c r="F97" s="47">
        <v>10000</v>
      </c>
      <c r="G97" s="47"/>
      <c r="H97" s="47"/>
      <c r="I97" s="2"/>
      <c r="J97" s="31">
        <f>+F97/C97</f>
        <v>1.6666666666666667</v>
      </c>
    </row>
    <row r="98" spans="1:10" ht="15.75" thickBot="1" x14ac:dyDescent="0.3">
      <c r="A98" s="23" t="s">
        <v>15</v>
      </c>
      <c r="B98" s="24" t="s">
        <v>68</v>
      </c>
      <c r="C98" s="49"/>
      <c r="D98" s="49"/>
      <c r="E98" s="49"/>
      <c r="F98" s="49"/>
      <c r="G98" s="49"/>
      <c r="H98" s="49"/>
      <c r="I98" s="24"/>
      <c r="J98" s="25"/>
    </row>
    <row r="99" spans="1:10" ht="30" customHeight="1" thickBot="1" x14ac:dyDescent="0.3"/>
    <row r="100" spans="1:10" s="9" customFormat="1" x14ac:dyDescent="0.25">
      <c r="A100" s="174" t="s">
        <v>206</v>
      </c>
      <c r="B100" s="175"/>
      <c r="C100" s="175" t="s">
        <v>198</v>
      </c>
      <c r="D100" s="175"/>
      <c r="E100" s="175"/>
      <c r="F100" s="175" t="s">
        <v>219</v>
      </c>
      <c r="G100" s="175"/>
      <c r="H100" s="175"/>
      <c r="I100" s="175"/>
      <c r="J100" s="20" t="s">
        <v>6</v>
      </c>
    </row>
    <row r="101" spans="1:10" ht="14.45" customHeight="1" x14ac:dyDescent="0.25">
      <c r="A101" s="162" t="s">
        <v>0</v>
      </c>
      <c r="B101" s="163"/>
      <c r="C101" s="164" t="s">
        <v>2</v>
      </c>
      <c r="D101" s="165" t="s">
        <v>202</v>
      </c>
      <c r="E101" s="165" t="s">
        <v>203</v>
      </c>
      <c r="F101" s="164" t="s">
        <v>220</v>
      </c>
      <c r="G101" s="164" t="s">
        <v>3</v>
      </c>
      <c r="H101" s="164" t="s">
        <v>4</v>
      </c>
      <c r="I101" s="164" t="s">
        <v>5</v>
      </c>
      <c r="J101" s="160" t="s">
        <v>218</v>
      </c>
    </row>
    <row r="102" spans="1:10" x14ac:dyDescent="0.25">
      <c r="A102" s="162" t="s">
        <v>69</v>
      </c>
      <c r="B102" s="163"/>
      <c r="C102" s="164"/>
      <c r="D102" s="165"/>
      <c r="E102" s="165"/>
      <c r="F102" s="164"/>
      <c r="G102" s="164"/>
      <c r="H102" s="164"/>
      <c r="I102" s="164"/>
      <c r="J102" s="161"/>
    </row>
    <row r="103" spans="1:10" s="9" customFormat="1" x14ac:dyDescent="0.25">
      <c r="A103" s="194" t="s">
        <v>205</v>
      </c>
      <c r="B103" s="195"/>
      <c r="C103" s="58">
        <f>SUM(C104:C106)</f>
        <v>1540</v>
      </c>
      <c r="D103" s="58">
        <f t="shared" ref="D103:H103" si="27">SUM(D104:D106)</f>
        <v>0</v>
      </c>
      <c r="E103" s="58">
        <f t="shared" si="27"/>
        <v>0</v>
      </c>
      <c r="F103" s="58">
        <f t="shared" si="27"/>
        <v>1581</v>
      </c>
      <c r="G103" s="58">
        <f t="shared" si="27"/>
        <v>0</v>
      </c>
      <c r="H103" s="58">
        <f t="shared" si="27"/>
        <v>0</v>
      </c>
      <c r="I103" s="18"/>
      <c r="J103" s="92">
        <f>+F103/C103</f>
        <v>1.0266233766233765</v>
      </c>
    </row>
    <row r="104" spans="1:10" x14ac:dyDescent="0.25">
      <c r="A104" s="22" t="s">
        <v>13</v>
      </c>
      <c r="B104" s="2" t="s">
        <v>71</v>
      </c>
      <c r="C104" s="47">
        <v>540</v>
      </c>
      <c r="D104" s="47"/>
      <c r="E104" s="47"/>
      <c r="F104" s="47">
        <v>581</v>
      </c>
      <c r="G104" s="47"/>
      <c r="H104" s="47"/>
      <c r="I104" s="2"/>
      <c r="J104" s="31">
        <f>+F104/C104</f>
        <v>1.075925925925926</v>
      </c>
    </row>
    <row r="105" spans="1:10" x14ac:dyDescent="0.25">
      <c r="A105" s="22" t="s">
        <v>15</v>
      </c>
      <c r="B105" s="2" t="s">
        <v>72</v>
      </c>
      <c r="C105" s="47">
        <v>1000</v>
      </c>
      <c r="D105" s="47"/>
      <c r="E105" s="47"/>
      <c r="F105" s="47">
        <v>1000</v>
      </c>
      <c r="G105" s="47"/>
      <c r="H105" s="47"/>
      <c r="I105" s="2"/>
      <c r="J105" s="31">
        <f>+F105/C105</f>
        <v>1</v>
      </c>
    </row>
    <row r="106" spans="1:10" ht="15.75" thickBot="1" x14ac:dyDescent="0.3">
      <c r="A106" s="23" t="s">
        <v>73</v>
      </c>
      <c r="B106" s="24" t="s">
        <v>74</v>
      </c>
      <c r="C106" s="49"/>
      <c r="D106" s="49"/>
      <c r="E106" s="49"/>
      <c r="F106" s="49"/>
      <c r="G106" s="49"/>
      <c r="H106" s="49"/>
      <c r="I106" s="24"/>
      <c r="J106" s="25"/>
    </row>
    <row r="107" spans="1:10" ht="30" customHeight="1" thickBot="1" x14ac:dyDescent="0.3">
      <c r="A107" s="7"/>
      <c r="B107" s="7"/>
      <c r="C107" s="7"/>
      <c r="D107" s="7"/>
      <c r="E107" s="7"/>
      <c r="F107" s="7"/>
      <c r="G107" s="7"/>
      <c r="H107" s="7"/>
      <c r="I107" s="7"/>
      <c r="J107" s="7"/>
    </row>
    <row r="108" spans="1:10" s="9" customFormat="1" x14ac:dyDescent="0.25">
      <c r="A108" s="174" t="s">
        <v>206</v>
      </c>
      <c r="B108" s="175"/>
      <c r="C108" s="175" t="s">
        <v>198</v>
      </c>
      <c r="D108" s="175"/>
      <c r="E108" s="175"/>
      <c r="F108" s="175" t="s">
        <v>219</v>
      </c>
      <c r="G108" s="175"/>
      <c r="H108" s="175"/>
      <c r="I108" s="175"/>
      <c r="J108" s="20" t="s">
        <v>6</v>
      </c>
    </row>
    <row r="109" spans="1:10" ht="14.45" customHeight="1" x14ac:dyDescent="0.25">
      <c r="A109" s="162" t="s">
        <v>0</v>
      </c>
      <c r="B109" s="163"/>
      <c r="C109" s="164" t="s">
        <v>2</v>
      </c>
      <c r="D109" s="165" t="s">
        <v>202</v>
      </c>
      <c r="E109" s="165" t="s">
        <v>203</v>
      </c>
      <c r="F109" s="164" t="s">
        <v>220</v>
      </c>
      <c r="G109" s="164" t="s">
        <v>3</v>
      </c>
      <c r="H109" s="164" t="s">
        <v>4</v>
      </c>
      <c r="I109" s="164" t="s">
        <v>5</v>
      </c>
      <c r="J109" s="160" t="s">
        <v>218</v>
      </c>
    </row>
    <row r="110" spans="1:10" ht="15.75" thickBot="1" x14ac:dyDescent="0.3">
      <c r="A110" s="204" t="s">
        <v>75</v>
      </c>
      <c r="B110" s="205"/>
      <c r="C110" s="200"/>
      <c r="D110" s="201"/>
      <c r="E110" s="201"/>
      <c r="F110" s="164"/>
      <c r="G110" s="200"/>
      <c r="H110" s="200"/>
      <c r="I110" s="200"/>
      <c r="J110" s="161"/>
    </row>
    <row r="111" spans="1:10" s="9" customFormat="1" ht="15.75" thickBot="1" x14ac:dyDescent="0.3">
      <c r="A111" s="196" t="s">
        <v>192</v>
      </c>
      <c r="B111" s="197"/>
      <c r="C111" s="59">
        <f>SUM(C112:C121)</f>
        <v>988680</v>
      </c>
      <c r="D111" s="59">
        <f t="shared" ref="D111:H111" si="28">SUM(D112:D121)</f>
        <v>0</v>
      </c>
      <c r="E111" s="59">
        <f t="shared" si="28"/>
        <v>0</v>
      </c>
      <c r="F111" s="59">
        <f t="shared" si="28"/>
        <v>1032250</v>
      </c>
      <c r="G111" s="59">
        <f t="shared" si="28"/>
        <v>0</v>
      </c>
      <c r="H111" s="59">
        <f t="shared" si="28"/>
        <v>0</v>
      </c>
      <c r="I111" s="30"/>
      <c r="J111" s="93">
        <f t="shared" ref="J111:J121" si="29">+F111/C111</f>
        <v>1.0440688594894203</v>
      </c>
    </row>
    <row r="112" spans="1:10" s="9" customFormat="1" x14ac:dyDescent="0.25">
      <c r="A112" s="198" t="s">
        <v>7</v>
      </c>
      <c r="B112" s="199"/>
      <c r="C112" s="60">
        <f t="shared" ref="C112:H112" si="30">+C4</f>
        <v>278957</v>
      </c>
      <c r="D112" s="60">
        <f t="shared" si="30"/>
        <v>0</v>
      </c>
      <c r="E112" s="60">
        <f t="shared" si="30"/>
        <v>0</v>
      </c>
      <c r="F112" s="60">
        <f t="shared" si="30"/>
        <v>292313</v>
      </c>
      <c r="G112" s="60">
        <f t="shared" si="30"/>
        <v>0</v>
      </c>
      <c r="H112" s="60">
        <f t="shared" si="30"/>
        <v>0</v>
      </c>
      <c r="I112" s="29"/>
      <c r="J112" s="94">
        <f t="shared" si="29"/>
        <v>1.0478783468419863</v>
      </c>
    </row>
    <row r="113" spans="1:10" s="9" customFormat="1" ht="29.45" customHeight="1" x14ac:dyDescent="0.25">
      <c r="A113" s="184" t="s">
        <v>149</v>
      </c>
      <c r="B113" s="185"/>
      <c r="C113" s="48">
        <f t="shared" ref="C113:H113" si="31">+C14</f>
        <v>32617</v>
      </c>
      <c r="D113" s="48">
        <f t="shared" si="31"/>
        <v>0</v>
      </c>
      <c r="E113" s="48">
        <f t="shared" si="31"/>
        <v>0</v>
      </c>
      <c r="F113" s="48">
        <f t="shared" si="31"/>
        <v>36989</v>
      </c>
      <c r="G113" s="48">
        <f t="shared" si="31"/>
        <v>0</v>
      </c>
      <c r="H113" s="48">
        <f t="shared" si="31"/>
        <v>0</v>
      </c>
      <c r="I113" s="10"/>
      <c r="J113" s="81">
        <f t="shared" si="29"/>
        <v>1.1340405310114356</v>
      </c>
    </row>
    <row r="114" spans="1:10" s="9" customFormat="1" ht="29.45" customHeight="1" x14ac:dyDescent="0.25">
      <c r="A114" s="176" t="s">
        <v>30</v>
      </c>
      <c r="B114" s="177"/>
      <c r="C114" s="50">
        <f t="shared" ref="C114:H114" si="32">+C23</f>
        <v>318382</v>
      </c>
      <c r="D114" s="50">
        <f t="shared" si="32"/>
        <v>0</v>
      </c>
      <c r="E114" s="50">
        <f t="shared" si="32"/>
        <v>0</v>
      </c>
      <c r="F114" s="50">
        <f t="shared" si="32"/>
        <v>314814</v>
      </c>
      <c r="G114" s="50">
        <f t="shared" si="32"/>
        <v>0</v>
      </c>
      <c r="H114" s="50">
        <f t="shared" si="32"/>
        <v>0</v>
      </c>
      <c r="I114" s="11"/>
      <c r="J114" s="83">
        <f t="shared" si="29"/>
        <v>0.98879333630670074</v>
      </c>
    </row>
    <row r="115" spans="1:10" s="9" customFormat="1" ht="29.45" customHeight="1" x14ac:dyDescent="0.25">
      <c r="A115" s="170" t="s">
        <v>34</v>
      </c>
      <c r="B115" s="171"/>
      <c r="C115" s="52">
        <f t="shared" ref="C115:H115" si="33">+C42</f>
        <v>68421</v>
      </c>
      <c r="D115" s="52">
        <f t="shared" si="33"/>
        <v>0</v>
      </c>
      <c r="E115" s="52">
        <f t="shared" si="33"/>
        <v>0</v>
      </c>
      <c r="F115" s="52">
        <f t="shared" si="33"/>
        <v>83968</v>
      </c>
      <c r="G115" s="52">
        <f t="shared" si="33"/>
        <v>0</v>
      </c>
      <c r="H115" s="52">
        <f t="shared" si="33"/>
        <v>0</v>
      </c>
      <c r="I115" s="12"/>
      <c r="J115" s="86">
        <f t="shared" si="29"/>
        <v>1.2272255594042765</v>
      </c>
    </row>
    <row r="116" spans="1:10" s="9" customFormat="1" ht="28.15" customHeight="1" x14ac:dyDescent="0.25">
      <c r="A116" s="172" t="s">
        <v>39</v>
      </c>
      <c r="B116" s="173"/>
      <c r="C116" s="53">
        <f t="shared" ref="C116:H116" si="34">+C51</f>
        <v>46203</v>
      </c>
      <c r="D116" s="53">
        <f t="shared" si="34"/>
        <v>0</v>
      </c>
      <c r="E116" s="53">
        <f t="shared" si="34"/>
        <v>0</v>
      </c>
      <c r="F116" s="53">
        <f t="shared" si="34"/>
        <v>37069</v>
      </c>
      <c r="G116" s="53">
        <f t="shared" si="34"/>
        <v>0</v>
      </c>
      <c r="H116" s="53">
        <f t="shared" si="34"/>
        <v>0</v>
      </c>
      <c r="I116" s="13"/>
      <c r="J116" s="87">
        <f t="shared" si="29"/>
        <v>0.80230720948856138</v>
      </c>
    </row>
    <row r="117" spans="1:10" s="9" customFormat="1" ht="30" customHeight="1" x14ac:dyDescent="0.25">
      <c r="A117" s="166" t="s">
        <v>44</v>
      </c>
      <c r="B117" s="167"/>
      <c r="C117" s="54">
        <f t="shared" ref="C117:H117" si="35">+C59</f>
        <v>119506</v>
      </c>
      <c r="D117" s="54">
        <f t="shared" si="35"/>
        <v>0</v>
      </c>
      <c r="E117" s="54">
        <f t="shared" si="35"/>
        <v>0</v>
      </c>
      <c r="F117" s="54">
        <f t="shared" si="35"/>
        <v>128012</v>
      </c>
      <c r="G117" s="54">
        <f t="shared" si="35"/>
        <v>0</v>
      </c>
      <c r="H117" s="54">
        <f t="shared" si="35"/>
        <v>0</v>
      </c>
      <c r="I117" s="14"/>
      <c r="J117" s="88">
        <f t="shared" si="29"/>
        <v>1.0711763426104128</v>
      </c>
    </row>
    <row r="118" spans="1:10" s="9" customFormat="1" x14ac:dyDescent="0.25">
      <c r="A118" s="168" t="s">
        <v>47</v>
      </c>
      <c r="B118" s="169"/>
      <c r="C118" s="55">
        <f t="shared" ref="C118:H118" si="36">+C64</f>
        <v>40673</v>
      </c>
      <c r="D118" s="55">
        <f t="shared" si="36"/>
        <v>0</v>
      </c>
      <c r="E118" s="55">
        <f t="shared" si="36"/>
        <v>0</v>
      </c>
      <c r="F118" s="55">
        <f t="shared" si="36"/>
        <v>35884</v>
      </c>
      <c r="G118" s="55">
        <f t="shared" si="36"/>
        <v>0</v>
      </c>
      <c r="H118" s="55">
        <f t="shared" si="36"/>
        <v>0</v>
      </c>
      <c r="I118" s="15"/>
      <c r="J118" s="89">
        <f t="shared" si="29"/>
        <v>0.88225604209180541</v>
      </c>
    </row>
    <row r="119" spans="1:10" s="9" customFormat="1" x14ac:dyDescent="0.25">
      <c r="A119" s="188" t="s">
        <v>53</v>
      </c>
      <c r="B119" s="189"/>
      <c r="C119" s="56">
        <f t="shared" ref="C119:H119" si="37">+C78</f>
        <v>76381</v>
      </c>
      <c r="D119" s="56">
        <f t="shared" si="37"/>
        <v>0</v>
      </c>
      <c r="E119" s="56">
        <f t="shared" si="37"/>
        <v>0</v>
      </c>
      <c r="F119" s="56">
        <f t="shared" si="37"/>
        <v>91620</v>
      </c>
      <c r="G119" s="56">
        <f t="shared" si="37"/>
        <v>0</v>
      </c>
      <c r="H119" s="56">
        <f t="shared" si="37"/>
        <v>0</v>
      </c>
      <c r="I119" s="16"/>
      <c r="J119" s="90">
        <f t="shared" si="29"/>
        <v>1.1995129678846834</v>
      </c>
    </row>
    <row r="120" spans="1:10" s="9" customFormat="1" x14ac:dyDescent="0.25">
      <c r="A120" s="190" t="s">
        <v>61</v>
      </c>
      <c r="B120" s="191"/>
      <c r="C120" s="57">
        <f t="shared" ref="C120:H120" si="38">+C91</f>
        <v>6000</v>
      </c>
      <c r="D120" s="57">
        <f t="shared" si="38"/>
        <v>0</v>
      </c>
      <c r="E120" s="57">
        <f t="shared" si="38"/>
        <v>0</v>
      </c>
      <c r="F120" s="57">
        <f t="shared" si="38"/>
        <v>10000</v>
      </c>
      <c r="G120" s="57">
        <f t="shared" si="38"/>
        <v>0</v>
      </c>
      <c r="H120" s="57">
        <f t="shared" si="38"/>
        <v>0</v>
      </c>
      <c r="I120" s="17"/>
      <c r="J120" s="91">
        <f t="shared" si="29"/>
        <v>1.6666666666666667</v>
      </c>
    </row>
    <row r="121" spans="1:10" s="9" customFormat="1" ht="15.75" thickBot="1" x14ac:dyDescent="0.3">
      <c r="A121" s="202" t="s">
        <v>70</v>
      </c>
      <c r="B121" s="203"/>
      <c r="C121" s="61">
        <f>+C103</f>
        <v>1540</v>
      </c>
      <c r="D121" s="61">
        <f t="shared" ref="D121:H121" si="39">+D103</f>
        <v>0</v>
      </c>
      <c r="E121" s="61">
        <f t="shared" si="39"/>
        <v>0</v>
      </c>
      <c r="F121" s="61">
        <f t="shared" si="39"/>
        <v>1581</v>
      </c>
      <c r="G121" s="61">
        <f t="shared" si="39"/>
        <v>0</v>
      </c>
      <c r="H121" s="61">
        <f t="shared" si="39"/>
        <v>0</v>
      </c>
      <c r="I121" s="26"/>
      <c r="J121" s="95">
        <f t="shared" si="29"/>
        <v>1.0266233766233765</v>
      </c>
    </row>
    <row r="122" spans="1:10" ht="30" customHeight="1" thickBot="1" x14ac:dyDescent="0.3"/>
    <row r="123" spans="1:10" s="9" customFormat="1" x14ac:dyDescent="0.25">
      <c r="A123" s="174" t="s">
        <v>206</v>
      </c>
      <c r="B123" s="175"/>
      <c r="C123" s="175" t="s">
        <v>198</v>
      </c>
      <c r="D123" s="175"/>
      <c r="E123" s="175"/>
      <c r="F123" s="175" t="s">
        <v>219</v>
      </c>
      <c r="G123" s="175"/>
      <c r="H123" s="175"/>
      <c r="I123" s="175"/>
      <c r="J123" s="20" t="s">
        <v>6</v>
      </c>
    </row>
    <row r="124" spans="1:10" ht="14.45" customHeight="1" x14ac:dyDescent="0.25">
      <c r="A124" s="162" t="s">
        <v>0</v>
      </c>
      <c r="B124" s="163"/>
      <c r="C124" s="164" t="s">
        <v>2</v>
      </c>
      <c r="D124" s="165" t="s">
        <v>202</v>
      </c>
      <c r="E124" s="165" t="s">
        <v>203</v>
      </c>
      <c r="F124" s="164" t="s">
        <v>220</v>
      </c>
      <c r="G124" s="164" t="s">
        <v>3</v>
      </c>
      <c r="H124" s="164" t="s">
        <v>4</v>
      </c>
      <c r="I124" s="164" t="s">
        <v>5</v>
      </c>
      <c r="J124" s="160" t="s">
        <v>218</v>
      </c>
    </row>
    <row r="125" spans="1:10" x14ac:dyDescent="0.25">
      <c r="A125" s="162" t="s">
        <v>75</v>
      </c>
      <c r="B125" s="163"/>
      <c r="C125" s="164"/>
      <c r="D125" s="165"/>
      <c r="E125" s="165"/>
      <c r="F125" s="164"/>
      <c r="G125" s="164"/>
      <c r="H125" s="164"/>
      <c r="I125" s="164"/>
      <c r="J125" s="161"/>
    </row>
    <row r="126" spans="1:10" s="9" customFormat="1" x14ac:dyDescent="0.25">
      <c r="A126" s="206" t="s">
        <v>76</v>
      </c>
      <c r="B126" s="207"/>
      <c r="C126" s="62">
        <f t="shared" ref="C126:H126" si="40">SUM(C127:C127)+C132</f>
        <v>9869</v>
      </c>
      <c r="D126" s="62">
        <f t="shared" si="40"/>
        <v>0</v>
      </c>
      <c r="E126" s="62">
        <f t="shared" si="40"/>
        <v>0</v>
      </c>
      <c r="F126" s="62">
        <f>SUM(F127:F127)+F132</f>
        <v>3445</v>
      </c>
      <c r="G126" s="62">
        <f t="shared" si="40"/>
        <v>0</v>
      </c>
      <c r="H126" s="62">
        <f t="shared" si="40"/>
        <v>0</v>
      </c>
      <c r="I126" s="19"/>
      <c r="J126" s="96"/>
    </row>
    <row r="127" spans="1:10" x14ac:dyDescent="0.25">
      <c r="A127" s="22" t="s">
        <v>17</v>
      </c>
      <c r="B127" s="2" t="s">
        <v>77</v>
      </c>
      <c r="C127" s="47">
        <f>SUM(C128:C131)</f>
        <v>-3000</v>
      </c>
      <c r="D127" s="47">
        <f t="shared" ref="D127:E127" si="41">SUM(D128:D131)</f>
        <v>0</v>
      </c>
      <c r="E127" s="47">
        <f t="shared" si="41"/>
        <v>0</v>
      </c>
      <c r="F127" s="47">
        <f>SUM(F128:F131)</f>
        <v>0</v>
      </c>
      <c r="G127" s="47"/>
      <c r="H127" s="47"/>
      <c r="I127" s="2"/>
      <c r="J127" s="31"/>
    </row>
    <row r="128" spans="1:10" s="120" customFormat="1" x14ac:dyDescent="0.25">
      <c r="A128" s="116"/>
      <c r="B128" s="117" t="s">
        <v>142</v>
      </c>
      <c r="C128" s="118">
        <v>-1000</v>
      </c>
      <c r="D128" s="118"/>
      <c r="E128" s="118"/>
      <c r="F128" s="118"/>
      <c r="G128" s="118"/>
      <c r="H128" s="118"/>
      <c r="I128" s="117"/>
      <c r="J128" s="119"/>
    </row>
    <row r="129" spans="1:10" s="120" customFormat="1" x14ac:dyDescent="0.25">
      <c r="A129" s="116"/>
      <c r="B129" s="117" t="s">
        <v>143</v>
      </c>
      <c r="C129" s="118">
        <v>-1000</v>
      </c>
      <c r="D129" s="118"/>
      <c r="E129" s="118"/>
      <c r="F129" s="118"/>
      <c r="G129" s="118"/>
      <c r="H129" s="118"/>
      <c r="I129" s="117"/>
      <c r="J129" s="119"/>
    </row>
    <row r="130" spans="1:10" s="120" customFormat="1" x14ac:dyDescent="0.25">
      <c r="A130" s="116"/>
      <c r="B130" s="117" t="s">
        <v>144</v>
      </c>
      <c r="C130" s="118"/>
      <c r="D130" s="118"/>
      <c r="E130" s="118"/>
      <c r="F130" s="118"/>
      <c r="G130" s="118"/>
      <c r="H130" s="118"/>
      <c r="I130" s="117"/>
      <c r="J130" s="119"/>
    </row>
    <row r="131" spans="1:10" s="120" customFormat="1" x14ac:dyDescent="0.25">
      <c r="A131" s="116" t="s">
        <v>151</v>
      </c>
      <c r="B131" s="117" t="s">
        <v>153</v>
      </c>
      <c r="C131" s="118">
        <v>-1000</v>
      </c>
      <c r="D131" s="118"/>
      <c r="E131" s="118"/>
      <c r="F131" s="118"/>
      <c r="G131" s="118"/>
      <c r="H131" s="118"/>
      <c r="I131" s="117"/>
      <c r="J131" s="119"/>
    </row>
    <row r="132" spans="1:10" x14ac:dyDescent="0.25">
      <c r="A132" s="22" t="s">
        <v>15</v>
      </c>
      <c r="B132" s="2" t="s">
        <v>183</v>
      </c>
      <c r="C132" s="47">
        <v>12869</v>
      </c>
      <c r="D132" s="47"/>
      <c r="E132" s="47"/>
      <c r="F132" s="47">
        <v>3445</v>
      </c>
      <c r="G132" s="47"/>
      <c r="H132" s="47"/>
      <c r="I132" s="2"/>
      <c r="J132" s="31"/>
    </row>
    <row r="133" spans="1:10" ht="15.75" thickBot="1" x14ac:dyDescent="0.3">
      <c r="A133" s="27"/>
      <c r="B133" s="6"/>
      <c r="C133" s="63"/>
      <c r="D133" s="63"/>
      <c r="E133" s="63"/>
      <c r="F133" s="63"/>
      <c r="G133" s="63"/>
      <c r="H133" s="63"/>
      <c r="I133" s="6"/>
      <c r="J133" s="97"/>
    </row>
    <row r="134" spans="1:10" s="9" customFormat="1" ht="15.75" thickBot="1" x14ac:dyDescent="0.3">
      <c r="A134" s="208" t="s">
        <v>193</v>
      </c>
      <c r="B134" s="209"/>
      <c r="C134" s="64">
        <f>+C111+C126</f>
        <v>998549</v>
      </c>
      <c r="D134" s="64">
        <f t="shared" ref="D134:H134" si="42">+D111+D126</f>
        <v>0</v>
      </c>
      <c r="E134" s="64">
        <f t="shared" si="42"/>
        <v>0</v>
      </c>
      <c r="F134" s="64">
        <f t="shared" si="42"/>
        <v>1035695</v>
      </c>
      <c r="G134" s="64">
        <f t="shared" si="42"/>
        <v>0</v>
      </c>
      <c r="H134" s="64">
        <f t="shared" si="42"/>
        <v>0</v>
      </c>
      <c r="I134" s="28"/>
      <c r="J134" s="98">
        <f>+F134/C134</f>
        <v>1.0371999771668692</v>
      </c>
    </row>
    <row r="135" spans="1:10" s="9" customFormat="1" ht="15.75" thickBot="1" x14ac:dyDescent="0.3">
      <c r="A135" s="135"/>
      <c r="B135" s="135"/>
      <c r="C135" s="136"/>
      <c r="D135" s="136"/>
      <c r="E135" s="136"/>
      <c r="F135" s="136"/>
      <c r="G135" s="136"/>
      <c r="H135" s="136"/>
      <c r="I135" s="137"/>
      <c r="J135" s="138"/>
    </row>
    <row r="136" spans="1:10" s="9" customFormat="1" x14ac:dyDescent="0.25">
      <c r="A136" s="174" t="s">
        <v>206</v>
      </c>
      <c r="B136" s="175"/>
      <c r="C136" s="175" t="s">
        <v>198</v>
      </c>
      <c r="D136" s="175"/>
      <c r="E136" s="175"/>
      <c r="F136" s="175" t="s">
        <v>219</v>
      </c>
      <c r="G136" s="175"/>
      <c r="H136" s="175"/>
      <c r="I136" s="175"/>
      <c r="J136" s="20" t="s">
        <v>6</v>
      </c>
    </row>
    <row r="137" spans="1:10" ht="14.45" customHeight="1" x14ac:dyDescent="0.25">
      <c r="A137" s="162" t="s">
        <v>0</v>
      </c>
      <c r="B137" s="163"/>
      <c r="C137" s="164" t="s">
        <v>2</v>
      </c>
      <c r="D137" s="165" t="s">
        <v>202</v>
      </c>
      <c r="E137" s="165" t="s">
        <v>203</v>
      </c>
      <c r="F137" s="164" t="s">
        <v>220</v>
      </c>
      <c r="G137" s="164" t="s">
        <v>3</v>
      </c>
      <c r="H137" s="164" t="s">
        <v>4</v>
      </c>
      <c r="I137" s="164" t="s">
        <v>5</v>
      </c>
      <c r="J137" s="160" t="s">
        <v>218</v>
      </c>
    </row>
    <row r="138" spans="1:10" x14ac:dyDescent="0.25">
      <c r="A138" s="162" t="s">
        <v>75</v>
      </c>
      <c r="B138" s="163"/>
      <c r="C138" s="164"/>
      <c r="D138" s="165"/>
      <c r="E138" s="165"/>
      <c r="F138" s="164"/>
      <c r="G138" s="164"/>
      <c r="H138" s="164"/>
      <c r="I138" s="164"/>
      <c r="J138" s="161"/>
    </row>
    <row r="139" spans="1:10" s="9" customFormat="1" x14ac:dyDescent="0.25">
      <c r="A139" s="206" t="s">
        <v>194</v>
      </c>
      <c r="B139" s="207"/>
      <c r="C139" s="62">
        <f t="shared" ref="C139" si="43">SUM(C140:C145)</f>
        <v>76661</v>
      </c>
      <c r="D139" s="62">
        <f t="shared" ref="D139:H139" si="44">SUM(D140:D145)</f>
        <v>0</v>
      </c>
      <c r="E139" s="62">
        <f t="shared" si="44"/>
        <v>0</v>
      </c>
      <c r="F139" s="62">
        <f>SUM(F140:F145)</f>
        <v>67960</v>
      </c>
      <c r="G139" s="62">
        <f t="shared" si="44"/>
        <v>0</v>
      </c>
      <c r="H139" s="62">
        <f t="shared" si="44"/>
        <v>0</v>
      </c>
      <c r="I139" s="19"/>
      <c r="J139" s="96">
        <f>+F139/C139</f>
        <v>0.88650030654439671</v>
      </c>
    </row>
    <row r="140" spans="1:10" x14ac:dyDescent="0.25">
      <c r="A140" s="22" t="s">
        <v>15</v>
      </c>
      <c r="B140" s="2" t="s">
        <v>78</v>
      </c>
      <c r="C140" s="47">
        <v>10000</v>
      </c>
      <c r="D140" s="47"/>
      <c r="E140" s="47"/>
      <c r="F140" s="47">
        <v>10000</v>
      </c>
      <c r="G140" s="47"/>
      <c r="H140" s="47"/>
      <c r="I140" s="2"/>
      <c r="J140" s="31">
        <f>+F140/C140</f>
        <v>1</v>
      </c>
    </row>
    <row r="141" spans="1:10" x14ac:dyDescent="0.25">
      <c r="A141" s="22" t="s">
        <v>15</v>
      </c>
      <c r="B141" s="2" t="s">
        <v>79</v>
      </c>
      <c r="C141" s="47">
        <v>56961</v>
      </c>
      <c r="D141" s="47"/>
      <c r="E141" s="47"/>
      <c r="F141" s="47">
        <v>29460</v>
      </c>
      <c r="G141" s="47"/>
      <c r="H141" s="47"/>
      <c r="I141" s="2"/>
      <c r="J141" s="31">
        <f t="shared" ref="J141" si="45">+F141/C141</f>
        <v>0.51719597619423818</v>
      </c>
    </row>
    <row r="142" spans="1:10" x14ac:dyDescent="0.25">
      <c r="A142" s="22" t="s">
        <v>15</v>
      </c>
      <c r="B142" s="2" t="s">
        <v>226</v>
      </c>
      <c r="C142" s="47"/>
      <c r="D142" s="47"/>
      <c r="E142" s="47"/>
      <c r="F142" s="47">
        <v>13500</v>
      </c>
      <c r="G142" s="47"/>
      <c r="H142" s="47"/>
      <c r="I142" s="2"/>
      <c r="J142" s="31"/>
    </row>
    <row r="143" spans="1:10" x14ac:dyDescent="0.25">
      <c r="A143" s="22" t="s">
        <v>15</v>
      </c>
      <c r="B143" s="2" t="s">
        <v>227</v>
      </c>
      <c r="C143" s="47"/>
      <c r="D143" s="47"/>
      <c r="E143" s="47"/>
      <c r="F143" s="47">
        <v>15000</v>
      </c>
      <c r="G143" s="47"/>
      <c r="H143" s="47"/>
      <c r="I143" s="2"/>
      <c r="J143" s="31"/>
    </row>
    <row r="144" spans="1:10" x14ac:dyDescent="0.25">
      <c r="A144" s="22" t="s">
        <v>15</v>
      </c>
      <c r="B144" s="2" t="s">
        <v>228</v>
      </c>
      <c r="C144" s="47"/>
      <c r="D144" s="47"/>
      <c r="E144" s="47"/>
      <c r="F144" s="47">
        <f>4844-1018-2617-1209</f>
        <v>0</v>
      </c>
      <c r="G144" s="47"/>
      <c r="H144" s="47"/>
      <c r="I144" s="2"/>
      <c r="J144" s="31"/>
    </row>
    <row r="145" spans="1:10" x14ac:dyDescent="0.25">
      <c r="A145" s="22" t="s">
        <v>15</v>
      </c>
      <c r="B145" s="2" t="s">
        <v>150</v>
      </c>
      <c r="C145" s="47">
        <v>9700</v>
      </c>
      <c r="D145" s="47"/>
      <c r="E145" s="47"/>
      <c r="F145" s="47"/>
      <c r="G145" s="47"/>
      <c r="H145" s="47"/>
      <c r="I145" s="2"/>
      <c r="J145" s="31"/>
    </row>
    <row r="146" spans="1:10" s="9" customFormat="1" x14ac:dyDescent="0.25">
      <c r="A146" s="206" t="s">
        <v>195</v>
      </c>
      <c r="B146" s="207"/>
      <c r="C146" s="62">
        <f t="shared" ref="C146" si="46">SUM(C147:C149)</f>
        <v>121724</v>
      </c>
      <c r="D146" s="62">
        <f t="shared" ref="D146:H146" si="47">SUM(D147:D149)</f>
        <v>0</v>
      </c>
      <c r="E146" s="62">
        <f t="shared" si="47"/>
        <v>0</v>
      </c>
      <c r="F146" s="62">
        <f t="shared" si="47"/>
        <v>62350</v>
      </c>
      <c r="G146" s="62">
        <f t="shared" si="47"/>
        <v>0</v>
      </c>
      <c r="H146" s="62">
        <f t="shared" si="47"/>
        <v>0</v>
      </c>
      <c r="I146" s="19"/>
      <c r="J146" s="96">
        <f>+F146/C146</f>
        <v>0.51222437645821695</v>
      </c>
    </row>
    <row r="147" spans="1:10" s="4" customFormat="1" x14ac:dyDescent="0.25">
      <c r="A147" s="131"/>
      <c r="B147" s="3" t="s">
        <v>80</v>
      </c>
      <c r="C147" s="51">
        <f>45439+20000</f>
        <v>65439</v>
      </c>
      <c r="D147" s="51"/>
      <c r="E147" s="51"/>
      <c r="F147" s="51">
        <v>62350</v>
      </c>
      <c r="G147" s="51"/>
      <c r="H147" s="51"/>
      <c r="I147" s="3"/>
      <c r="J147" s="84">
        <f>+F147/C147</f>
        <v>0.95279573343113433</v>
      </c>
    </row>
    <row r="148" spans="1:10" s="4" customFormat="1" x14ac:dyDescent="0.25">
      <c r="A148" s="131"/>
      <c r="B148" s="3" t="s">
        <v>139</v>
      </c>
      <c r="C148" s="51">
        <v>29000</v>
      </c>
      <c r="D148" s="51"/>
      <c r="E148" s="51"/>
      <c r="F148" s="51"/>
      <c r="G148" s="51"/>
      <c r="H148" s="51"/>
      <c r="I148" s="3"/>
      <c r="J148" s="84">
        <f t="shared" ref="J148" si="48">+F148/C148</f>
        <v>0</v>
      </c>
    </row>
    <row r="149" spans="1:10" s="4" customFormat="1" ht="15.75" thickBot="1" x14ac:dyDescent="0.3">
      <c r="A149" s="131"/>
      <c r="B149" s="3" t="s">
        <v>216</v>
      </c>
      <c r="C149" s="51">
        <v>27285</v>
      </c>
      <c r="D149" s="51"/>
      <c r="E149" s="51"/>
      <c r="F149" s="51"/>
      <c r="G149" s="51"/>
      <c r="H149" s="51"/>
      <c r="I149" s="3"/>
      <c r="J149" s="84"/>
    </row>
    <row r="150" spans="1:10" s="4" customFormat="1" ht="15.75" thickBot="1" x14ac:dyDescent="0.3">
      <c r="A150" s="208" t="s">
        <v>217</v>
      </c>
      <c r="B150" s="209"/>
      <c r="C150" s="64">
        <f t="shared" ref="C150" si="49">+C139+C146</f>
        <v>198385</v>
      </c>
      <c r="D150" s="64">
        <f t="shared" ref="D150:H150" si="50">+D139+D146</f>
        <v>0</v>
      </c>
      <c r="E150" s="64">
        <f t="shared" si="50"/>
        <v>0</v>
      </c>
      <c r="F150" s="64">
        <f t="shared" si="50"/>
        <v>130310</v>
      </c>
      <c r="G150" s="64">
        <f t="shared" si="50"/>
        <v>0</v>
      </c>
      <c r="H150" s="64">
        <f t="shared" si="50"/>
        <v>0</v>
      </c>
      <c r="I150" s="28"/>
      <c r="J150" s="98">
        <f>+F150/C150</f>
        <v>0.65685409683191776</v>
      </c>
    </row>
    <row r="151" spans="1:10" s="139" customFormat="1" x14ac:dyDescent="0.25">
      <c r="A151" s="135"/>
      <c r="B151" s="135"/>
      <c r="C151" s="136"/>
      <c r="D151" s="136"/>
      <c r="E151" s="136"/>
      <c r="F151" s="136"/>
      <c r="G151" s="136"/>
      <c r="H151" s="136"/>
      <c r="I151" s="137"/>
      <c r="J151" s="138"/>
    </row>
    <row r="152" spans="1:10" ht="15.75" thickBot="1" x14ac:dyDescent="0.3"/>
    <row r="153" spans="1:10" s="9" customFormat="1" x14ac:dyDescent="0.25">
      <c r="A153" s="174" t="s">
        <v>206</v>
      </c>
      <c r="B153" s="175"/>
      <c r="C153" s="175" t="s">
        <v>198</v>
      </c>
      <c r="D153" s="175"/>
      <c r="E153" s="175"/>
      <c r="F153" s="175" t="s">
        <v>219</v>
      </c>
      <c r="G153" s="175"/>
      <c r="H153" s="175"/>
      <c r="I153" s="175"/>
      <c r="J153" s="20" t="s">
        <v>6</v>
      </c>
    </row>
    <row r="154" spans="1:10" ht="14.45" customHeight="1" x14ac:dyDescent="0.25">
      <c r="A154" s="162" t="s">
        <v>155</v>
      </c>
      <c r="B154" s="163"/>
      <c r="C154" s="164" t="s">
        <v>2</v>
      </c>
      <c r="D154" s="165" t="s">
        <v>202</v>
      </c>
      <c r="E154" s="165" t="s">
        <v>203</v>
      </c>
      <c r="F154" s="164" t="s">
        <v>220</v>
      </c>
      <c r="G154" s="164" t="s">
        <v>3</v>
      </c>
      <c r="H154" s="164" t="s">
        <v>4</v>
      </c>
      <c r="I154" s="164" t="s">
        <v>5</v>
      </c>
      <c r="J154" s="160" t="s">
        <v>218</v>
      </c>
    </row>
    <row r="155" spans="1:10" x14ac:dyDescent="0.25">
      <c r="A155" s="162" t="s">
        <v>75</v>
      </c>
      <c r="B155" s="163"/>
      <c r="C155" s="164"/>
      <c r="D155" s="165"/>
      <c r="E155" s="165"/>
      <c r="F155" s="164"/>
      <c r="G155" s="164"/>
      <c r="H155" s="164"/>
      <c r="I155" s="164"/>
      <c r="J155" s="161"/>
    </row>
    <row r="156" spans="1:10" s="9" customFormat="1" x14ac:dyDescent="0.25">
      <c r="A156" s="206" t="s">
        <v>197</v>
      </c>
      <c r="B156" s="207"/>
      <c r="C156" s="62">
        <f t="shared" ref="C156" si="51">SUM(C157:C159)</f>
        <v>3000</v>
      </c>
      <c r="D156" s="62">
        <f t="shared" ref="D156" si="52">SUM(D157:D159)</f>
        <v>0</v>
      </c>
      <c r="E156" s="62">
        <f t="shared" ref="E156" si="53">SUM(E157:E159)</f>
        <v>0</v>
      </c>
      <c r="F156" s="62">
        <f t="shared" ref="F156" si="54">SUM(F157:F159)</f>
        <v>0</v>
      </c>
      <c r="G156" s="62">
        <f t="shared" ref="G156" si="55">SUM(G157:G159)</f>
        <v>0</v>
      </c>
      <c r="H156" s="62">
        <f t="shared" ref="H156" si="56">SUM(H157:H159)</f>
        <v>0</v>
      </c>
      <c r="I156" s="19"/>
      <c r="J156" s="96">
        <f>+F156/C156</f>
        <v>0</v>
      </c>
    </row>
    <row r="157" spans="1:10" x14ac:dyDescent="0.25">
      <c r="A157" s="22"/>
      <c r="B157" s="2" t="s">
        <v>166</v>
      </c>
      <c r="C157" s="47"/>
      <c r="D157" s="47"/>
      <c r="E157" s="47"/>
      <c r="F157" s="47"/>
      <c r="G157" s="47"/>
      <c r="H157" s="47"/>
      <c r="I157" s="2"/>
      <c r="J157" s="31"/>
    </row>
    <row r="158" spans="1:10" x14ac:dyDescent="0.25">
      <c r="A158" s="22"/>
      <c r="B158" s="2" t="s">
        <v>181</v>
      </c>
      <c r="C158" s="47">
        <v>1000</v>
      </c>
      <c r="D158" s="47"/>
      <c r="E158" s="47"/>
      <c r="F158" s="47"/>
      <c r="G158" s="47"/>
      <c r="H158" s="47"/>
      <c r="I158" s="2"/>
      <c r="J158" s="31">
        <f t="shared" ref="J158:J168" si="57">+F158/C158</f>
        <v>0</v>
      </c>
    </row>
    <row r="159" spans="1:10" x14ac:dyDescent="0.25">
      <c r="A159" s="22"/>
      <c r="B159" s="2" t="s">
        <v>180</v>
      </c>
      <c r="C159" s="47">
        <v>2000</v>
      </c>
      <c r="D159" s="47"/>
      <c r="E159" s="47"/>
      <c r="F159" s="47"/>
      <c r="G159" s="47"/>
      <c r="H159" s="47"/>
      <c r="I159" s="2"/>
      <c r="J159" s="31">
        <f>+F159/C159</f>
        <v>0</v>
      </c>
    </row>
    <row r="160" spans="1:10" s="9" customFormat="1" x14ac:dyDescent="0.25">
      <c r="A160" s="212" t="s">
        <v>196</v>
      </c>
      <c r="B160" s="213"/>
      <c r="C160" s="133">
        <f t="shared" ref="C160" si="58">SUM(C161:C174)</f>
        <v>544555</v>
      </c>
      <c r="D160" s="133">
        <f t="shared" ref="D160:F160" si="59">SUM(D161:D174)</f>
        <v>0</v>
      </c>
      <c r="E160" s="133">
        <f t="shared" si="59"/>
        <v>0</v>
      </c>
      <c r="F160" s="133">
        <f t="shared" si="59"/>
        <v>216228</v>
      </c>
      <c r="G160" s="133"/>
      <c r="H160" s="133"/>
      <c r="I160" s="132"/>
      <c r="J160" s="134">
        <f t="shared" si="57"/>
        <v>0.39707283929079706</v>
      </c>
    </row>
    <row r="161" spans="1:10" s="120" customFormat="1" x14ac:dyDescent="0.25">
      <c r="A161" s="116"/>
      <c r="B161" s="117" t="s">
        <v>167</v>
      </c>
      <c r="C161" s="118">
        <v>47717</v>
      </c>
      <c r="D161" s="118"/>
      <c r="E161" s="118"/>
      <c r="F161" s="118"/>
      <c r="G161" s="118"/>
      <c r="H161" s="118"/>
      <c r="I161" s="117"/>
      <c r="J161" s="119">
        <f t="shared" si="57"/>
        <v>0</v>
      </c>
    </row>
    <row r="162" spans="1:10" s="120" customFormat="1" x14ac:dyDescent="0.25">
      <c r="A162" s="116"/>
      <c r="B162" s="117" t="s">
        <v>168</v>
      </c>
      <c r="C162" s="118">
        <v>850</v>
      </c>
      <c r="D162" s="118"/>
      <c r="E162" s="118"/>
      <c r="F162" s="118"/>
      <c r="G162" s="118"/>
      <c r="H162" s="118"/>
      <c r="I162" s="117"/>
      <c r="J162" s="119">
        <f t="shared" si="57"/>
        <v>0</v>
      </c>
    </row>
    <row r="163" spans="1:10" s="120" customFormat="1" x14ac:dyDescent="0.25">
      <c r="A163" s="116"/>
      <c r="B163" s="117" t="s">
        <v>169</v>
      </c>
      <c r="C163" s="118">
        <v>24</v>
      </c>
      <c r="D163" s="118"/>
      <c r="E163" s="118"/>
      <c r="F163" s="118"/>
      <c r="G163" s="118"/>
      <c r="H163" s="118"/>
      <c r="I163" s="117"/>
      <c r="J163" s="119">
        <f t="shared" si="57"/>
        <v>0</v>
      </c>
    </row>
    <row r="164" spans="1:10" s="120" customFormat="1" x14ac:dyDescent="0.25">
      <c r="A164" s="116"/>
      <c r="B164" s="117" t="s">
        <v>170</v>
      </c>
      <c r="C164" s="118"/>
      <c r="D164" s="118"/>
      <c r="E164" s="118"/>
      <c r="F164" s="118"/>
      <c r="G164" s="118"/>
      <c r="H164" s="118"/>
      <c r="I164" s="117"/>
      <c r="J164" s="119"/>
    </row>
    <row r="165" spans="1:10" s="120" customFormat="1" x14ac:dyDescent="0.25">
      <c r="A165" s="116"/>
      <c r="B165" s="117" t="s">
        <v>171</v>
      </c>
      <c r="C165" s="118">
        <v>10900</v>
      </c>
      <c r="D165" s="118"/>
      <c r="E165" s="118"/>
      <c r="F165" s="118"/>
      <c r="G165" s="118"/>
      <c r="H165" s="118"/>
      <c r="I165" s="117"/>
      <c r="J165" s="119">
        <f t="shared" si="57"/>
        <v>0</v>
      </c>
    </row>
    <row r="166" spans="1:10" s="120" customFormat="1" x14ac:dyDescent="0.25">
      <c r="A166" s="116"/>
      <c r="B166" s="117" t="s">
        <v>172</v>
      </c>
      <c r="C166" s="118">
        <v>562</v>
      </c>
      <c r="D166" s="118"/>
      <c r="E166" s="118"/>
      <c r="F166" s="118"/>
      <c r="G166" s="118"/>
      <c r="H166" s="118"/>
      <c r="I166" s="117"/>
      <c r="J166" s="119">
        <f t="shared" si="57"/>
        <v>0</v>
      </c>
    </row>
    <row r="167" spans="1:10" s="120" customFormat="1" x14ac:dyDescent="0.25">
      <c r="A167" s="116"/>
      <c r="B167" s="117" t="s">
        <v>173</v>
      </c>
      <c r="C167" s="118">
        <v>27792</v>
      </c>
      <c r="D167" s="118"/>
      <c r="E167" s="118"/>
      <c r="F167" s="118"/>
      <c r="G167" s="118"/>
      <c r="H167" s="118"/>
      <c r="I167" s="117"/>
      <c r="J167" s="119">
        <f t="shared" si="57"/>
        <v>0</v>
      </c>
    </row>
    <row r="168" spans="1:10" s="120" customFormat="1" x14ac:dyDescent="0.25">
      <c r="A168" s="116"/>
      <c r="B168" s="117" t="s">
        <v>174</v>
      </c>
      <c r="C168" s="118">
        <v>434</v>
      </c>
      <c r="D168" s="118"/>
      <c r="E168" s="118"/>
      <c r="F168" s="118"/>
      <c r="G168" s="118"/>
      <c r="H168" s="118"/>
      <c r="I168" s="117"/>
      <c r="J168" s="119">
        <f t="shared" si="57"/>
        <v>0</v>
      </c>
    </row>
    <row r="169" spans="1:10" s="120" customFormat="1" x14ac:dyDescent="0.25">
      <c r="A169" s="116"/>
      <c r="B169" s="117" t="s">
        <v>175</v>
      </c>
      <c r="C169" s="118">
        <v>128205</v>
      </c>
      <c r="D169" s="118"/>
      <c r="E169" s="118"/>
      <c r="F169" s="118"/>
      <c r="G169" s="118"/>
      <c r="H169" s="118"/>
      <c r="I169" s="117"/>
      <c r="J169" s="119">
        <f t="shared" ref="J169:J174" si="60">+F169/C169</f>
        <v>0</v>
      </c>
    </row>
    <row r="170" spans="1:10" s="120" customFormat="1" x14ac:dyDescent="0.25">
      <c r="A170" s="123"/>
      <c r="B170" s="117" t="s">
        <v>176</v>
      </c>
      <c r="C170" s="124">
        <v>99384</v>
      </c>
      <c r="D170" s="124"/>
      <c r="E170" s="124"/>
      <c r="F170" s="124"/>
      <c r="G170" s="124"/>
      <c r="H170" s="124"/>
      <c r="I170" s="125"/>
      <c r="J170" s="119">
        <f t="shared" si="60"/>
        <v>0</v>
      </c>
    </row>
    <row r="171" spans="1:10" s="120" customFormat="1" x14ac:dyDescent="0.25">
      <c r="A171" s="123"/>
      <c r="B171" s="117" t="s">
        <v>177</v>
      </c>
      <c r="C171" s="124"/>
      <c r="D171" s="124"/>
      <c r="E171" s="124"/>
      <c r="F171" s="124"/>
      <c r="G171" s="124"/>
      <c r="H171" s="124"/>
      <c r="I171" s="125"/>
      <c r="J171" s="119"/>
    </row>
    <row r="172" spans="1:10" s="120" customFormat="1" x14ac:dyDescent="0.25">
      <c r="A172" s="123"/>
      <c r="B172" s="117" t="s">
        <v>178</v>
      </c>
      <c r="C172" s="124"/>
      <c r="D172" s="124"/>
      <c r="E172" s="124"/>
      <c r="F172" s="124"/>
      <c r="G172" s="124"/>
      <c r="H172" s="124"/>
      <c r="I172" s="125"/>
      <c r="J172" s="119"/>
    </row>
    <row r="173" spans="1:10" s="120" customFormat="1" x14ac:dyDescent="0.25">
      <c r="A173" s="123"/>
      <c r="B173" s="117" t="s">
        <v>182</v>
      </c>
      <c r="C173" s="124">
        <v>220943</v>
      </c>
      <c r="D173" s="124"/>
      <c r="E173" s="124"/>
      <c r="F173" s="124">
        <v>216228</v>
      </c>
      <c r="G173" s="124"/>
      <c r="H173" s="124"/>
      <c r="I173" s="125"/>
      <c r="J173" s="119"/>
    </row>
    <row r="174" spans="1:10" s="120" customFormat="1" x14ac:dyDescent="0.25">
      <c r="A174" s="116"/>
      <c r="B174" s="117" t="s">
        <v>179</v>
      </c>
      <c r="C174" s="118">
        <v>7744</v>
      </c>
      <c r="D174" s="118"/>
      <c r="E174" s="118"/>
      <c r="F174" s="118"/>
      <c r="G174" s="118"/>
      <c r="H174" s="118"/>
      <c r="I174" s="117"/>
      <c r="J174" s="119">
        <f t="shared" si="60"/>
        <v>0</v>
      </c>
    </row>
    <row r="175" spans="1:10" ht="15.75" thickBot="1" x14ac:dyDescent="0.3">
      <c r="A175" s="27"/>
      <c r="B175" s="2"/>
      <c r="C175" s="6"/>
      <c r="D175" s="6"/>
      <c r="E175" s="6"/>
      <c r="F175" s="6"/>
      <c r="G175" s="6"/>
      <c r="H175" s="6"/>
      <c r="I175" s="6"/>
      <c r="J175" s="122"/>
    </row>
    <row r="176" spans="1:10" ht="15.75" thickBot="1" x14ac:dyDescent="0.3">
      <c r="A176" s="208" t="s">
        <v>164</v>
      </c>
      <c r="B176" s="209"/>
      <c r="C176" s="64">
        <f t="shared" ref="C176" si="61">+C156+C160</f>
        <v>547555</v>
      </c>
      <c r="D176" s="64">
        <f t="shared" ref="D176:H176" si="62">+D156+D160</f>
        <v>0</v>
      </c>
      <c r="E176" s="64">
        <f t="shared" si="62"/>
        <v>0</v>
      </c>
      <c r="F176" s="64">
        <f t="shared" si="62"/>
        <v>216228</v>
      </c>
      <c r="G176" s="64">
        <f t="shared" si="62"/>
        <v>0</v>
      </c>
      <c r="H176" s="64">
        <f t="shared" si="62"/>
        <v>0</v>
      </c>
      <c r="I176" s="28"/>
      <c r="J176" s="98">
        <f>+F176/C176</f>
        <v>0.39489731625133551</v>
      </c>
    </row>
    <row r="177" spans="1:10" ht="15.75" thickBot="1" x14ac:dyDescent="0.3"/>
    <row r="178" spans="1:10" ht="15.75" thickBot="1" x14ac:dyDescent="0.3">
      <c r="A178" s="210" t="s">
        <v>165</v>
      </c>
      <c r="B178" s="211"/>
      <c r="C178" s="127">
        <f>+C134+C176+C150</f>
        <v>1744489</v>
      </c>
      <c r="D178" s="127">
        <f t="shared" ref="D178:H178" si="63">+D134+D176+D150</f>
        <v>0</v>
      </c>
      <c r="E178" s="127">
        <f t="shared" si="63"/>
        <v>0</v>
      </c>
      <c r="F178" s="127">
        <f t="shared" si="63"/>
        <v>1382233</v>
      </c>
      <c r="G178" s="127">
        <f t="shared" si="63"/>
        <v>0</v>
      </c>
      <c r="H178" s="127">
        <f t="shared" si="63"/>
        <v>0</v>
      </c>
      <c r="I178" s="128"/>
      <c r="J178" s="129">
        <f>+F178/C178</f>
        <v>0.79234262870101213</v>
      </c>
    </row>
    <row r="181" spans="1:10" x14ac:dyDescent="0.25">
      <c r="F181" s="141"/>
    </row>
  </sheetData>
  <mergeCells count="171">
    <mergeCell ref="J137:J138"/>
    <mergeCell ref="A138:B138"/>
    <mergeCell ref="A150:B150"/>
    <mergeCell ref="F136:I136"/>
    <mergeCell ref="A137:B137"/>
    <mergeCell ref="C137:C138"/>
    <mergeCell ref="D137:D138"/>
    <mergeCell ref="E137:E138"/>
    <mergeCell ref="F137:F138"/>
    <mergeCell ref="G137:G138"/>
    <mergeCell ref="H137:H138"/>
    <mergeCell ref="I137:I138"/>
    <mergeCell ref="E124:E125"/>
    <mergeCell ref="F124:F125"/>
    <mergeCell ref="G124:G125"/>
    <mergeCell ref="H124:H125"/>
    <mergeCell ref="I124:I125"/>
    <mergeCell ref="A178:B178"/>
    <mergeCell ref="A153:B153"/>
    <mergeCell ref="C153:E153"/>
    <mergeCell ref="F153:I153"/>
    <mergeCell ref="A154:B154"/>
    <mergeCell ref="C154:C155"/>
    <mergeCell ref="D154:D155"/>
    <mergeCell ref="E154:E155"/>
    <mergeCell ref="F154:F155"/>
    <mergeCell ref="G154:G155"/>
    <mergeCell ref="H154:H155"/>
    <mergeCell ref="I154:I155"/>
    <mergeCell ref="A155:B155"/>
    <mergeCell ref="A176:B176"/>
    <mergeCell ref="A146:B146"/>
    <mergeCell ref="A160:B160"/>
    <mergeCell ref="A156:B156"/>
    <mergeCell ref="A136:B136"/>
    <mergeCell ref="C136:E136"/>
    <mergeCell ref="J154:J155"/>
    <mergeCell ref="A118:B118"/>
    <mergeCell ref="A119:B119"/>
    <mergeCell ref="A120:B120"/>
    <mergeCell ref="A121:B121"/>
    <mergeCell ref="A108:B108"/>
    <mergeCell ref="A109:B109"/>
    <mergeCell ref="A110:B110"/>
    <mergeCell ref="A113:B113"/>
    <mergeCell ref="A114:B114"/>
    <mergeCell ref="A115:B115"/>
    <mergeCell ref="A116:B116"/>
    <mergeCell ref="A117:B117"/>
    <mergeCell ref="J124:J125"/>
    <mergeCell ref="A125:B125"/>
    <mergeCell ref="A126:B126"/>
    <mergeCell ref="A139:B139"/>
    <mergeCell ref="A134:B134"/>
    <mergeCell ref="A123:B123"/>
    <mergeCell ref="C123:E123"/>
    <mergeCell ref="F123:I123"/>
    <mergeCell ref="A124:B124"/>
    <mergeCell ref="C124:C125"/>
    <mergeCell ref="D124:D125"/>
    <mergeCell ref="J101:J102"/>
    <mergeCell ref="A102:B102"/>
    <mergeCell ref="A103:B103"/>
    <mergeCell ref="A111:B111"/>
    <mergeCell ref="A112:B112"/>
    <mergeCell ref="C108:E108"/>
    <mergeCell ref="F108:I108"/>
    <mergeCell ref="C109:C110"/>
    <mergeCell ref="D109:D110"/>
    <mergeCell ref="E109:E110"/>
    <mergeCell ref="F109:F110"/>
    <mergeCell ref="G109:G110"/>
    <mergeCell ref="H109:H110"/>
    <mergeCell ref="I109:I110"/>
    <mergeCell ref="J109:J110"/>
    <mergeCell ref="A95:B95"/>
    <mergeCell ref="A100:B100"/>
    <mergeCell ref="C100:E100"/>
    <mergeCell ref="F100:I100"/>
    <mergeCell ref="A101:B101"/>
    <mergeCell ref="C101:C102"/>
    <mergeCell ref="D101:D102"/>
    <mergeCell ref="E101:E102"/>
    <mergeCell ref="F101:F102"/>
    <mergeCell ref="G101:G102"/>
    <mergeCell ref="H101:H102"/>
    <mergeCell ref="I101:I102"/>
    <mergeCell ref="A78:B78"/>
    <mergeCell ref="A79:B79"/>
    <mergeCell ref="A86:B86"/>
    <mergeCell ref="A91:B91"/>
    <mergeCell ref="A92:B92"/>
    <mergeCell ref="G76:G77"/>
    <mergeCell ref="H76:H77"/>
    <mergeCell ref="I76:I77"/>
    <mergeCell ref="J76:J77"/>
    <mergeCell ref="A77:B77"/>
    <mergeCell ref="A76:B76"/>
    <mergeCell ref="C76:C77"/>
    <mergeCell ref="D76:D77"/>
    <mergeCell ref="E76:E77"/>
    <mergeCell ref="F76:F77"/>
    <mergeCell ref="A65:B65"/>
    <mergeCell ref="A70:B70"/>
    <mergeCell ref="A75:B75"/>
    <mergeCell ref="C75:E75"/>
    <mergeCell ref="F75:I75"/>
    <mergeCell ref="A5:B5"/>
    <mergeCell ref="A11:B11"/>
    <mergeCell ref="A14:B14"/>
    <mergeCell ref="A4:B4"/>
    <mergeCell ref="A20:B20"/>
    <mergeCell ref="C20:E20"/>
    <mergeCell ref="F20:I20"/>
    <mergeCell ref="A21:B21"/>
    <mergeCell ref="C21:C22"/>
    <mergeCell ref="D21:D22"/>
    <mergeCell ref="E21:E22"/>
    <mergeCell ref="F21:F22"/>
    <mergeCell ref="G21:G22"/>
    <mergeCell ref="H21:H22"/>
    <mergeCell ref="I21:I22"/>
    <mergeCell ref="A40:B40"/>
    <mergeCell ref="C40:C41"/>
    <mergeCell ref="D40:D41"/>
    <mergeCell ref="E40:E41"/>
    <mergeCell ref="E2:E3"/>
    <mergeCell ref="F1:I1"/>
    <mergeCell ref="I2:I3"/>
    <mergeCell ref="J2:J3"/>
    <mergeCell ref="A1:B1"/>
    <mergeCell ref="A2:B2"/>
    <mergeCell ref="A3:B3"/>
    <mergeCell ref="F2:F3"/>
    <mergeCell ref="G2:G3"/>
    <mergeCell ref="H2:H3"/>
    <mergeCell ref="C1:E1"/>
    <mergeCell ref="C2:C3"/>
    <mergeCell ref="D2:D3"/>
    <mergeCell ref="J21:J22"/>
    <mergeCell ref="A22:B22"/>
    <mergeCell ref="A23:B23"/>
    <mergeCell ref="A24:B24"/>
    <mergeCell ref="A31:B31"/>
    <mergeCell ref="A35:B35"/>
    <mergeCell ref="A39:B39"/>
    <mergeCell ref="C39:E39"/>
    <mergeCell ref="F39:I39"/>
    <mergeCell ref="F40:F41"/>
    <mergeCell ref="G40:G41"/>
    <mergeCell ref="H40:H41"/>
    <mergeCell ref="I40:I41"/>
    <mergeCell ref="J40:J41"/>
    <mergeCell ref="A41:B41"/>
    <mergeCell ref="A42:B42"/>
    <mergeCell ref="A51:B51"/>
    <mergeCell ref="A56:B56"/>
    <mergeCell ref="C56:E56"/>
    <mergeCell ref="F56:I56"/>
    <mergeCell ref="J57:J58"/>
    <mergeCell ref="A58:B58"/>
    <mergeCell ref="A57:B57"/>
    <mergeCell ref="C57:C58"/>
    <mergeCell ref="D57:D58"/>
    <mergeCell ref="E57:E58"/>
    <mergeCell ref="F57:F58"/>
    <mergeCell ref="A59:B59"/>
    <mergeCell ref="A64:B64"/>
    <mergeCell ref="G57:G58"/>
    <mergeCell ref="H57:H58"/>
    <mergeCell ref="I57:I58"/>
  </mergeCells>
  <pageMargins left="0.70866141732283472" right="0.70866141732283472" top="0.74803149606299213" bottom="0.74803149606299213" header="0.31496062992125984" footer="0.31496062992125984"/>
  <pageSetup paperSize="8" scale="71" fitToHeight="2" orientation="portrait" r:id="rId1"/>
  <headerFooter>
    <oddHeader>&amp;C&amp;"-,Félkövér"&amp;14MARTONVÁSÁR VÁROS ÖNKORMÁNYZATA 2022. ÉVI KÖLTSÉGVETÉSI TERVE</oddHeader>
    <oddFooter>&amp;R&amp;P</oddFooter>
  </headerFooter>
  <rowBreaks count="1" manualBreakCount="1">
    <brk id="74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17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J98" sqref="J98"/>
    </sheetView>
  </sheetViews>
  <sheetFormatPr defaultRowHeight="15" x14ac:dyDescent="0.25"/>
  <cols>
    <col min="1" max="1" width="3.85546875" customWidth="1"/>
    <col min="2" max="2" width="62.7109375" customWidth="1"/>
    <col min="3" max="8" width="10.28515625" customWidth="1"/>
    <col min="9" max="9" width="6.85546875" customWidth="1"/>
    <col min="10" max="10" width="6.28515625" customWidth="1"/>
  </cols>
  <sheetData>
    <row r="1" spans="1:10" s="9" customFormat="1" x14ac:dyDescent="0.25">
      <c r="A1" s="174" t="s">
        <v>206</v>
      </c>
      <c r="B1" s="175"/>
      <c r="C1" s="175" t="s">
        <v>198</v>
      </c>
      <c r="D1" s="175"/>
      <c r="E1" s="175"/>
      <c r="F1" s="175" t="s">
        <v>219</v>
      </c>
      <c r="G1" s="175"/>
      <c r="H1" s="175"/>
      <c r="I1" s="175"/>
      <c r="J1" s="20" t="s">
        <v>6</v>
      </c>
    </row>
    <row r="2" spans="1:10" s="1" customFormat="1" ht="14.45" customHeight="1" x14ac:dyDescent="0.25">
      <c r="A2" s="162" t="s">
        <v>0</v>
      </c>
      <c r="B2" s="163"/>
      <c r="C2" s="164" t="s">
        <v>2</v>
      </c>
      <c r="D2" s="165" t="s">
        <v>202</v>
      </c>
      <c r="E2" s="165" t="s">
        <v>203</v>
      </c>
      <c r="F2" s="200" t="s">
        <v>220</v>
      </c>
      <c r="G2" s="164" t="s">
        <v>3</v>
      </c>
      <c r="H2" s="164" t="s">
        <v>4</v>
      </c>
      <c r="I2" s="164" t="s">
        <v>5</v>
      </c>
      <c r="J2" s="160" t="s">
        <v>218</v>
      </c>
    </row>
    <row r="3" spans="1:10" s="1" customFormat="1" x14ac:dyDescent="0.25">
      <c r="A3" s="162" t="s">
        <v>82</v>
      </c>
      <c r="B3" s="163"/>
      <c r="C3" s="164"/>
      <c r="D3" s="165"/>
      <c r="E3" s="165"/>
      <c r="F3" s="218"/>
      <c r="G3" s="164"/>
      <c r="H3" s="164"/>
      <c r="I3" s="164"/>
      <c r="J3" s="161"/>
    </row>
    <row r="4" spans="1:10" s="34" customFormat="1" x14ac:dyDescent="0.25">
      <c r="A4" s="221" t="s">
        <v>83</v>
      </c>
      <c r="B4" s="222"/>
      <c r="C4" s="65">
        <f t="shared" ref="C4" si="0">+C5+C15+C18+C26+C27</f>
        <v>543618</v>
      </c>
      <c r="D4" s="65">
        <f t="shared" ref="D4:H4" si="1">+D5+D15+D18+D26+D27</f>
        <v>0</v>
      </c>
      <c r="E4" s="65">
        <f t="shared" si="1"/>
        <v>0</v>
      </c>
      <c r="F4" s="65">
        <f t="shared" si="1"/>
        <v>563177</v>
      </c>
      <c r="G4" s="65">
        <f t="shared" si="1"/>
        <v>0</v>
      </c>
      <c r="H4" s="65">
        <f t="shared" si="1"/>
        <v>0</v>
      </c>
      <c r="I4" s="33"/>
      <c r="J4" s="99">
        <f>+F4/C4</f>
        <v>1.03597930900007</v>
      </c>
    </row>
    <row r="5" spans="1:10" s="34" customFormat="1" ht="30" customHeight="1" x14ac:dyDescent="0.25">
      <c r="A5" s="223" t="s">
        <v>84</v>
      </c>
      <c r="B5" s="224"/>
      <c r="C5" s="66">
        <f t="shared" ref="C5" si="2">SUM(C6:C9)+C14</f>
        <v>163807</v>
      </c>
      <c r="D5" s="66">
        <f t="shared" ref="D5:H5" si="3">SUM(D6:D9)+D14</f>
        <v>0</v>
      </c>
      <c r="E5" s="66">
        <f t="shared" si="3"/>
        <v>0</v>
      </c>
      <c r="F5" s="66">
        <f t="shared" si="3"/>
        <v>164862</v>
      </c>
      <c r="G5" s="66">
        <f t="shared" si="3"/>
        <v>0</v>
      </c>
      <c r="H5" s="66">
        <f t="shared" si="3"/>
        <v>0</v>
      </c>
      <c r="I5" s="35"/>
      <c r="J5" s="100">
        <f>+F5/C5</f>
        <v>1.0064405062054735</v>
      </c>
    </row>
    <row r="6" spans="1:10" x14ac:dyDescent="0.25">
      <c r="A6" s="36" t="s">
        <v>85</v>
      </c>
      <c r="B6" s="32" t="s">
        <v>86</v>
      </c>
      <c r="C6" s="67">
        <v>120724</v>
      </c>
      <c r="D6" s="67"/>
      <c r="E6" s="67"/>
      <c r="F6" s="67">
        <v>121505</v>
      </c>
      <c r="G6" s="67"/>
      <c r="H6" s="67"/>
      <c r="I6" s="32"/>
      <c r="J6" s="101">
        <f>+F6/C6</f>
        <v>1.0064693018786655</v>
      </c>
    </row>
    <row r="7" spans="1:10" x14ac:dyDescent="0.25">
      <c r="A7" s="36" t="s">
        <v>85</v>
      </c>
      <c r="B7" s="32" t="s">
        <v>87</v>
      </c>
      <c r="C7" s="67"/>
      <c r="D7" s="67"/>
      <c r="E7" s="67"/>
      <c r="F7" s="67"/>
      <c r="G7" s="67"/>
      <c r="H7" s="67"/>
      <c r="I7" s="32"/>
      <c r="J7" s="101"/>
    </row>
    <row r="8" spans="1:10" x14ac:dyDescent="0.25">
      <c r="A8" s="36" t="s">
        <v>85</v>
      </c>
      <c r="B8" s="32" t="s">
        <v>207</v>
      </c>
      <c r="C8" s="121">
        <f>15530+969+1</f>
        <v>16500</v>
      </c>
      <c r="D8" s="67"/>
      <c r="E8" s="67"/>
      <c r="F8" s="121">
        <f>15652+1025</f>
        <v>16677</v>
      </c>
      <c r="G8" s="67"/>
      <c r="H8" s="67"/>
      <c r="I8" s="32"/>
      <c r="J8" s="101">
        <f t="shared" ref="J7:J25" si="4">+F8/C8</f>
        <v>1.0107272727272727</v>
      </c>
    </row>
    <row r="9" spans="1:10" x14ac:dyDescent="0.25">
      <c r="A9" s="225" t="s">
        <v>88</v>
      </c>
      <c r="B9" s="226"/>
      <c r="C9" s="121">
        <f t="shared" ref="C9" si="5">SUM(C10:C13)</f>
        <v>26583</v>
      </c>
      <c r="D9" s="67">
        <f t="shared" ref="D9:H9" si="6">SUM(D10:D13)</f>
        <v>0</v>
      </c>
      <c r="E9" s="67">
        <f t="shared" si="6"/>
        <v>0</v>
      </c>
      <c r="F9" s="121">
        <f t="shared" si="6"/>
        <v>26680</v>
      </c>
      <c r="G9" s="67">
        <f t="shared" si="6"/>
        <v>0</v>
      </c>
      <c r="H9" s="67">
        <f t="shared" si="6"/>
        <v>0</v>
      </c>
      <c r="I9" s="32"/>
      <c r="J9" s="101">
        <f t="shared" si="4"/>
        <v>1.0036489485761577</v>
      </c>
    </row>
    <row r="10" spans="1:10" x14ac:dyDescent="0.25">
      <c r="A10" s="36" t="s">
        <v>85</v>
      </c>
      <c r="B10" s="32" t="s">
        <v>89</v>
      </c>
      <c r="C10" s="121">
        <v>9092</v>
      </c>
      <c r="D10" s="67"/>
      <c r="E10" s="67"/>
      <c r="F10" s="121">
        <v>9140</v>
      </c>
      <c r="G10" s="67"/>
      <c r="H10" s="67"/>
      <c r="I10" s="32"/>
      <c r="J10" s="101">
        <f t="shared" si="4"/>
        <v>1.0052793664760229</v>
      </c>
    </row>
    <row r="11" spans="1:10" x14ac:dyDescent="0.25">
      <c r="A11" s="36" t="s">
        <v>85</v>
      </c>
      <c r="B11" s="32" t="s">
        <v>90</v>
      </c>
      <c r="C11" s="121">
        <v>10912</v>
      </c>
      <c r="D11" s="67"/>
      <c r="E11" s="67"/>
      <c r="F11" s="121">
        <v>10912</v>
      </c>
      <c r="G11" s="67"/>
      <c r="H11" s="67"/>
      <c r="I11" s="32"/>
      <c r="J11" s="101">
        <f t="shared" si="4"/>
        <v>1</v>
      </c>
    </row>
    <row r="12" spans="1:10" x14ac:dyDescent="0.25">
      <c r="A12" s="36" t="s">
        <v>85</v>
      </c>
      <c r="B12" s="32" t="s">
        <v>91</v>
      </c>
      <c r="C12" s="121">
        <v>1540</v>
      </c>
      <c r="D12" s="67"/>
      <c r="E12" s="67"/>
      <c r="F12" s="121">
        <v>1540</v>
      </c>
      <c r="G12" s="67"/>
      <c r="H12" s="67"/>
      <c r="I12" s="32"/>
      <c r="J12" s="101">
        <f t="shared" si="4"/>
        <v>1</v>
      </c>
    </row>
    <row r="13" spans="1:10" x14ac:dyDescent="0.25">
      <c r="A13" s="36" t="s">
        <v>92</v>
      </c>
      <c r="B13" s="32" t="s">
        <v>93</v>
      </c>
      <c r="C13" s="121">
        <v>5039</v>
      </c>
      <c r="D13" s="67"/>
      <c r="E13" s="67"/>
      <c r="F13" s="121">
        <v>5088</v>
      </c>
      <c r="G13" s="67"/>
      <c r="H13" s="67"/>
      <c r="I13" s="32"/>
      <c r="J13" s="101">
        <f t="shared" si="4"/>
        <v>1.0097241516173845</v>
      </c>
    </row>
    <row r="14" spans="1:10" x14ac:dyDescent="0.25">
      <c r="A14" s="225" t="s">
        <v>184</v>
      </c>
      <c r="B14" s="226"/>
      <c r="C14" s="67"/>
      <c r="D14" s="67"/>
      <c r="E14" s="67"/>
      <c r="F14" s="67"/>
      <c r="G14" s="67"/>
      <c r="H14" s="67"/>
      <c r="I14" s="32"/>
      <c r="J14" s="101"/>
    </row>
    <row r="15" spans="1:10" s="34" customFormat="1" x14ac:dyDescent="0.25">
      <c r="A15" s="227" t="s">
        <v>94</v>
      </c>
      <c r="B15" s="228"/>
      <c r="C15" s="66">
        <f t="shared" ref="C15" si="7">SUM(C16:C17)</f>
        <v>168723</v>
      </c>
      <c r="D15" s="66">
        <f t="shared" ref="D15:H15" si="8">SUM(D16:D17)</f>
        <v>0</v>
      </c>
      <c r="E15" s="66">
        <f t="shared" si="8"/>
        <v>0</v>
      </c>
      <c r="F15" s="66">
        <f t="shared" si="8"/>
        <v>177589</v>
      </c>
      <c r="G15" s="66">
        <f t="shared" si="8"/>
        <v>0</v>
      </c>
      <c r="H15" s="66">
        <f t="shared" si="8"/>
        <v>0</v>
      </c>
      <c r="I15" s="35"/>
      <c r="J15" s="100">
        <f>+F15/C15</f>
        <v>1.052547666885961</v>
      </c>
    </row>
    <row r="16" spans="1:10" x14ac:dyDescent="0.25">
      <c r="A16" s="36" t="s">
        <v>85</v>
      </c>
      <c r="B16" s="32" t="s">
        <v>95</v>
      </c>
      <c r="C16" s="67">
        <v>145639</v>
      </c>
      <c r="D16" s="67"/>
      <c r="E16" s="67"/>
      <c r="F16" s="67">
        <f>101119+3654+46746</f>
        <v>151519</v>
      </c>
      <c r="G16" s="67"/>
      <c r="H16" s="67"/>
      <c r="I16" s="32"/>
      <c r="J16" s="101">
        <f t="shared" si="4"/>
        <v>1.0403738009736403</v>
      </c>
    </row>
    <row r="17" spans="1:10" x14ac:dyDescent="0.25">
      <c r="A17" s="36" t="s">
        <v>85</v>
      </c>
      <c r="B17" s="32" t="s">
        <v>96</v>
      </c>
      <c r="C17" s="67">
        <v>23084</v>
      </c>
      <c r="D17" s="67"/>
      <c r="E17" s="67"/>
      <c r="F17" s="67">
        <v>26070</v>
      </c>
      <c r="G17" s="67"/>
      <c r="H17" s="67"/>
      <c r="I17" s="32"/>
      <c r="J17" s="101">
        <f t="shared" si="4"/>
        <v>1.1293536648761047</v>
      </c>
    </row>
    <row r="18" spans="1:10" x14ac:dyDescent="0.25">
      <c r="A18" s="227" t="s">
        <v>97</v>
      </c>
      <c r="B18" s="228"/>
      <c r="C18" s="66">
        <f t="shared" ref="C18" si="9">SUM(C19:C22)</f>
        <v>198606</v>
      </c>
      <c r="D18" s="66">
        <f t="shared" ref="D18:H18" si="10">SUM(D19:D22)</f>
        <v>0</v>
      </c>
      <c r="E18" s="66">
        <f t="shared" si="10"/>
        <v>0</v>
      </c>
      <c r="F18" s="66">
        <f t="shared" si="10"/>
        <v>198962</v>
      </c>
      <c r="G18" s="66">
        <f t="shared" si="10"/>
        <v>0</v>
      </c>
      <c r="H18" s="66">
        <f t="shared" si="10"/>
        <v>0</v>
      </c>
      <c r="I18" s="35"/>
      <c r="J18" s="100">
        <f>+F18/C18</f>
        <v>1.0017924936809564</v>
      </c>
    </row>
    <row r="19" spans="1:10" x14ac:dyDescent="0.25">
      <c r="A19" s="36" t="s">
        <v>85</v>
      </c>
      <c r="B19" s="32" t="s">
        <v>98</v>
      </c>
      <c r="C19" s="121">
        <v>105913</v>
      </c>
      <c r="D19" s="67"/>
      <c r="E19" s="67"/>
      <c r="F19" s="121">
        <v>111480</v>
      </c>
      <c r="G19" s="67"/>
      <c r="H19" s="67"/>
      <c r="I19" s="32"/>
      <c r="J19" s="101">
        <f t="shared" si="4"/>
        <v>1.0525620084408902</v>
      </c>
    </row>
    <row r="20" spans="1:10" x14ac:dyDescent="0.25">
      <c r="A20" s="36" t="s">
        <v>85</v>
      </c>
      <c r="B20" s="32" t="s">
        <v>46</v>
      </c>
      <c r="C20" s="121">
        <v>154</v>
      </c>
      <c r="D20" s="67"/>
      <c r="E20" s="67"/>
      <c r="F20" s="121">
        <v>154</v>
      </c>
      <c r="G20" s="67"/>
      <c r="H20" s="67"/>
      <c r="I20" s="32"/>
      <c r="J20" s="101">
        <f t="shared" si="4"/>
        <v>1</v>
      </c>
    </row>
    <row r="21" spans="1:10" x14ac:dyDescent="0.25">
      <c r="A21" s="36" t="s">
        <v>85</v>
      </c>
      <c r="B21" s="32" t="s">
        <v>99</v>
      </c>
      <c r="C21" s="121">
        <v>13139</v>
      </c>
      <c r="D21" s="67"/>
      <c r="E21" s="67"/>
      <c r="F21" s="121">
        <v>12084</v>
      </c>
      <c r="G21" s="67"/>
      <c r="H21" s="67"/>
      <c r="I21" s="32"/>
      <c r="J21" s="101">
        <f t="shared" si="4"/>
        <v>0.91970469594337467</v>
      </c>
    </row>
    <row r="22" spans="1:10" x14ac:dyDescent="0.25">
      <c r="A22" s="225" t="s">
        <v>100</v>
      </c>
      <c r="B22" s="226"/>
      <c r="C22" s="121">
        <f t="shared" ref="C22" si="11">SUM(C23:C25)</f>
        <v>79400</v>
      </c>
      <c r="D22" s="67">
        <f t="shared" ref="D22:H22" si="12">SUM(D23:D25)</f>
        <v>0</v>
      </c>
      <c r="E22" s="67">
        <f t="shared" si="12"/>
        <v>0</v>
      </c>
      <c r="F22" s="121">
        <f t="shared" si="12"/>
        <v>75244</v>
      </c>
      <c r="G22" s="67">
        <f t="shared" si="12"/>
        <v>0</v>
      </c>
      <c r="H22" s="67">
        <f t="shared" si="12"/>
        <v>0</v>
      </c>
      <c r="I22" s="32"/>
      <c r="J22" s="101">
        <f t="shared" si="4"/>
        <v>0.94765743073047859</v>
      </c>
    </row>
    <row r="23" spans="1:10" x14ac:dyDescent="0.25">
      <c r="A23" s="36" t="s">
        <v>85</v>
      </c>
      <c r="B23" s="32" t="s">
        <v>101</v>
      </c>
      <c r="C23" s="121">
        <v>28084</v>
      </c>
      <c r="D23" s="67"/>
      <c r="E23" s="67"/>
      <c r="F23" s="121">
        <f>10452+14404</f>
        <v>24856</v>
      </c>
      <c r="G23" s="67"/>
      <c r="H23" s="67"/>
      <c r="I23" s="32"/>
      <c r="J23" s="101">
        <f t="shared" si="4"/>
        <v>0.88505910838911839</v>
      </c>
    </row>
    <row r="24" spans="1:10" x14ac:dyDescent="0.25">
      <c r="A24" s="36" t="s">
        <v>85</v>
      </c>
      <c r="B24" s="32" t="s">
        <v>102</v>
      </c>
      <c r="C24" s="121">
        <v>34731</v>
      </c>
      <c r="D24" s="67"/>
      <c r="E24" s="67"/>
      <c r="F24" s="121">
        <f>19048+14261</f>
        <v>33309</v>
      </c>
      <c r="G24" s="67"/>
      <c r="H24" s="67"/>
      <c r="I24" s="32"/>
      <c r="J24" s="101">
        <f t="shared" si="4"/>
        <v>0.95905675045348537</v>
      </c>
    </row>
    <row r="25" spans="1:10" x14ac:dyDescent="0.25">
      <c r="A25" s="36" t="s">
        <v>85</v>
      </c>
      <c r="B25" s="32" t="s">
        <v>208</v>
      </c>
      <c r="C25" s="121">
        <v>16585</v>
      </c>
      <c r="D25" s="67"/>
      <c r="E25" s="67"/>
      <c r="F25" s="121">
        <f>3248+4510+3980+5341</f>
        <v>17079</v>
      </c>
      <c r="G25" s="67"/>
      <c r="H25" s="67"/>
      <c r="I25" s="32"/>
      <c r="J25" s="101">
        <f t="shared" si="4"/>
        <v>1.0297859511606873</v>
      </c>
    </row>
    <row r="26" spans="1:10" x14ac:dyDescent="0.25">
      <c r="A26" s="227" t="s">
        <v>103</v>
      </c>
      <c r="B26" s="228"/>
      <c r="C26" s="66">
        <v>12482</v>
      </c>
      <c r="D26" s="66"/>
      <c r="E26" s="66"/>
      <c r="F26" s="66">
        <v>12829</v>
      </c>
      <c r="G26" s="66"/>
      <c r="H26" s="66"/>
      <c r="I26" s="35"/>
      <c r="J26" s="100">
        <f>+F26/C26</f>
        <v>1.0278000320461465</v>
      </c>
    </row>
    <row r="27" spans="1:10" ht="15.75" thickBot="1" x14ac:dyDescent="0.3">
      <c r="A27" s="219" t="s">
        <v>104</v>
      </c>
      <c r="B27" s="220"/>
      <c r="C27" s="68"/>
      <c r="D27" s="68"/>
      <c r="E27" s="68"/>
      <c r="F27" s="68">
        <f>8935</f>
        <v>8935</v>
      </c>
      <c r="G27" s="68"/>
      <c r="H27" s="68"/>
      <c r="I27" s="37"/>
      <c r="J27" s="102"/>
    </row>
    <row r="28" spans="1:10" ht="30" customHeight="1" thickBot="1" x14ac:dyDescent="0.3"/>
    <row r="29" spans="1:10" s="9" customFormat="1" x14ac:dyDescent="0.25">
      <c r="A29" s="174" t="s">
        <v>206</v>
      </c>
      <c r="B29" s="175"/>
      <c r="C29" s="175" t="s">
        <v>198</v>
      </c>
      <c r="D29" s="175"/>
      <c r="E29" s="175"/>
      <c r="F29" s="175" t="s">
        <v>219</v>
      </c>
      <c r="G29" s="175"/>
      <c r="H29" s="175"/>
      <c r="I29" s="175"/>
      <c r="J29" s="20" t="s">
        <v>6</v>
      </c>
    </row>
    <row r="30" spans="1:10" s="1" customFormat="1" ht="14.45" customHeight="1" x14ac:dyDescent="0.25">
      <c r="A30" s="162" t="s">
        <v>0</v>
      </c>
      <c r="B30" s="163"/>
      <c r="C30" s="164" t="s">
        <v>2</v>
      </c>
      <c r="D30" s="165" t="s">
        <v>202</v>
      </c>
      <c r="E30" s="165" t="s">
        <v>203</v>
      </c>
      <c r="F30" s="200" t="s">
        <v>220</v>
      </c>
      <c r="G30" s="164" t="s">
        <v>3</v>
      </c>
      <c r="H30" s="164" t="s">
        <v>4</v>
      </c>
      <c r="I30" s="164" t="s">
        <v>5</v>
      </c>
      <c r="J30" s="160" t="s">
        <v>218</v>
      </c>
    </row>
    <row r="31" spans="1:10" s="1" customFormat="1" x14ac:dyDescent="0.25">
      <c r="A31" s="162" t="s">
        <v>105</v>
      </c>
      <c r="B31" s="163"/>
      <c r="C31" s="164"/>
      <c r="D31" s="165"/>
      <c r="E31" s="165"/>
      <c r="F31" s="218"/>
      <c r="G31" s="164"/>
      <c r="H31" s="164"/>
      <c r="I31" s="164"/>
      <c r="J31" s="161"/>
    </row>
    <row r="32" spans="1:10" s="34" customFormat="1" x14ac:dyDescent="0.25">
      <c r="A32" s="229" t="s">
        <v>106</v>
      </c>
      <c r="B32" s="230"/>
      <c r="C32" s="69">
        <f t="shared" ref="C32" si="13">SUM(C33:C40)</f>
        <v>26858</v>
      </c>
      <c r="D32" s="69">
        <f t="shared" ref="D32:H32" si="14">SUM(D33:D40)</f>
        <v>0</v>
      </c>
      <c r="E32" s="69">
        <f t="shared" si="14"/>
        <v>0</v>
      </c>
      <c r="F32" s="69">
        <f t="shared" si="14"/>
        <v>31390</v>
      </c>
      <c r="G32" s="69">
        <f t="shared" si="14"/>
        <v>0</v>
      </c>
      <c r="H32" s="69">
        <f t="shared" si="14"/>
        <v>0</v>
      </c>
      <c r="I32" s="38"/>
      <c r="J32" s="103">
        <f>+F32/C32</f>
        <v>1.1687392955543972</v>
      </c>
    </row>
    <row r="33" spans="1:10" x14ac:dyDescent="0.25">
      <c r="A33" s="36" t="s">
        <v>85</v>
      </c>
      <c r="B33" s="32" t="s">
        <v>107</v>
      </c>
      <c r="C33" s="67">
        <v>1080</v>
      </c>
      <c r="D33" s="67"/>
      <c r="E33" s="67"/>
      <c r="F33" s="67">
        <v>1080</v>
      </c>
      <c r="G33" s="67"/>
      <c r="H33" s="67"/>
      <c r="I33" s="32"/>
      <c r="J33" s="101">
        <f t="shared" ref="J33:J39" si="15">+F33/C33</f>
        <v>1</v>
      </c>
    </row>
    <row r="34" spans="1:10" x14ac:dyDescent="0.25">
      <c r="A34" s="36" t="s">
        <v>85</v>
      </c>
      <c r="B34" s="32" t="s">
        <v>108</v>
      </c>
      <c r="C34" s="67">
        <v>280</v>
      </c>
      <c r="D34" s="67"/>
      <c r="E34" s="67"/>
      <c r="F34" s="67"/>
      <c r="G34" s="67"/>
      <c r="H34" s="67"/>
      <c r="I34" s="32"/>
      <c r="J34" s="101">
        <f t="shared" si="15"/>
        <v>0</v>
      </c>
    </row>
    <row r="35" spans="1:10" x14ac:dyDescent="0.25">
      <c r="A35" s="36" t="s">
        <v>85</v>
      </c>
      <c r="B35" s="32" t="s">
        <v>109</v>
      </c>
      <c r="C35" s="67">
        <v>21456</v>
      </c>
      <c r="D35" s="67"/>
      <c r="E35" s="67"/>
      <c r="F35" s="67">
        <v>23268</v>
      </c>
      <c r="G35" s="67"/>
      <c r="H35" s="67"/>
      <c r="I35" s="32"/>
      <c r="J35" s="101">
        <f t="shared" si="15"/>
        <v>1.0844519015659955</v>
      </c>
    </row>
    <row r="36" spans="1:10" x14ac:dyDescent="0.25">
      <c r="A36" s="36" t="s">
        <v>85</v>
      </c>
      <c r="B36" s="32" t="s">
        <v>110</v>
      </c>
      <c r="C36" s="67"/>
      <c r="D36" s="67"/>
      <c r="E36" s="67"/>
      <c r="F36" s="67"/>
      <c r="G36" s="67"/>
      <c r="H36" s="67"/>
      <c r="I36" s="32"/>
      <c r="J36" s="101"/>
    </row>
    <row r="37" spans="1:10" x14ac:dyDescent="0.25">
      <c r="A37" s="36" t="s">
        <v>85</v>
      </c>
      <c r="B37" s="32" t="s">
        <v>111</v>
      </c>
      <c r="C37" s="67"/>
      <c r="D37" s="67"/>
      <c r="E37" s="67"/>
      <c r="F37" s="67"/>
      <c r="G37" s="67"/>
      <c r="H37" s="67"/>
      <c r="I37" s="32"/>
      <c r="J37" s="101"/>
    </row>
    <row r="38" spans="1:10" x14ac:dyDescent="0.25">
      <c r="A38" s="36" t="s">
        <v>85</v>
      </c>
      <c r="B38" s="32" t="s">
        <v>112</v>
      </c>
      <c r="C38" s="67">
        <v>4000</v>
      </c>
      <c r="D38" s="67"/>
      <c r="E38" s="67"/>
      <c r="F38" s="67">
        <v>7000</v>
      </c>
      <c r="G38" s="67"/>
      <c r="H38" s="67"/>
      <c r="I38" s="32"/>
      <c r="J38" s="101">
        <f t="shared" si="15"/>
        <v>1.75</v>
      </c>
    </row>
    <row r="39" spans="1:10" x14ac:dyDescent="0.25">
      <c r="A39" s="36" t="s">
        <v>113</v>
      </c>
      <c r="B39" s="32" t="s">
        <v>114</v>
      </c>
      <c r="C39" s="67">
        <v>42</v>
      </c>
      <c r="D39" s="67"/>
      <c r="E39" s="67"/>
      <c r="F39" s="67">
        <v>42</v>
      </c>
      <c r="G39" s="67"/>
      <c r="H39" s="67"/>
      <c r="I39" s="32"/>
      <c r="J39" s="101">
        <f t="shared" si="15"/>
        <v>1</v>
      </c>
    </row>
    <row r="40" spans="1:10" x14ac:dyDescent="0.25">
      <c r="A40" s="36"/>
      <c r="B40" s="32"/>
      <c r="C40" s="67"/>
      <c r="D40" s="67"/>
      <c r="E40" s="67"/>
      <c r="F40" s="67"/>
      <c r="G40" s="67"/>
      <c r="H40" s="67"/>
      <c r="I40" s="32"/>
      <c r="J40" s="101"/>
    </row>
    <row r="41" spans="1:10" s="34" customFormat="1" x14ac:dyDescent="0.25">
      <c r="A41" s="184" t="s">
        <v>116</v>
      </c>
      <c r="B41" s="185"/>
      <c r="C41" s="70">
        <f t="shared" ref="C41" si="16">SUM(C42:C46)+C50</f>
        <v>88005</v>
      </c>
      <c r="D41" s="70">
        <f t="shared" ref="D41:H41" si="17">SUM(D42:D46)+D50</f>
        <v>0</v>
      </c>
      <c r="E41" s="70">
        <f>SUM(E42:E46)+E50</f>
        <v>0</v>
      </c>
      <c r="F41" s="70">
        <f t="shared" si="17"/>
        <v>93377</v>
      </c>
      <c r="G41" s="70">
        <f t="shared" si="17"/>
        <v>0</v>
      </c>
      <c r="H41" s="70">
        <f t="shared" si="17"/>
        <v>0</v>
      </c>
      <c r="I41" s="42"/>
      <c r="J41" s="104">
        <f>+F41/C41</f>
        <v>1.0610419862507812</v>
      </c>
    </row>
    <row r="42" spans="1:10" x14ac:dyDescent="0.25">
      <c r="A42" s="36" t="s">
        <v>117</v>
      </c>
      <c r="B42" s="32" t="s">
        <v>118</v>
      </c>
      <c r="C42" s="67">
        <v>2000</v>
      </c>
      <c r="D42" s="67"/>
      <c r="E42" s="67"/>
      <c r="F42" s="67">
        <v>2000</v>
      </c>
      <c r="G42" s="67"/>
      <c r="H42" s="67"/>
      <c r="I42" s="32"/>
      <c r="J42" s="101">
        <f t="shared" ref="J42:J52" si="18">+F42/C42</f>
        <v>1</v>
      </c>
    </row>
    <row r="43" spans="1:10" x14ac:dyDescent="0.25">
      <c r="A43" s="36" t="s">
        <v>119</v>
      </c>
      <c r="B43" s="32" t="s">
        <v>120</v>
      </c>
      <c r="C43" s="67">
        <v>24311</v>
      </c>
      <c r="D43" s="67"/>
      <c r="E43" s="67"/>
      <c r="F43" s="67">
        <v>23196</v>
      </c>
      <c r="G43" s="67"/>
      <c r="H43" s="67"/>
      <c r="I43" s="32"/>
      <c r="J43" s="101">
        <f t="shared" si="18"/>
        <v>0.95413598782444164</v>
      </c>
    </row>
    <row r="44" spans="1:10" x14ac:dyDescent="0.25">
      <c r="A44" s="36" t="s">
        <v>119</v>
      </c>
      <c r="B44" s="32" t="s">
        <v>209</v>
      </c>
      <c r="C44" s="67">
        <v>9084</v>
      </c>
      <c r="D44" s="67"/>
      <c r="E44" s="67"/>
      <c r="F44" s="67">
        <f>275+500+13837</f>
        <v>14612</v>
      </c>
      <c r="G44" s="67"/>
      <c r="H44" s="67"/>
      <c r="I44" s="32"/>
      <c r="J44" s="101">
        <f t="shared" si="18"/>
        <v>1.6085424922941436</v>
      </c>
    </row>
    <row r="45" spans="1:10" x14ac:dyDescent="0.25">
      <c r="A45" s="36" t="s">
        <v>119</v>
      </c>
      <c r="B45" s="32" t="s">
        <v>121</v>
      </c>
      <c r="C45" s="67"/>
      <c r="D45" s="67"/>
      <c r="E45" s="67"/>
      <c r="F45" s="67"/>
      <c r="G45" s="67"/>
      <c r="H45" s="67"/>
      <c r="I45" s="32"/>
      <c r="J45" s="101"/>
    </row>
    <row r="46" spans="1:10" x14ac:dyDescent="0.25">
      <c r="A46" s="225" t="s">
        <v>122</v>
      </c>
      <c r="B46" s="226"/>
      <c r="C46" s="67">
        <f t="shared" ref="C46" si="19">SUM(C47:C49)</f>
        <v>31234</v>
      </c>
      <c r="D46" s="67">
        <f t="shared" ref="D46:H46" si="20">SUM(D47:D49)</f>
        <v>0</v>
      </c>
      <c r="E46" s="67">
        <f t="shared" si="20"/>
        <v>0</v>
      </c>
      <c r="F46" s="67">
        <f t="shared" si="20"/>
        <v>31200</v>
      </c>
      <c r="G46" s="67">
        <f t="shared" si="20"/>
        <v>0</v>
      </c>
      <c r="H46" s="67">
        <f t="shared" si="20"/>
        <v>0</v>
      </c>
      <c r="I46" s="32"/>
      <c r="J46" s="101">
        <f t="shared" si="18"/>
        <v>0.99891144265864118</v>
      </c>
    </row>
    <row r="47" spans="1:10" x14ac:dyDescent="0.25">
      <c r="A47" s="36" t="s">
        <v>119</v>
      </c>
      <c r="B47" s="32" t="s">
        <v>101</v>
      </c>
      <c r="C47" s="67">
        <v>5331</v>
      </c>
      <c r="D47" s="67"/>
      <c r="E47" s="67"/>
      <c r="F47" s="67">
        <v>6766</v>
      </c>
      <c r="G47" s="67"/>
      <c r="H47" s="67"/>
      <c r="I47" s="32"/>
      <c r="J47" s="101">
        <f t="shared" si="18"/>
        <v>1.2691802663665355</v>
      </c>
    </row>
    <row r="48" spans="1:10" x14ac:dyDescent="0.25">
      <c r="A48" s="36" t="s">
        <v>119</v>
      </c>
      <c r="B48" s="32" t="s">
        <v>102</v>
      </c>
      <c r="C48" s="67">
        <v>22559</v>
      </c>
      <c r="D48" s="67"/>
      <c r="E48" s="67"/>
      <c r="F48" s="67">
        <v>21165</v>
      </c>
      <c r="G48" s="67"/>
      <c r="H48" s="67"/>
      <c r="I48" s="32"/>
      <c r="J48" s="101">
        <f t="shared" si="18"/>
        <v>0.93820648078372271</v>
      </c>
    </row>
    <row r="49" spans="1:10" x14ac:dyDescent="0.25">
      <c r="A49" s="36" t="s">
        <v>119</v>
      </c>
      <c r="B49" s="32" t="s">
        <v>208</v>
      </c>
      <c r="C49" s="67">
        <v>3344</v>
      </c>
      <c r="D49" s="67"/>
      <c r="E49" s="67"/>
      <c r="F49" s="67">
        <v>3269</v>
      </c>
      <c r="G49" s="67"/>
      <c r="H49" s="67"/>
      <c r="I49" s="32"/>
      <c r="J49" s="101">
        <f t="shared" si="18"/>
        <v>0.97757177033492826</v>
      </c>
    </row>
    <row r="50" spans="1:10" x14ac:dyDescent="0.25">
      <c r="A50" s="225" t="s">
        <v>123</v>
      </c>
      <c r="B50" s="226"/>
      <c r="C50" s="67">
        <f t="shared" ref="C50" si="21">SUM(C51:C52)</f>
        <v>21376</v>
      </c>
      <c r="D50" s="67">
        <f t="shared" ref="D50:H50" si="22">SUM(D51:D52)</f>
        <v>0</v>
      </c>
      <c r="E50" s="67">
        <f t="shared" si="22"/>
        <v>0</v>
      </c>
      <c r="F50" s="67">
        <f t="shared" si="22"/>
        <v>22369</v>
      </c>
      <c r="G50" s="67">
        <f t="shared" si="22"/>
        <v>0</v>
      </c>
      <c r="H50" s="67">
        <f t="shared" si="22"/>
        <v>0</v>
      </c>
      <c r="I50" s="32"/>
      <c r="J50" s="101">
        <f t="shared" si="18"/>
        <v>1.0464539670658684</v>
      </c>
    </row>
    <row r="51" spans="1:10" x14ac:dyDescent="0.25">
      <c r="A51" s="36"/>
      <c r="B51" s="32" t="s">
        <v>124</v>
      </c>
      <c r="C51" s="67">
        <f>13804+1439</f>
        <v>15243</v>
      </c>
      <c r="D51" s="67"/>
      <c r="E51" s="67"/>
      <c r="F51" s="67">
        <f>13072+1827</f>
        <v>14899</v>
      </c>
      <c r="G51" s="67"/>
      <c r="H51" s="67"/>
      <c r="I51" s="32"/>
      <c r="J51" s="101">
        <f t="shared" si="18"/>
        <v>0.97743226399002825</v>
      </c>
    </row>
    <row r="52" spans="1:10" x14ac:dyDescent="0.25">
      <c r="A52" s="36"/>
      <c r="B52" s="32" t="s">
        <v>125</v>
      </c>
      <c r="C52" s="67">
        <v>6133</v>
      </c>
      <c r="D52" s="67"/>
      <c r="E52" s="67"/>
      <c r="F52" s="67">
        <v>7470</v>
      </c>
      <c r="G52" s="67"/>
      <c r="H52" s="67"/>
      <c r="I52" s="32"/>
      <c r="J52" s="101">
        <f t="shared" si="18"/>
        <v>1.2180009783140389</v>
      </c>
    </row>
    <row r="53" spans="1:10" x14ac:dyDescent="0.25">
      <c r="A53" s="233" t="s">
        <v>126</v>
      </c>
      <c r="B53" s="234"/>
      <c r="C53" s="71">
        <f t="shared" ref="C53" si="23">SUM(C54:C55)</f>
        <v>1767</v>
      </c>
      <c r="D53" s="71">
        <f t="shared" ref="D53:H53" si="24">SUM(D54:D55)</f>
        <v>0</v>
      </c>
      <c r="E53" s="71">
        <f t="shared" si="24"/>
        <v>0</v>
      </c>
      <c r="F53" s="71">
        <f t="shared" si="24"/>
        <v>1693</v>
      </c>
      <c r="G53" s="71">
        <f t="shared" si="24"/>
        <v>0</v>
      </c>
      <c r="H53" s="71">
        <f t="shared" si="24"/>
        <v>0</v>
      </c>
      <c r="I53" s="39"/>
      <c r="J53" s="105">
        <f>+F53/C53</f>
        <v>0.95812110922467464</v>
      </c>
    </row>
    <row r="54" spans="1:10" x14ac:dyDescent="0.25">
      <c r="A54" s="36" t="s">
        <v>115</v>
      </c>
      <c r="B54" s="32" t="s">
        <v>127</v>
      </c>
      <c r="C54" s="67">
        <f>700+1067</f>
        <v>1767</v>
      </c>
      <c r="D54" s="67"/>
      <c r="E54" s="67"/>
      <c r="F54" s="67">
        <v>1693</v>
      </c>
      <c r="G54" s="67"/>
      <c r="H54" s="67"/>
      <c r="I54" s="32"/>
      <c r="J54" s="101">
        <f t="shared" ref="J54" si="25">+F54/C54</f>
        <v>0.95812110922467464</v>
      </c>
    </row>
    <row r="55" spans="1:10" ht="15.75" thickBot="1" x14ac:dyDescent="0.3">
      <c r="A55" s="40" t="s">
        <v>115</v>
      </c>
      <c r="B55" s="41" t="s">
        <v>101</v>
      </c>
      <c r="C55" s="72"/>
      <c r="D55" s="72"/>
      <c r="E55" s="72"/>
      <c r="F55" s="72"/>
      <c r="G55" s="72"/>
      <c r="H55" s="72"/>
      <c r="I55" s="41"/>
      <c r="J55" s="106"/>
    </row>
    <row r="56" spans="1:10" ht="30" customHeight="1" thickBot="1" x14ac:dyDescent="0.3"/>
    <row r="57" spans="1:10" s="9" customFormat="1" x14ac:dyDescent="0.25">
      <c r="A57" s="174" t="s">
        <v>206</v>
      </c>
      <c r="B57" s="175"/>
      <c r="C57" s="175" t="s">
        <v>198</v>
      </c>
      <c r="D57" s="175"/>
      <c r="E57" s="175"/>
      <c r="F57" s="175" t="s">
        <v>219</v>
      </c>
      <c r="G57" s="175"/>
      <c r="H57" s="175"/>
      <c r="I57" s="175"/>
      <c r="J57" s="20" t="s">
        <v>6</v>
      </c>
    </row>
    <row r="58" spans="1:10" s="1" customFormat="1" ht="14.45" customHeight="1" x14ac:dyDescent="0.25">
      <c r="A58" s="162" t="s">
        <v>0</v>
      </c>
      <c r="B58" s="163"/>
      <c r="C58" s="164" t="s">
        <v>2</v>
      </c>
      <c r="D58" s="165" t="s">
        <v>202</v>
      </c>
      <c r="E58" s="165" t="s">
        <v>203</v>
      </c>
      <c r="F58" s="200" t="s">
        <v>220</v>
      </c>
      <c r="G58" s="164" t="s">
        <v>3</v>
      </c>
      <c r="H58" s="164" t="s">
        <v>4</v>
      </c>
      <c r="I58" s="164" t="s">
        <v>5</v>
      </c>
      <c r="J58" s="160" t="s">
        <v>218</v>
      </c>
    </row>
    <row r="59" spans="1:10" s="1" customFormat="1" x14ac:dyDescent="0.25">
      <c r="A59" s="162" t="s">
        <v>128</v>
      </c>
      <c r="B59" s="163"/>
      <c r="C59" s="164"/>
      <c r="D59" s="165"/>
      <c r="E59" s="165"/>
      <c r="F59" s="218"/>
      <c r="G59" s="164"/>
      <c r="H59" s="164"/>
      <c r="I59" s="164"/>
      <c r="J59" s="161"/>
    </row>
    <row r="60" spans="1:10" s="34" customFormat="1" x14ac:dyDescent="0.25">
      <c r="A60" s="231" t="s">
        <v>129</v>
      </c>
      <c r="B60" s="232"/>
      <c r="C60" s="73">
        <f t="shared" ref="C60" si="26">SUM(C61:C67)</f>
        <v>316994</v>
      </c>
      <c r="D60" s="73">
        <f t="shared" ref="D60:H60" si="27">SUM(D61:D67)</f>
        <v>0</v>
      </c>
      <c r="E60" s="73">
        <f t="shared" si="27"/>
        <v>0</v>
      </c>
      <c r="F60" s="73">
        <f t="shared" si="27"/>
        <v>453018</v>
      </c>
      <c r="G60" s="73">
        <f t="shared" si="27"/>
        <v>0</v>
      </c>
      <c r="H60" s="73">
        <f t="shared" si="27"/>
        <v>0</v>
      </c>
      <c r="I60" s="43"/>
      <c r="J60" s="107">
        <f>+F60/C60</f>
        <v>1.4291059136765996</v>
      </c>
    </row>
    <row r="61" spans="1:10" x14ac:dyDescent="0.25">
      <c r="A61" s="36" t="s">
        <v>117</v>
      </c>
      <c r="B61" s="32" t="s">
        <v>130</v>
      </c>
      <c r="C61" s="67"/>
      <c r="D61" s="67"/>
      <c r="E61" s="67"/>
      <c r="F61" s="67"/>
      <c r="G61" s="67"/>
      <c r="H61" s="67"/>
      <c r="I61" s="32"/>
      <c r="J61" s="101"/>
    </row>
    <row r="62" spans="1:10" x14ac:dyDescent="0.25">
      <c r="A62" s="36" t="s">
        <v>117</v>
      </c>
      <c r="B62" s="32" t="s">
        <v>131</v>
      </c>
      <c r="C62" s="67"/>
      <c r="D62" s="67"/>
      <c r="E62" s="67"/>
      <c r="F62" s="67"/>
      <c r="G62" s="67"/>
      <c r="H62" s="67"/>
      <c r="I62" s="32"/>
      <c r="J62" s="101"/>
    </row>
    <row r="63" spans="1:10" x14ac:dyDescent="0.25">
      <c r="A63" s="36" t="s">
        <v>117</v>
      </c>
      <c r="B63" s="32" t="s">
        <v>145</v>
      </c>
      <c r="C63" s="67">
        <v>2000</v>
      </c>
      <c r="D63" s="67"/>
      <c r="E63" s="67"/>
      <c r="F63" s="67">
        <v>2000</v>
      </c>
      <c r="G63" s="67"/>
      <c r="H63" s="67"/>
      <c r="I63" s="32"/>
      <c r="J63" s="101"/>
    </row>
    <row r="64" spans="1:10" x14ac:dyDescent="0.25">
      <c r="A64" s="36" t="s">
        <v>117</v>
      </c>
      <c r="B64" s="32" t="s">
        <v>146</v>
      </c>
      <c r="C64" s="67">
        <v>3500</v>
      </c>
      <c r="D64" s="67"/>
      <c r="E64" s="67"/>
      <c r="F64" s="67">
        <v>3500</v>
      </c>
      <c r="G64" s="67"/>
      <c r="H64" s="67"/>
      <c r="I64" s="32"/>
      <c r="J64" s="101"/>
    </row>
    <row r="65" spans="1:10" x14ac:dyDescent="0.25">
      <c r="A65" s="36" t="s">
        <v>117</v>
      </c>
      <c r="B65" s="32" t="s">
        <v>147</v>
      </c>
      <c r="C65" s="67">
        <v>20000</v>
      </c>
      <c r="D65" s="67"/>
      <c r="E65" s="67"/>
      <c r="F65" s="67"/>
      <c r="G65" s="67"/>
      <c r="H65" s="67"/>
      <c r="I65" s="32"/>
      <c r="J65" s="101"/>
    </row>
    <row r="66" spans="1:10" x14ac:dyDescent="0.25">
      <c r="A66" s="36" t="s">
        <v>117</v>
      </c>
      <c r="B66" s="32" t="s">
        <v>148</v>
      </c>
      <c r="C66" s="121">
        <f>6244</f>
        <v>6244</v>
      </c>
      <c r="D66" s="67"/>
      <c r="E66" s="67"/>
      <c r="F66" s="121">
        <v>2430</v>
      </c>
      <c r="G66" s="67"/>
      <c r="H66" s="67"/>
      <c r="I66" s="32"/>
      <c r="J66" s="101">
        <f t="shared" ref="J66:J71" si="28">+F66/C66</f>
        <v>0.38917360666239592</v>
      </c>
    </row>
    <row r="67" spans="1:10" x14ac:dyDescent="0.25">
      <c r="A67" s="225" t="s">
        <v>132</v>
      </c>
      <c r="B67" s="226"/>
      <c r="C67" s="67">
        <f t="shared" ref="C67" si="29">SUM(C68:C71)</f>
        <v>285250</v>
      </c>
      <c r="D67" s="67">
        <f t="shared" ref="D67:H67" si="30">SUM(D68:D71)</f>
        <v>0</v>
      </c>
      <c r="E67" s="67">
        <f t="shared" si="30"/>
        <v>0</v>
      </c>
      <c r="F67" s="67">
        <f t="shared" si="30"/>
        <v>445088</v>
      </c>
      <c r="G67" s="67">
        <f t="shared" si="30"/>
        <v>0</v>
      </c>
      <c r="H67" s="67">
        <f t="shared" si="30"/>
        <v>0</v>
      </c>
      <c r="I67" s="32"/>
      <c r="J67" s="101">
        <f t="shared" si="28"/>
        <v>1.5603435582822085</v>
      </c>
    </row>
    <row r="68" spans="1:10" x14ac:dyDescent="0.25">
      <c r="A68" s="36" t="s">
        <v>117</v>
      </c>
      <c r="B68" s="32" t="s">
        <v>133</v>
      </c>
      <c r="C68" s="67">
        <v>31000</v>
      </c>
      <c r="D68" s="67"/>
      <c r="E68" s="67"/>
      <c r="F68" s="67">
        <f>31000</f>
        <v>31000</v>
      </c>
      <c r="G68" s="67"/>
      <c r="H68" s="67"/>
      <c r="I68" s="32"/>
      <c r="J68" s="101">
        <f t="shared" si="28"/>
        <v>1</v>
      </c>
    </row>
    <row r="69" spans="1:10" x14ac:dyDescent="0.25">
      <c r="A69" s="36" t="s">
        <v>117</v>
      </c>
      <c r="B69" s="32" t="s">
        <v>134</v>
      </c>
      <c r="C69" s="67">
        <f>72000+30650</f>
        <v>102650</v>
      </c>
      <c r="D69" s="67"/>
      <c r="E69" s="67"/>
      <c r="F69" s="67">
        <f>180650+4000</f>
        <v>184650</v>
      </c>
      <c r="G69" s="67"/>
      <c r="H69" s="67"/>
      <c r="I69" s="32"/>
      <c r="J69" s="101">
        <f t="shared" si="28"/>
        <v>1.7988309790550414</v>
      </c>
    </row>
    <row r="70" spans="1:10" x14ac:dyDescent="0.25">
      <c r="A70" s="36" t="s">
        <v>117</v>
      </c>
      <c r="B70" s="32" t="s">
        <v>135</v>
      </c>
      <c r="C70" s="67">
        <v>54800</v>
      </c>
      <c r="D70" s="67"/>
      <c r="E70" s="67"/>
      <c r="F70" s="67">
        <v>54800</v>
      </c>
      <c r="G70" s="67"/>
      <c r="H70" s="67"/>
      <c r="I70" s="32"/>
      <c r="J70" s="101">
        <f t="shared" si="28"/>
        <v>1</v>
      </c>
    </row>
    <row r="71" spans="1:10" ht="15.75" thickBot="1" x14ac:dyDescent="0.3">
      <c r="A71" s="40" t="s">
        <v>117</v>
      </c>
      <c r="B71" s="41" t="s">
        <v>136</v>
      </c>
      <c r="C71" s="72">
        <v>96800</v>
      </c>
      <c r="D71" s="72"/>
      <c r="E71" s="72"/>
      <c r="F71" s="72">
        <f>169600+1863+7175-4000</f>
        <v>174638</v>
      </c>
      <c r="G71" s="72"/>
      <c r="H71" s="72"/>
      <c r="I71" s="41"/>
      <c r="J71" s="106">
        <f t="shared" si="28"/>
        <v>1.8041115702479338</v>
      </c>
    </row>
    <row r="72" spans="1:10" ht="30" customHeight="1" thickBot="1" x14ac:dyDescent="0.3"/>
    <row r="73" spans="1:10" s="9" customFormat="1" x14ac:dyDescent="0.25">
      <c r="A73" s="174" t="s">
        <v>206</v>
      </c>
      <c r="B73" s="175"/>
      <c r="C73" s="175" t="s">
        <v>198</v>
      </c>
      <c r="D73" s="175"/>
      <c r="E73" s="175"/>
      <c r="F73" s="175" t="s">
        <v>219</v>
      </c>
      <c r="G73" s="175"/>
      <c r="H73" s="175"/>
      <c r="I73" s="175"/>
      <c r="J73" s="20" t="s">
        <v>6</v>
      </c>
    </row>
    <row r="74" spans="1:10" s="1" customFormat="1" ht="14.45" customHeight="1" x14ac:dyDescent="0.25">
      <c r="A74" s="162" t="s">
        <v>0</v>
      </c>
      <c r="B74" s="163"/>
      <c r="C74" s="164" t="s">
        <v>2</v>
      </c>
      <c r="D74" s="165" t="s">
        <v>202</v>
      </c>
      <c r="E74" s="165" t="s">
        <v>203</v>
      </c>
      <c r="F74" s="200" t="s">
        <v>220</v>
      </c>
      <c r="G74" s="164" t="s">
        <v>3</v>
      </c>
      <c r="H74" s="164" t="s">
        <v>4</v>
      </c>
      <c r="I74" s="164" t="s">
        <v>5</v>
      </c>
      <c r="J74" s="160" t="s">
        <v>218</v>
      </c>
    </row>
    <row r="75" spans="1:10" s="1" customFormat="1" x14ac:dyDescent="0.25">
      <c r="A75" s="162" t="s">
        <v>137</v>
      </c>
      <c r="B75" s="163"/>
      <c r="C75" s="164"/>
      <c r="D75" s="165"/>
      <c r="E75" s="165"/>
      <c r="F75" s="218"/>
      <c r="G75" s="164"/>
      <c r="H75" s="164"/>
      <c r="I75" s="164"/>
      <c r="J75" s="161"/>
    </row>
    <row r="76" spans="1:10" x14ac:dyDescent="0.25">
      <c r="A76" s="239" t="s">
        <v>185</v>
      </c>
      <c r="B76" s="240"/>
      <c r="C76" s="74">
        <f>SUM(C77:C81)</f>
        <v>977242</v>
      </c>
      <c r="D76" s="74">
        <f t="shared" ref="D76:H76" si="31">SUM(D77:D81)</f>
        <v>0</v>
      </c>
      <c r="E76" s="74">
        <f t="shared" si="31"/>
        <v>0</v>
      </c>
      <c r="F76" s="74">
        <f t="shared" si="31"/>
        <v>1142655</v>
      </c>
      <c r="G76" s="74">
        <f t="shared" si="31"/>
        <v>0</v>
      </c>
      <c r="H76" s="74">
        <f t="shared" si="31"/>
        <v>0</v>
      </c>
      <c r="I76" s="44"/>
      <c r="J76" s="108">
        <f t="shared" ref="J76:J81" si="32">+F76/C76</f>
        <v>1.1692651359642749</v>
      </c>
    </row>
    <row r="77" spans="1:10" s="34" customFormat="1" x14ac:dyDescent="0.25">
      <c r="A77" s="221" t="s">
        <v>83</v>
      </c>
      <c r="B77" s="222"/>
      <c r="C77" s="65">
        <f>+C4</f>
        <v>543618</v>
      </c>
      <c r="D77" s="65">
        <f t="shared" ref="D77:H77" si="33">+D4</f>
        <v>0</v>
      </c>
      <c r="E77" s="65">
        <f t="shared" si="33"/>
        <v>0</v>
      </c>
      <c r="F77" s="65">
        <f t="shared" si="33"/>
        <v>563177</v>
      </c>
      <c r="G77" s="65">
        <f t="shared" si="33"/>
        <v>0</v>
      </c>
      <c r="H77" s="65">
        <f t="shared" si="33"/>
        <v>0</v>
      </c>
      <c r="I77" s="33"/>
      <c r="J77" s="99">
        <f t="shared" si="32"/>
        <v>1.03597930900007</v>
      </c>
    </row>
    <row r="78" spans="1:10" s="34" customFormat="1" x14ac:dyDescent="0.25">
      <c r="A78" s="229" t="s">
        <v>106</v>
      </c>
      <c r="B78" s="230"/>
      <c r="C78" s="69">
        <f>+C32</f>
        <v>26858</v>
      </c>
      <c r="D78" s="69">
        <f t="shared" ref="D78:H78" si="34">+D32</f>
        <v>0</v>
      </c>
      <c r="E78" s="69">
        <f t="shared" si="34"/>
        <v>0</v>
      </c>
      <c r="F78" s="69">
        <f t="shared" si="34"/>
        <v>31390</v>
      </c>
      <c r="G78" s="69">
        <f t="shared" si="34"/>
        <v>0</v>
      </c>
      <c r="H78" s="69">
        <f t="shared" si="34"/>
        <v>0</v>
      </c>
      <c r="I78" s="38"/>
      <c r="J78" s="103">
        <f t="shared" si="32"/>
        <v>1.1687392955543972</v>
      </c>
    </row>
    <row r="79" spans="1:10" s="34" customFormat="1" x14ac:dyDescent="0.25">
      <c r="A79" s="184" t="s">
        <v>116</v>
      </c>
      <c r="B79" s="185"/>
      <c r="C79" s="70">
        <f>+C41</f>
        <v>88005</v>
      </c>
      <c r="D79" s="70">
        <f t="shared" ref="D79:H79" si="35">+D41</f>
        <v>0</v>
      </c>
      <c r="E79" s="70">
        <f t="shared" si="35"/>
        <v>0</v>
      </c>
      <c r="F79" s="70">
        <f t="shared" si="35"/>
        <v>93377</v>
      </c>
      <c r="G79" s="70">
        <f t="shared" si="35"/>
        <v>0</v>
      </c>
      <c r="H79" s="70">
        <f t="shared" si="35"/>
        <v>0</v>
      </c>
      <c r="I79" s="42"/>
      <c r="J79" s="104">
        <f t="shared" si="32"/>
        <v>1.0610419862507812</v>
      </c>
    </row>
    <row r="80" spans="1:10" x14ac:dyDescent="0.25">
      <c r="A80" s="233" t="s">
        <v>126</v>
      </c>
      <c r="B80" s="234"/>
      <c r="C80" s="71">
        <f>+C53</f>
        <v>1767</v>
      </c>
      <c r="D80" s="71">
        <f t="shared" ref="D80:H80" si="36">+D53</f>
        <v>0</v>
      </c>
      <c r="E80" s="71">
        <f t="shared" si="36"/>
        <v>0</v>
      </c>
      <c r="F80" s="71">
        <f t="shared" si="36"/>
        <v>1693</v>
      </c>
      <c r="G80" s="71">
        <f t="shared" si="36"/>
        <v>0</v>
      </c>
      <c r="H80" s="71">
        <f t="shared" si="36"/>
        <v>0</v>
      </c>
      <c r="I80" s="39"/>
      <c r="J80" s="105">
        <f t="shared" si="32"/>
        <v>0.95812110922467464</v>
      </c>
    </row>
    <row r="81" spans="1:10" s="34" customFormat="1" ht="15.75" thickBot="1" x14ac:dyDescent="0.3">
      <c r="A81" s="237" t="s">
        <v>129</v>
      </c>
      <c r="B81" s="238"/>
      <c r="C81" s="75">
        <f>+C60</f>
        <v>316994</v>
      </c>
      <c r="D81" s="75">
        <f t="shared" ref="D81:H81" si="37">+D60</f>
        <v>0</v>
      </c>
      <c r="E81" s="75">
        <f t="shared" si="37"/>
        <v>0</v>
      </c>
      <c r="F81" s="75">
        <f t="shared" si="37"/>
        <v>453018</v>
      </c>
      <c r="G81" s="75">
        <f t="shared" si="37"/>
        <v>0</v>
      </c>
      <c r="H81" s="75">
        <f t="shared" si="37"/>
        <v>0</v>
      </c>
      <c r="I81" s="45"/>
      <c r="J81" s="109">
        <f t="shared" si="32"/>
        <v>1.4291059136765996</v>
      </c>
    </row>
    <row r="82" spans="1:10" ht="30" customHeight="1" thickBot="1" x14ac:dyDescent="0.3"/>
    <row r="83" spans="1:10" s="9" customFormat="1" x14ac:dyDescent="0.25">
      <c r="A83" s="174" t="s">
        <v>206</v>
      </c>
      <c r="B83" s="175"/>
      <c r="C83" s="175" t="s">
        <v>198</v>
      </c>
      <c r="D83" s="175"/>
      <c r="E83" s="175"/>
      <c r="F83" s="175" t="s">
        <v>219</v>
      </c>
      <c r="G83" s="175"/>
      <c r="H83" s="175"/>
      <c r="I83" s="175"/>
      <c r="J83" s="20" t="s">
        <v>6</v>
      </c>
    </row>
    <row r="84" spans="1:10" s="1" customFormat="1" ht="14.45" customHeight="1" x14ac:dyDescent="0.25">
      <c r="A84" s="162" t="s">
        <v>0</v>
      </c>
      <c r="B84" s="163"/>
      <c r="C84" s="164" t="s">
        <v>2</v>
      </c>
      <c r="D84" s="165" t="s">
        <v>202</v>
      </c>
      <c r="E84" s="165" t="s">
        <v>203</v>
      </c>
      <c r="F84" s="200" t="s">
        <v>220</v>
      </c>
      <c r="G84" s="164" t="s">
        <v>3</v>
      </c>
      <c r="H84" s="164" t="s">
        <v>4</v>
      </c>
      <c r="I84" s="164" t="s">
        <v>5</v>
      </c>
      <c r="J84" s="160" t="s">
        <v>218</v>
      </c>
    </row>
    <row r="85" spans="1:10" s="1" customFormat="1" x14ac:dyDescent="0.25">
      <c r="A85" s="162" t="s">
        <v>137</v>
      </c>
      <c r="B85" s="163"/>
      <c r="C85" s="164"/>
      <c r="D85" s="165"/>
      <c r="E85" s="165"/>
      <c r="F85" s="218"/>
      <c r="G85" s="164"/>
      <c r="H85" s="164"/>
      <c r="I85" s="164"/>
      <c r="J85" s="161"/>
    </row>
    <row r="86" spans="1:10" x14ac:dyDescent="0.25">
      <c r="A86" s="214" t="s">
        <v>189</v>
      </c>
      <c r="B86" s="215"/>
      <c r="C86" s="62">
        <f t="shared" ref="C86" si="38">SUM(C87:C91)</f>
        <v>154253</v>
      </c>
      <c r="D86" s="62">
        <f t="shared" ref="D86:H86" si="39">SUM(D87:D91)</f>
        <v>0</v>
      </c>
      <c r="E86" s="62">
        <f t="shared" si="39"/>
        <v>0</v>
      </c>
      <c r="F86" s="62">
        <f t="shared" si="39"/>
        <v>0</v>
      </c>
      <c r="G86" s="62">
        <f t="shared" si="39"/>
        <v>0</v>
      </c>
      <c r="H86" s="62">
        <f t="shared" si="39"/>
        <v>0</v>
      </c>
      <c r="I86" s="19"/>
      <c r="J86" s="96">
        <f>+F86/C86</f>
        <v>0</v>
      </c>
    </row>
    <row r="87" spans="1:10" x14ac:dyDescent="0.25">
      <c r="A87" s="36"/>
      <c r="B87" s="32" t="s">
        <v>140</v>
      </c>
      <c r="C87" s="67"/>
      <c r="D87" s="67"/>
      <c r="E87" s="67"/>
      <c r="F87" s="67"/>
      <c r="G87" s="67"/>
      <c r="H87" s="67"/>
      <c r="I87" s="32"/>
      <c r="J87" s="101"/>
    </row>
    <row r="88" spans="1:10" s="115" customFormat="1" x14ac:dyDescent="0.25">
      <c r="A88" s="111"/>
      <c r="B88" s="112" t="s">
        <v>187</v>
      </c>
      <c r="C88" s="113">
        <f>29000+2071+5969+1341+62500+53372</f>
        <v>154253</v>
      </c>
      <c r="D88" s="113"/>
      <c r="E88" s="113"/>
      <c r="F88" s="113"/>
      <c r="G88" s="113"/>
      <c r="H88" s="113"/>
      <c r="I88" s="112"/>
      <c r="J88" s="114">
        <f>+F88/C88</f>
        <v>0</v>
      </c>
    </row>
    <row r="89" spans="1:10" s="115" customFormat="1" x14ac:dyDescent="0.25">
      <c r="A89" s="111"/>
      <c r="B89" s="112" t="s">
        <v>200</v>
      </c>
      <c r="C89" s="113"/>
      <c r="D89" s="67"/>
      <c r="E89" s="67"/>
      <c r="F89" s="113"/>
      <c r="G89" s="113"/>
      <c r="H89" s="113"/>
      <c r="I89" s="112"/>
      <c r="J89" s="114"/>
    </row>
    <row r="90" spans="1:10" s="115" customFormat="1" x14ac:dyDescent="0.25">
      <c r="A90" s="111"/>
      <c r="B90" s="112" t="s">
        <v>201</v>
      </c>
      <c r="C90" s="113"/>
      <c r="D90" s="78"/>
      <c r="E90" s="78"/>
      <c r="F90" s="113"/>
      <c r="G90" s="113"/>
      <c r="H90" s="113"/>
      <c r="I90" s="112"/>
      <c r="J90" s="114"/>
    </row>
    <row r="91" spans="1:10" ht="15.75" thickBot="1" x14ac:dyDescent="0.3">
      <c r="A91" s="76"/>
      <c r="B91" s="77" t="s">
        <v>141</v>
      </c>
      <c r="C91" s="78"/>
      <c r="D91" s="78"/>
      <c r="E91" s="78"/>
      <c r="F91" s="78"/>
      <c r="G91" s="78"/>
      <c r="H91" s="78"/>
      <c r="I91" s="77"/>
      <c r="J91" s="110"/>
    </row>
    <row r="92" spans="1:10" ht="15.75" thickBot="1" x14ac:dyDescent="0.3">
      <c r="A92" s="216" t="s">
        <v>188</v>
      </c>
      <c r="B92" s="217"/>
      <c r="C92" s="64">
        <f t="shared" ref="C92" si="40">+C76+C86</f>
        <v>1131495</v>
      </c>
      <c r="D92" s="64">
        <f t="shared" ref="D92:H92" si="41">+D76+D86</f>
        <v>0</v>
      </c>
      <c r="E92" s="64">
        <f t="shared" si="41"/>
        <v>0</v>
      </c>
      <c r="F92" s="64">
        <f t="shared" si="41"/>
        <v>1142655</v>
      </c>
      <c r="G92" s="64">
        <f t="shared" si="41"/>
        <v>0</v>
      </c>
      <c r="H92" s="64">
        <f t="shared" si="41"/>
        <v>0</v>
      </c>
      <c r="I92" s="28"/>
      <c r="J92" s="98">
        <f>+F92/C92</f>
        <v>1.0098630572826217</v>
      </c>
    </row>
    <row r="93" spans="1:10" ht="15.75" thickBot="1" x14ac:dyDescent="0.3"/>
    <row r="94" spans="1:10" x14ac:dyDescent="0.25">
      <c r="A94" s="174" t="s">
        <v>206</v>
      </c>
      <c r="B94" s="175"/>
      <c r="C94" s="175" t="s">
        <v>198</v>
      </c>
      <c r="D94" s="175"/>
      <c r="E94" s="175"/>
      <c r="F94" s="175" t="s">
        <v>219</v>
      </c>
      <c r="G94" s="175"/>
      <c r="H94" s="175"/>
      <c r="I94" s="175"/>
      <c r="J94" s="20" t="s">
        <v>6</v>
      </c>
    </row>
    <row r="95" spans="1:10" ht="14.45" customHeight="1" x14ac:dyDescent="0.25">
      <c r="A95" s="162" t="s">
        <v>155</v>
      </c>
      <c r="B95" s="163"/>
      <c r="C95" s="164" t="s">
        <v>2</v>
      </c>
      <c r="D95" s="165" t="s">
        <v>202</v>
      </c>
      <c r="E95" s="165" t="s">
        <v>203</v>
      </c>
      <c r="F95" s="200" t="s">
        <v>220</v>
      </c>
      <c r="G95" s="164" t="s">
        <v>3</v>
      </c>
      <c r="H95" s="164" t="s">
        <v>4</v>
      </c>
      <c r="I95" s="164" t="s">
        <v>5</v>
      </c>
      <c r="J95" s="160" t="s">
        <v>218</v>
      </c>
    </row>
    <row r="96" spans="1:10" x14ac:dyDescent="0.25">
      <c r="A96" s="162" t="s">
        <v>137</v>
      </c>
      <c r="B96" s="163"/>
      <c r="C96" s="164"/>
      <c r="D96" s="165"/>
      <c r="E96" s="165"/>
      <c r="F96" s="218"/>
      <c r="G96" s="164"/>
      <c r="H96" s="164"/>
      <c r="I96" s="164"/>
      <c r="J96" s="161"/>
    </row>
    <row r="97" spans="1:10" x14ac:dyDescent="0.25">
      <c r="A97" s="214" t="s">
        <v>157</v>
      </c>
      <c r="B97" s="215"/>
      <c r="C97" s="62">
        <f t="shared" ref="C97" si="42">SUM(C98:C102)</f>
        <v>33000</v>
      </c>
      <c r="D97" s="62">
        <f t="shared" ref="D97:H97" si="43">SUM(D98:D102)</f>
        <v>0</v>
      </c>
      <c r="E97" s="62">
        <f t="shared" si="43"/>
        <v>0</v>
      </c>
      <c r="F97" s="62">
        <f t="shared" si="43"/>
        <v>23350</v>
      </c>
      <c r="G97" s="62">
        <f t="shared" si="43"/>
        <v>0</v>
      </c>
      <c r="H97" s="62">
        <f t="shared" si="43"/>
        <v>0</v>
      </c>
      <c r="I97" s="19"/>
      <c r="J97" s="96">
        <f>+F97/C97</f>
        <v>0.70757575757575752</v>
      </c>
    </row>
    <row r="98" spans="1:10" x14ac:dyDescent="0.25">
      <c r="A98" s="36"/>
      <c r="B98" s="32" t="s">
        <v>186</v>
      </c>
      <c r="C98" s="67"/>
      <c r="D98" s="67"/>
      <c r="E98" s="67"/>
      <c r="F98" s="67"/>
      <c r="G98" s="67"/>
      <c r="H98" s="67"/>
      <c r="I98" s="32"/>
      <c r="J98" s="114"/>
    </row>
    <row r="99" spans="1:10" x14ac:dyDescent="0.25">
      <c r="A99" s="36"/>
      <c r="B99" s="32" t="s">
        <v>156</v>
      </c>
      <c r="C99" s="67">
        <v>10000</v>
      </c>
      <c r="D99" s="67"/>
      <c r="E99" s="67"/>
      <c r="F99" s="67">
        <v>23350</v>
      </c>
      <c r="G99" s="67"/>
      <c r="H99" s="67"/>
      <c r="I99" s="32"/>
      <c r="J99" s="114">
        <f>+F99/C99</f>
        <v>2.335</v>
      </c>
    </row>
    <row r="100" spans="1:10" x14ac:dyDescent="0.25">
      <c r="A100" s="76"/>
      <c r="B100" s="77" t="s">
        <v>163</v>
      </c>
      <c r="C100" s="78"/>
      <c r="D100" s="78"/>
      <c r="E100" s="78"/>
      <c r="F100" s="78"/>
      <c r="G100" s="78"/>
      <c r="H100" s="78"/>
      <c r="I100" s="77"/>
      <c r="J100" s="114"/>
    </row>
    <row r="101" spans="1:10" x14ac:dyDescent="0.25">
      <c r="A101" s="111"/>
      <c r="B101" s="112" t="s">
        <v>190</v>
      </c>
      <c r="C101" s="113">
        <f>3000+20000</f>
        <v>23000</v>
      </c>
      <c r="D101" s="113"/>
      <c r="E101" s="113"/>
      <c r="F101" s="113"/>
      <c r="G101" s="113"/>
      <c r="H101" s="113"/>
      <c r="I101" s="112"/>
      <c r="J101" s="114">
        <f>+F101/C101</f>
        <v>0</v>
      </c>
    </row>
    <row r="102" spans="1:10" ht="15.75" thickBot="1" x14ac:dyDescent="0.3">
      <c r="A102" s="76"/>
      <c r="B102" s="77"/>
      <c r="C102" s="78"/>
      <c r="D102" s="78"/>
      <c r="E102" s="78"/>
      <c r="F102" s="78"/>
      <c r="G102" s="78"/>
      <c r="H102" s="78"/>
      <c r="I102" s="77"/>
      <c r="J102" s="110"/>
    </row>
    <row r="103" spans="1:10" ht="15.75" thickBot="1" x14ac:dyDescent="0.3">
      <c r="A103" s="216" t="s">
        <v>160</v>
      </c>
      <c r="B103" s="217"/>
      <c r="C103" s="64">
        <f t="shared" ref="C103" si="44">+C97</f>
        <v>33000</v>
      </c>
      <c r="D103" s="64">
        <f t="shared" ref="D103:H103" si="45">+D97</f>
        <v>0</v>
      </c>
      <c r="E103" s="64">
        <f t="shared" si="45"/>
        <v>0</v>
      </c>
      <c r="F103" s="64">
        <f t="shared" si="45"/>
        <v>23350</v>
      </c>
      <c r="G103" s="64">
        <f t="shared" si="45"/>
        <v>0</v>
      </c>
      <c r="H103" s="64">
        <f t="shared" si="45"/>
        <v>0</v>
      </c>
      <c r="I103" s="28"/>
      <c r="J103" s="98">
        <f>+F103/C103</f>
        <v>0.70757575757575752</v>
      </c>
    </row>
    <row r="104" spans="1:10" ht="15.75" thickBot="1" x14ac:dyDescent="0.3"/>
    <row r="105" spans="1:10" x14ac:dyDescent="0.25">
      <c r="A105" s="174" t="s">
        <v>206</v>
      </c>
      <c r="B105" s="175"/>
      <c r="C105" s="175" t="s">
        <v>198</v>
      </c>
      <c r="D105" s="175"/>
      <c r="E105" s="175"/>
      <c r="F105" s="175" t="s">
        <v>219</v>
      </c>
      <c r="G105" s="175"/>
      <c r="H105" s="175"/>
      <c r="I105" s="175"/>
      <c r="J105" s="20" t="s">
        <v>6</v>
      </c>
    </row>
    <row r="106" spans="1:10" ht="14.45" customHeight="1" x14ac:dyDescent="0.25">
      <c r="A106" s="162" t="s">
        <v>158</v>
      </c>
      <c r="B106" s="163"/>
      <c r="C106" s="164" t="s">
        <v>2</v>
      </c>
      <c r="D106" s="165" t="s">
        <v>202</v>
      </c>
      <c r="E106" s="165" t="s">
        <v>203</v>
      </c>
      <c r="F106" s="200" t="s">
        <v>220</v>
      </c>
      <c r="G106" s="164" t="s">
        <v>3</v>
      </c>
      <c r="H106" s="164" t="s">
        <v>4</v>
      </c>
      <c r="I106" s="164" t="s">
        <v>5</v>
      </c>
      <c r="J106" s="160" t="s">
        <v>218</v>
      </c>
    </row>
    <row r="107" spans="1:10" x14ac:dyDescent="0.25">
      <c r="A107" s="162" t="s">
        <v>137</v>
      </c>
      <c r="B107" s="163"/>
      <c r="C107" s="164"/>
      <c r="D107" s="165"/>
      <c r="E107" s="165"/>
      <c r="F107" s="218"/>
      <c r="G107" s="164"/>
      <c r="H107" s="164"/>
      <c r="I107" s="164"/>
      <c r="J107" s="161"/>
    </row>
    <row r="108" spans="1:10" x14ac:dyDescent="0.25">
      <c r="A108" s="214" t="s">
        <v>161</v>
      </c>
      <c r="B108" s="215"/>
      <c r="C108" s="62">
        <f t="shared" ref="C108" si="46">SUM(C109:C111)</f>
        <v>579994</v>
      </c>
      <c r="D108" s="62">
        <f t="shared" ref="D108:H108" si="47">SUM(D109:D111)</f>
        <v>0</v>
      </c>
      <c r="E108" s="62">
        <f t="shared" si="47"/>
        <v>0</v>
      </c>
      <c r="F108" s="62">
        <f t="shared" si="47"/>
        <v>216228</v>
      </c>
      <c r="G108" s="62">
        <f t="shared" si="47"/>
        <v>0</v>
      </c>
      <c r="H108" s="62">
        <f t="shared" si="47"/>
        <v>0</v>
      </c>
      <c r="I108" s="19"/>
      <c r="J108" s="96">
        <f>+F108/C108</f>
        <v>0.37281075321468843</v>
      </c>
    </row>
    <row r="109" spans="1:10" x14ac:dyDescent="0.25">
      <c r="A109" s="36"/>
      <c r="B109" s="32" t="s">
        <v>159</v>
      </c>
      <c r="C109" s="67">
        <v>63793</v>
      </c>
      <c r="D109" s="67"/>
      <c r="E109" s="67"/>
      <c r="F109" s="67"/>
      <c r="G109" s="67"/>
      <c r="H109" s="67"/>
      <c r="I109" s="32"/>
      <c r="J109" s="114">
        <f>+F109/C109</f>
        <v>0</v>
      </c>
    </row>
    <row r="110" spans="1:10" x14ac:dyDescent="0.25">
      <c r="A110" s="111"/>
      <c r="B110" s="112" t="s">
        <v>210</v>
      </c>
      <c r="C110" s="113">
        <v>516201</v>
      </c>
      <c r="D110" s="113"/>
      <c r="E110" s="113"/>
      <c r="F110" s="113">
        <v>216228</v>
      </c>
      <c r="G110" s="113"/>
      <c r="H110" s="113"/>
      <c r="I110" s="112"/>
      <c r="J110" s="114">
        <f>+F110/C110</f>
        <v>0.41888334195400628</v>
      </c>
    </row>
    <row r="111" spans="1:10" ht="15.75" thickBot="1" x14ac:dyDescent="0.3">
      <c r="A111" s="76"/>
      <c r="B111" s="77"/>
      <c r="C111" s="78"/>
      <c r="D111" s="78"/>
      <c r="E111" s="78"/>
      <c r="F111" s="78"/>
      <c r="G111" s="78"/>
      <c r="H111" s="78"/>
      <c r="I111" s="77"/>
      <c r="J111" s="110"/>
    </row>
    <row r="112" spans="1:10" ht="15.75" thickBot="1" x14ac:dyDescent="0.3">
      <c r="A112" s="216" t="s">
        <v>162</v>
      </c>
      <c r="B112" s="217"/>
      <c r="C112" s="64">
        <f t="shared" ref="C112" si="48">+C108</f>
        <v>579994</v>
      </c>
      <c r="D112" s="64">
        <f t="shared" ref="D112:H112" si="49">+D108</f>
        <v>0</v>
      </c>
      <c r="E112" s="64">
        <f t="shared" si="49"/>
        <v>0</v>
      </c>
      <c r="F112" s="64">
        <f t="shared" si="49"/>
        <v>216228</v>
      </c>
      <c r="G112" s="64">
        <f t="shared" si="49"/>
        <v>0</v>
      </c>
      <c r="H112" s="64">
        <f t="shared" si="49"/>
        <v>0</v>
      </c>
      <c r="I112" s="28"/>
      <c r="J112" s="98">
        <f>+F112/C112</f>
        <v>0.37281075321468843</v>
      </c>
    </row>
    <row r="113" spans="1:10" ht="15.75" thickBot="1" x14ac:dyDescent="0.3"/>
    <row r="114" spans="1:10" s="130" customFormat="1" ht="37.15" customHeight="1" thickBot="1" x14ac:dyDescent="0.3">
      <c r="A114" s="235" t="s">
        <v>191</v>
      </c>
      <c r="B114" s="236"/>
      <c r="C114" s="158">
        <f>+C92+C103+C112</f>
        <v>1744489</v>
      </c>
      <c r="D114" s="158">
        <f t="shared" ref="D114:H114" si="50">+D92+D103+D112</f>
        <v>0</v>
      </c>
      <c r="E114" s="158">
        <f t="shared" si="50"/>
        <v>0</v>
      </c>
      <c r="F114" s="158">
        <f t="shared" si="50"/>
        <v>1382233</v>
      </c>
      <c r="G114" s="158">
        <f t="shared" si="50"/>
        <v>0</v>
      </c>
      <c r="H114" s="158">
        <f t="shared" si="50"/>
        <v>0</v>
      </c>
      <c r="I114" s="159"/>
      <c r="J114" s="129">
        <f>+F114/C114</f>
        <v>0.79234262870101213</v>
      </c>
    </row>
    <row r="117" spans="1:10" x14ac:dyDescent="0.25">
      <c r="E117" s="140"/>
    </row>
  </sheetData>
  <mergeCells count="120">
    <mergeCell ref="A114:B114"/>
    <mergeCell ref="A79:B79"/>
    <mergeCell ref="A80:B80"/>
    <mergeCell ref="A81:B81"/>
    <mergeCell ref="H74:H75"/>
    <mergeCell ref="J74:J75"/>
    <mergeCell ref="A75:B75"/>
    <mergeCell ref="A76:B76"/>
    <mergeCell ref="A77:B77"/>
    <mergeCell ref="A78:B78"/>
    <mergeCell ref="J84:J85"/>
    <mergeCell ref="A85:B85"/>
    <mergeCell ref="A86:B86"/>
    <mergeCell ref="A92:B92"/>
    <mergeCell ref="A83:B83"/>
    <mergeCell ref="C83:E83"/>
    <mergeCell ref="F83:I83"/>
    <mergeCell ref="A84:B84"/>
    <mergeCell ref="C84:C85"/>
    <mergeCell ref="D84:D85"/>
    <mergeCell ref="E84:E85"/>
    <mergeCell ref="F84:F85"/>
    <mergeCell ref="G84:G85"/>
    <mergeCell ref="H84:H85"/>
    <mergeCell ref="A67:B67"/>
    <mergeCell ref="A73:B73"/>
    <mergeCell ref="C73:E73"/>
    <mergeCell ref="F73:I73"/>
    <mergeCell ref="A74:B74"/>
    <mergeCell ref="C74:C75"/>
    <mergeCell ref="D74:D75"/>
    <mergeCell ref="E74:E75"/>
    <mergeCell ref="F74:F75"/>
    <mergeCell ref="G74:G75"/>
    <mergeCell ref="I74:I75"/>
    <mergeCell ref="J30:J31"/>
    <mergeCell ref="A31:B31"/>
    <mergeCell ref="A32:B32"/>
    <mergeCell ref="A41:B41"/>
    <mergeCell ref="F57:I57"/>
    <mergeCell ref="A46:B46"/>
    <mergeCell ref="A60:B60"/>
    <mergeCell ref="A50:B50"/>
    <mergeCell ref="A53:B53"/>
    <mergeCell ref="A57:B57"/>
    <mergeCell ref="C57:E57"/>
    <mergeCell ref="A58:B58"/>
    <mergeCell ref="C58:C59"/>
    <mergeCell ref="D58:D59"/>
    <mergeCell ref="E58:E59"/>
    <mergeCell ref="G58:G59"/>
    <mergeCell ref="H58:H59"/>
    <mergeCell ref="I58:I59"/>
    <mergeCell ref="J58:J59"/>
    <mergeCell ref="A59:B59"/>
    <mergeCell ref="F58:F59"/>
    <mergeCell ref="A29:B29"/>
    <mergeCell ref="C29:E29"/>
    <mergeCell ref="F29:I29"/>
    <mergeCell ref="A30:B30"/>
    <mergeCell ref="C30:C31"/>
    <mergeCell ref="D30:D31"/>
    <mergeCell ref="E30:E31"/>
    <mergeCell ref="F30:F31"/>
    <mergeCell ref="G30:G31"/>
    <mergeCell ref="H30:H31"/>
    <mergeCell ref="I30:I31"/>
    <mergeCell ref="A27:B27"/>
    <mergeCell ref="I2:I3"/>
    <mergeCell ref="J2:J3"/>
    <mergeCell ref="A3:B3"/>
    <mergeCell ref="A4:B4"/>
    <mergeCell ref="A5:B5"/>
    <mergeCell ref="A9:B9"/>
    <mergeCell ref="A14:B14"/>
    <mergeCell ref="A15:B15"/>
    <mergeCell ref="A18:B18"/>
    <mergeCell ref="A22:B22"/>
    <mergeCell ref="A26:B26"/>
    <mergeCell ref="A1:B1"/>
    <mergeCell ref="C1:E1"/>
    <mergeCell ref="F1:I1"/>
    <mergeCell ref="A2:B2"/>
    <mergeCell ref="C2:C3"/>
    <mergeCell ref="D2:D3"/>
    <mergeCell ref="E2:E3"/>
    <mergeCell ref="F2:F3"/>
    <mergeCell ref="G2:G3"/>
    <mergeCell ref="H2:H3"/>
    <mergeCell ref="I84:I85"/>
    <mergeCell ref="J95:J96"/>
    <mergeCell ref="A96:B96"/>
    <mergeCell ref="A97:B97"/>
    <mergeCell ref="A103:B103"/>
    <mergeCell ref="A105:B105"/>
    <mergeCell ref="C105:E105"/>
    <mergeCell ref="F105:I105"/>
    <mergeCell ref="A94:B94"/>
    <mergeCell ref="C94:E94"/>
    <mergeCell ref="F94:I94"/>
    <mergeCell ref="A95:B95"/>
    <mergeCell ref="C95:C96"/>
    <mergeCell ref="D95:D96"/>
    <mergeCell ref="E95:E96"/>
    <mergeCell ref="F95:F96"/>
    <mergeCell ref="G95:G96"/>
    <mergeCell ref="H95:H96"/>
    <mergeCell ref="I95:I96"/>
    <mergeCell ref="A108:B108"/>
    <mergeCell ref="A112:B112"/>
    <mergeCell ref="G106:G107"/>
    <mergeCell ref="H106:H107"/>
    <mergeCell ref="I106:I107"/>
    <mergeCell ref="J106:J107"/>
    <mergeCell ref="A107:B107"/>
    <mergeCell ref="A106:B106"/>
    <mergeCell ref="C106:C107"/>
    <mergeCell ref="D106:D107"/>
    <mergeCell ref="E106:E107"/>
    <mergeCell ref="F106:F107"/>
  </mergeCells>
  <pageMargins left="0.70866141732283472" right="0.70866141732283472" top="0.74803149606299213" bottom="0.74803149606299213" header="0.31496062992125984" footer="0.31496062992125984"/>
  <pageSetup paperSize="8" scale="87" fitToHeight="2" orientation="portrait" r:id="rId1"/>
  <headerFooter>
    <oddHeader>&amp;C&amp;"-,Félkövér"&amp;14MARTONVÁSÁR VÁROS ÖNKORMÁNYZATA 2022. ÉVI KÖLTSÉGVETÉSI TERVE</oddHeader>
    <oddFooter>&amp;R&amp;P</oddFooter>
  </headerFooter>
  <rowBreaks count="1" manualBreakCount="1">
    <brk id="81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M5:Q34"/>
  <sheetViews>
    <sheetView topLeftCell="A7" workbookViewId="0">
      <selection activeCell="B28" sqref="B28"/>
    </sheetView>
  </sheetViews>
  <sheetFormatPr defaultRowHeight="15" x14ac:dyDescent="0.25"/>
  <cols>
    <col min="14" max="14" width="74.28515625" bestFit="1" customWidth="1"/>
    <col min="15" max="15" width="13.28515625" bestFit="1" customWidth="1"/>
    <col min="17" max="17" width="12.42578125" customWidth="1"/>
  </cols>
  <sheetData>
    <row r="5" spans="13:17" x14ac:dyDescent="0.25">
      <c r="M5" t="s">
        <v>229</v>
      </c>
      <c r="N5" s="142" t="s">
        <v>239</v>
      </c>
      <c r="O5" s="156">
        <v>292313</v>
      </c>
    </row>
    <row r="6" spans="13:17" ht="14.45" customHeight="1" x14ac:dyDescent="0.25">
      <c r="M6" t="s">
        <v>230</v>
      </c>
      <c r="N6" s="143" t="s">
        <v>240</v>
      </c>
      <c r="O6" s="156">
        <v>36989</v>
      </c>
    </row>
    <row r="7" spans="13:17" ht="14.45" customHeight="1" x14ac:dyDescent="0.25">
      <c r="M7" t="s">
        <v>231</v>
      </c>
      <c r="N7" s="144" t="s">
        <v>241</v>
      </c>
      <c r="O7" s="156">
        <v>314814</v>
      </c>
    </row>
    <row r="8" spans="13:17" ht="14.45" customHeight="1" x14ac:dyDescent="0.25">
      <c r="M8" t="s">
        <v>232</v>
      </c>
      <c r="N8" s="145" t="s">
        <v>242</v>
      </c>
      <c r="O8" s="156">
        <v>83968</v>
      </c>
    </row>
    <row r="9" spans="13:17" ht="14.45" customHeight="1" x14ac:dyDescent="0.25">
      <c r="M9" t="s">
        <v>233</v>
      </c>
      <c r="N9" s="146" t="s">
        <v>243</v>
      </c>
      <c r="O9" s="156">
        <v>37069</v>
      </c>
    </row>
    <row r="10" spans="13:17" ht="14.45" customHeight="1" x14ac:dyDescent="0.25">
      <c r="M10" t="s">
        <v>234</v>
      </c>
      <c r="N10" s="147" t="s">
        <v>244</v>
      </c>
      <c r="O10" s="156">
        <v>128012</v>
      </c>
    </row>
    <row r="11" spans="13:17" ht="14.45" customHeight="1" x14ac:dyDescent="0.25">
      <c r="M11" t="s">
        <v>235</v>
      </c>
      <c r="N11" s="148" t="s">
        <v>245</v>
      </c>
      <c r="O11" s="156">
        <v>35884</v>
      </c>
    </row>
    <row r="12" spans="13:17" x14ac:dyDescent="0.25">
      <c r="M12" t="s">
        <v>236</v>
      </c>
      <c r="N12" s="149" t="s">
        <v>246</v>
      </c>
      <c r="O12" s="156">
        <v>91620</v>
      </c>
    </row>
    <row r="13" spans="13:17" x14ac:dyDescent="0.25">
      <c r="M13" t="s">
        <v>237</v>
      </c>
      <c r="N13" s="150" t="s">
        <v>247</v>
      </c>
      <c r="O13" s="156">
        <v>10000</v>
      </c>
    </row>
    <row r="14" spans="13:17" ht="15.75" thickBot="1" x14ac:dyDescent="0.3">
      <c r="M14" t="s">
        <v>238</v>
      </c>
      <c r="N14" s="151" t="s">
        <v>248</v>
      </c>
      <c r="O14" s="156">
        <v>1581</v>
      </c>
    </row>
    <row r="15" spans="13:17" x14ac:dyDescent="0.25">
      <c r="O15" s="157"/>
      <c r="P15" s="157"/>
      <c r="Q15" s="157"/>
    </row>
    <row r="30" spans="14:17" x14ac:dyDescent="0.25">
      <c r="N30" s="152" t="s">
        <v>249</v>
      </c>
      <c r="O30" s="156">
        <v>563177</v>
      </c>
      <c r="Q30">
        <v>563177</v>
      </c>
    </row>
    <row r="31" spans="14:17" x14ac:dyDescent="0.25">
      <c r="N31" s="153" t="s">
        <v>250</v>
      </c>
      <c r="O31" s="156">
        <v>31390</v>
      </c>
      <c r="Q31">
        <v>31390</v>
      </c>
    </row>
    <row r="32" spans="14:17" x14ac:dyDescent="0.25">
      <c r="N32" s="143" t="s">
        <v>251</v>
      </c>
      <c r="O32" s="156">
        <v>93377</v>
      </c>
      <c r="Q32">
        <v>93377</v>
      </c>
    </row>
    <row r="33" spans="14:17" x14ac:dyDescent="0.25">
      <c r="N33" s="154" t="s">
        <v>252</v>
      </c>
      <c r="O33" s="156">
        <v>1693</v>
      </c>
      <c r="Q33">
        <v>1693</v>
      </c>
    </row>
    <row r="34" spans="14:17" ht="15.75" thickBot="1" x14ac:dyDescent="0.3">
      <c r="N34" s="155" t="s">
        <v>253</v>
      </c>
      <c r="O34" s="156">
        <v>453018</v>
      </c>
      <c r="Q34">
        <v>453018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Kiadások</vt:lpstr>
      <vt:lpstr>Bevételek</vt:lpstr>
      <vt:lpstr>diagrammok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cp:lastPrinted>2021-11-10T21:55:10Z</cp:lastPrinted>
  <dcterms:created xsi:type="dcterms:W3CDTF">2020-12-11T13:32:47Z</dcterms:created>
  <dcterms:modified xsi:type="dcterms:W3CDTF">2021-12-14T07:30:31Z</dcterms:modified>
</cp:coreProperties>
</file>