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21\KT\20211026\"/>
    </mc:Choice>
  </mc:AlternateContent>
  <bookViews>
    <workbookView xWindow="0" yWindow="0" windowWidth="23040" windowHeight="9390"/>
  </bookViews>
  <sheets>
    <sheet name="Részletes ajánlat" sheetId="2" r:id="rId1"/>
    <sheet name="Összesítő ajánlat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H8" i="1" l="1"/>
  <c r="I87" i="2" l="1"/>
  <c r="I74" i="2"/>
  <c r="I77" i="2"/>
  <c r="I78" i="2"/>
  <c r="I79" i="2"/>
  <c r="I80" i="2"/>
  <c r="I81" i="2"/>
  <c r="I82" i="2"/>
  <c r="I83" i="2"/>
  <c r="I84" i="2"/>
  <c r="I85" i="2"/>
  <c r="I76" i="2"/>
  <c r="G77" i="2"/>
  <c r="G78" i="2"/>
  <c r="G79" i="2"/>
  <c r="G80" i="2"/>
  <c r="G81" i="2"/>
  <c r="G82" i="2"/>
  <c r="G83" i="2"/>
  <c r="G84" i="2"/>
  <c r="G85" i="2"/>
  <c r="G76" i="2"/>
  <c r="E16" i="2"/>
  <c r="E17" i="2"/>
  <c r="E18" i="2"/>
  <c r="E19" i="2"/>
  <c r="E20" i="2"/>
  <c r="E21" i="2"/>
  <c r="E15" i="2"/>
  <c r="F7" i="2"/>
  <c r="F8" i="2"/>
  <c r="F9" i="2"/>
  <c r="F10" i="2"/>
  <c r="F11" i="2"/>
  <c r="F6" i="2"/>
  <c r="G7" i="1"/>
  <c r="H7" i="1" s="1"/>
  <c r="I7" i="1" s="1"/>
  <c r="I86" i="2" l="1"/>
  <c r="I88" i="2"/>
  <c r="F6" i="1" l="1"/>
  <c r="G6" i="1" s="1"/>
  <c r="H6" i="1" s="1"/>
  <c r="I6" i="1" s="1"/>
  <c r="A5" i="1"/>
  <c r="B5" i="1"/>
  <c r="A4" i="1"/>
  <c r="B4" i="1"/>
  <c r="A3" i="1"/>
  <c r="B3" i="1"/>
  <c r="A2" i="1"/>
  <c r="B2" i="1"/>
  <c r="I22" i="2"/>
  <c r="I12" i="2"/>
  <c r="I23" i="2" s="1"/>
  <c r="F2" i="1" s="1"/>
  <c r="G2" i="1" l="1"/>
  <c r="I24" i="2"/>
  <c r="H52" i="2"/>
  <c r="G52" i="2"/>
  <c r="H51" i="2"/>
  <c r="G51" i="2"/>
  <c r="H50" i="2"/>
  <c r="G50" i="2"/>
  <c r="H49" i="2"/>
  <c r="I49" i="2" s="1"/>
  <c r="H48" i="2"/>
  <c r="G48" i="2"/>
  <c r="H47" i="2"/>
  <c r="I47" i="2" s="1"/>
  <c r="H42" i="2"/>
  <c r="G42" i="2"/>
  <c r="H41" i="2"/>
  <c r="G41" i="2"/>
  <c r="H40" i="2"/>
  <c r="G40" i="2"/>
  <c r="H39" i="2"/>
  <c r="G39" i="2"/>
  <c r="H38" i="2"/>
  <c r="I38" i="2" s="1"/>
  <c r="H37" i="2"/>
  <c r="G37" i="2"/>
  <c r="H36" i="2"/>
  <c r="I36" i="2" s="1"/>
  <c r="H31" i="2"/>
  <c r="G31" i="2"/>
  <c r="H30" i="2"/>
  <c r="G30" i="2"/>
  <c r="H29" i="2"/>
  <c r="I29" i="2" s="1"/>
  <c r="H28" i="2"/>
  <c r="G28" i="2"/>
  <c r="H27" i="2"/>
  <c r="I27" i="2" s="1"/>
  <c r="I28" i="2" l="1"/>
  <c r="H2" i="1"/>
  <c r="I2" i="1" s="1"/>
  <c r="I37" i="2"/>
  <c r="I51" i="2"/>
  <c r="I31" i="2"/>
  <c r="I42" i="2"/>
  <c r="I40" i="2"/>
  <c r="I30" i="2"/>
  <c r="I41" i="2"/>
  <c r="I50" i="2"/>
  <c r="I52" i="2"/>
  <c r="I39" i="2"/>
  <c r="I48" i="2"/>
  <c r="I32" i="2" l="1"/>
  <c r="I33" i="2" s="1"/>
  <c r="F3" i="1"/>
  <c r="I53" i="2"/>
  <c r="I43" i="2"/>
  <c r="G3" i="1" l="1"/>
  <c r="I44" i="2"/>
  <c r="F4" i="1"/>
  <c r="I54" i="2"/>
  <c r="F5" i="1"/>
  <c r="F8" i="1" l="1"/>
  <c r="H3" i="1"/>
  <c r="I3" i="1" s="1"/>
  <c r="G4" i="1"/>
  <c r="H4" i="1" s="1"/>
  <c r="I4" i="1" s="1"/>
  <c r="G5" i="1"/>
  <c r="H5" i="1" s="1"/>
  <c r="I5" i="1" s="1"/>
  <c r="G8" i="1" l="1"/>
  <c r="I8" i="1" s="1"/>
</calcChain>
</file>

<file path=xl/sharedStrings.xml><?xml version="1.0" encoding="utf-8"?>
<sst xmlns="http://schemas.openxmlformats.org/spreadsheetml/2006/main" count="241" uniqueCount="134">
  <si>
    <t>óra</t>
  </si>
  <si>
    <t>db</t>
  </si>
  <si>
    <t xml:space="preserve">
Főanyag lista</t>
  </si>
  <si>
    <t>m3</t>
  </si>
  <si>
    <t>m2</t>
  </si>
  <si>
    <t>m</t>
  </si>
  <si>
    <t>Kábelárok markolás kiegészítő kézi munkával (0,6*0,5*320m+aknák földmunkája)</t>
  </si>
  <si>
    <t>Homokágyazat készítése</t>
  </si>
  <si>
    <t>Kábelárok visszatöltése és tömörítése</t>
  </si>
  <si>
    <t>N1-es típusú akna építése burkolható fedlappal</t>
  </si>
  <si>
    <t>40-es védőcső fektetése (3 db )</t>
  </si>
  <si>
    <t>III.</t>
  </si>
  <si>
    <t>1.</t>
  </si>
  <si>
    <t>2.</t>
  </si>
  <si>
    <t>3.</t>
  </si>
  <si>
    <t>4.</t>
  </si>
  <si>
    <t>5.</t>
  </si>
  <si>
    <t>Nettó összesen:</t>
  </si>
  <si>
    <t>IV.</t>
  </si>
  <si>
    <t>Kábelárok markolás kiegészítő kézi munkával</t>
  </si>
  <si>
    <t>N2-es típusú akna építése burkolható fedlappal</t>
  </si>
  <si>
    <t>6.</t>
  </si>
  <si>
    <t>út átfúrás és 160-as védőcső behelyezése</t>
  </si>
  <si>
    <t>7.</t>
  </si>
  <si>
    <t>40-es védőcső fektetése (3 db)</t>
  </si>
  <si>
    <t>Mennyisége</t>
  </si>
  <si>
    <t>Anyag egységár</t>
  </si>
  <si>
    <t>Díj egységár</t>
  </si>
  <si>
    <t>Anyag összesen</t>
  </si>
  <si>
    <t>Díj összesen</t>
  </si>
  <si>
    <t>Összesen</t>
  </si>
  <si>
    <t>I.</t>
  </si>
  <si>
    <t>Bruttó összesen:</t>
  </si>
  <si>
    <t>II.</t>
  </si>
  <si>
    <t xml:space="preserve">Bruttó összesen: </t>
  </si>
  <si>
    <t>HÁLÓZATÉPÍTÉSI EGYSÉGTÉTEL LISTA</t>
  </si>
  <si>
    <t>Munka-tétel megnevezés</t>
  </si>
  <si>
    <t>Aszfalt járda bontása betonalappal</t>
  </si>
  <si>
    <t>Aszfalt járda helyreállítása betonalappal</t>
  </si>
  <si>
    <t>Nehéz talaj kiemelés, visszatöltés</t>
  </si>
  <si>
    <t>Irányított fúrás zagyos technológiával több cső behúzással 200 mm-ig</t>
  </si>
  <si>
    <t>3 db 40-es vagy 50-es cső fektetése</t>
  </si>
  <si>
    <t>Nagy szekrény (BN1) építése</t>
  </si>
  <si>
    <t>Összesen:</t>
  </si>
  <si>
    <t>Megnevezés</t>
  </si>
  <si>
    <t>Kábelvédőcső PE-T 40 x 3,0  ( piros )</t>
  </si>
  <si>
    <t>Kábelvédőcső PE-T 40 x 3,0 ( fehér )</t>
  </si>
  <si>
    <t>Kábelvédőcső PE-T 40 x 3,0 ( zöld )</t>
  </si>
  <si>
    <t>KPE cső 160 mm P10</t>
  </si>
  <si>
    <t>BN1 felsőkeret zárható</t>
  </si>
  <si>
    <t>BN1 fedél, bazaltos, gázérzékelős, zárható</t>
  </si>
  <si>
    <t>Fedlap lezáró biztonsági csavar 1. típus</t>
  </si>
  <si>
    <t>Dózsa György út (Alépítmény építés)</t>
  </si>
  <si>
    <t>8.</t>
  </si>
  <si>
    <t>9.</t>
  </si>
  <si>
    <t>10.</t>
  </si>
  <si>
    <t>11.</t>
  </si>
  <si>
    <t>12.</t>
  </si>
  <si>
    <t>13.</t>
  </si>
  <si>
    <t>Nettó Költség</t>
  </si>
  <si>
    <t>Bruttó Költség</t>
  </si>
  <si>
    <t>V.</t>
  </si>
  <si>
    <t>2100</t>
  </si>
  <si>
    <t>Martonvásár</t>
  </si>
  <si>
    <t>2110</t>
  </si>
  <si>
    <t>2552</t>
  </si>
  <si>
    <t>Téglafal átfúrása 400 mm favastagságig</t>
  </si>
  <si>
    <t>2562</t>
  </si>
  <si>
    <t>Felvezetésnél védelmi elem elhelyezése</t>
  </si>
  <si>
    <t>3111</t>
  </si>
  <si>
    <t>Optikai kábel bejuttatása alépítménybe</t>
  </si>
  <si>
    <t>5111</t>
  </si>
  <si>
    <t>Optikai szál kötése 12 szálig</t>
  </si>
  <si>
    <t>5131</t>
  </si>
  <si>
    <t>Új kötéslezárás falra vagy oszlopra szereléssel, rögzítéssel</t>
  </si>
  <si>
    <t>5132</t>
  </si>
  <si>
    <t>Elágazó kötés felár kábelenként</t>
  </si>
  <si>
    <t>5134</t>
  </si>
  <si>
    <t>Kábellékelés legalább egy pászmalékeléssel</t>
  </si>
  <si>
    <t>5231</t>
  </si>
  <si>
    <t>Optikai szál OTDR mérése két hullámhosszon két irányból 1-12 szálig szálanként</t>
  </si>
  <si>
    <t>6111</t>
  </si>
  <si>
    <t>Belsőtéri optikai  kábel építése</t>
  </si>
  <si>
    <t>6116</t>
  </si>
  <si>
    <t>Födém-, falátvezetés tűzálló tömítés kialakítással</t>
  </si>
  <si>
    <t>6213</t>
  </si>
  <si>
    <t>Rendezőmodul telepítése meglévő keretbe</t>
  </si>
  <si>
    <t>9114</t>
  </si>
  <si>
    <t>Cső kaliberezés</t>
  </si>
  <si>
    <t>9115</t>
  </si>
  <si>
    <t>Nyomáspróba (csövenként)</t>
  </si>
  <si>
    <t>9211</t>
  </si>
  <si>
    <t>Mérnök</t>
  </si>
  <si>
    <t>9222</t>
  </si>
  <si>
    <t>Használatba vételi engedély megszerzése</t>
  </si>
  <si>
    <t>Anyaglista</t>
  </si>
  <si>
    <t>HO20178</t>
  </si>
  <si>
    <t>Filoform 40mm tömítő</t>
  </si>
  <si>
    <t>HO20275</t>
  </si>
  <si>
    <t>Alépítménybe szerelhető optikai kábeltartó keret</t>
  </si>
  <si>
    <t>HO20289</t>
  </si>
  <si>
    <t xml:space="preserve">Fve 4x12 behúzó kábel 12szál/elemi cső kialakítás </t>
  </si>
  <si>
    <t>HO20296</t>
  </si>
  <si>
    <t>Fve 2x12 kül- beltéri optikai kábel</t>
  </si>
  <si>
    <t>HO20376</t>
  </si>
  <si>
    <t>FIST-GCOG2-BC6-NN-12 kötéslez. 12 szál lékelés 2 szál/tálca</t>
  </si>
  <si>
    <t>HO20378</t>
  </si>
  <si>
    <t>FIST-GCOG2-BC6-NN-48 kötéslez. 48 szál egyenes 12 szál/tálca</t>
  </si>
  <si>
    <t>HO20408</t>
  </si>
  <si>
    <t>Optikai rendező, 1U19", kihúzható, 24/04/04xE2000/APC</t>
  </si>
  <si>
    <t>HO20533</t>
  </si>
  <si>
    <t>45 mm-es zsugorcső</t>
  </si>
  <si>
    <t>HO20536</t>
  </si>
  <si>
    <t>Kábelnévtábla  ( kék )</t>
  </si>
  <si>
    <t>HO20538</t>
  </si>
  <si>
    <t>"VIGYÁZAT LÉZERVESZÉLY" tábla</t>
  </si>
  <si>
    <t>Nettó Összes:</t>
  </si>
  <si>
    <t>Bruttó Összes:</t>
  </si>
  <si>
    <t>Teljes munkadíj</t>
  </si>
  <si>
    <t>Teljes anyagdíj</t>
  </si>
  <si>
    <t>VI.</t>
  </si>
  <si>
    <t>Nettó Adminisztrációs díj</t>
  </si>
  <si>
    <t>Nettó összes</t>
  </si>
  <si>
    <t>Helyszín/Megnevezés</t>
  </si>
  <si>
    <t>Ssz.</t>
  </si>
  <si>
    <t>VII.</t>
  </si>
  <si>
    <t>Geodézia bemérés (3db)</t>
  </si>
  <si>
    <t>Anyag Összesen</t>
  </si>
  <si>
    <t>Díj Összesen</t>
  </si>
  <si>
    <t>Brunszvik sétány (alépítmény építés)</t>
  </si>
  <si>
    <t>Brunszvik út (alépítmény építés)</t>
  </si>
  <si>
    <t>Budait út (alépítmény építés)</t>
  </si>
  <si>
    <t>Kábel behúzás és adminisztráció</t>
  </si>
  <si>
    <t>Martonvásár Városi Közszolgáltató NKft. - Árajánlat alépítmény építésre - MARTONVÁSÁR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</si>
</sst>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_-* #,##0\ &quot;Ft&quot;_-;\-* #,##0\ &quot;Ft&quot;_-;_-* &quot;-&quot;??\ &quot;Ft&quot;_-;_-@_-"/>
    <numFmt numFmtId="166" formatCode="[Red]&quot;kitöltendő&quot;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i/>
      <sz val="12"/>
      <color theme="1"/>
      <name val="Arial"/>
      <family val="2"/>
      <charset val="238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24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13" xfId="0" applyFont="1" applyBorder="1"/>
    <xf numFmtId="164" fontId="0" fillId="0" borderId="0" xfId="0" applyNumberFormat="1"/>
    <xf numFmtId="164" fontId="0" fillId="0" borderId="13" xfId="0" applyNumberFormat="1" applyBorder="1"/>
    <xf numFmtId="0" fontId="6" fillId="0" borderId="2" xfId="0" applyFont="1" applyBorder="1"/>
    <xf numFmtId="2" fontId="6" fillId="0" borderId="2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 wrapText="1"/>
    </xf>
    <xf numFmtId="3" fontId="6" fillId="0" borderId="2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left"/>
    </xf>
    <xf numFmtId="0" fontId="5" fillId="0" borderId="6" xfId="0" applyFont="1" applyBorder="1" applyAlignment="1">
      <alignment vertical="top" wrapText="1"/>
    </xf>
    <xf numFmtId="1" fontId="5" fillId="0" borderId="6" xfId="0" applyNumberFormat="1" applyFont="1" applyFill="1" applyBorder="1"/>
    <xf numFmtId="3" fontId="5" fillId="0" borderId="6" xfId="0" applyNumberFormat="1" applyFont="1" applyFill="1" applyBorder="1" applyAlignment="1">
      <alignment horizontal="center"/>
    </xf>
    <xf numFmtId="3" fontId="5" fillId="0" borderId="6" xfId="0" applyNumberFormat="1" applyFont="1" applyFill="1" applyBorder="1"/>
    <xf numFmtId="0" fontId="5" fillId="0" borderId="8" xfId="0" applyFont="1" applyBorder="1" applyAlignment="1">
      <alignment vertical="top" wrapText="1"/>
    </xf>
    <xf numFmtId="1" fontId="5" fillId="0" borderId="8" xfId="0" applyNumberFormat="1" applyFont="1" applyFill="1" applyBorder="1"/>
    <xf numFmtId="3" fontId="5" fillId="0" borderId="8" xfId="0" applyNumberFormat="1" applyFont="1" applyFill="1" applyBorder="1" applyAlignment="1">
      <alignment horizontal="center"/>
    </xf>
    <xf numFmtId="0" fontId="4" fillId="0" borderId="13" xfId="0" applyFont="1" applyBorder="1" applyAlignment="1">
      <alignment wrapText="1"/>
    </xf>
    <xf numFmtId="1" fontId="4" fillId="0" borderId="13" xfId="0" applyNumberFormat="1" applyFont="1" applyFill="1" applyBorder="1"/>
    <xf numFmtId="3" fontId="4" fillId="0" borderId="13" xfId="0" applyNumberFormat="1" applyFont="1" applyFill="1" applyBorder="1" applyAlignment="1">
      <alignment horizontal="center"/>
    </xf>
    <xf numFmtId="3" fontId="4" fillId="0" borderId="13" xfId="0" applyNumberFormat="1" applyFont="1" applyFill="1" applyBorder="1"/>
    <xf numFmtId="3" fontId="6" fillId="0" borderId="10" xfId="0" applyNumberFormat="1" applyFont="1" applyFill="1" applyBorder="1"/>
    <xf numFmtId="1" fontId="5" fillId="0" borderId="10" xfId="0" applyNumberFormat="1" applyFont="1" applyFill="1" applyBorder="1"/>
    <xf numFmtId="3" fontId="5" fillId="0" borderId="10" xfId="0" applyNumberFormat="1" applyFont="1" applyFill="1" applyBorder="1" applyAlignment="1">
      <alignment horizontal="center"/>
    </xf>
    <xf numFmtId="3" fontId="5" fillId="0" borderId="0" xfId="0" applyNumberFormat="1" applyFont="1" applyFill="1"/>
    <xf numFmtId="1" fontId="5" fillId="0" borderId="0" xfId="0" applyNumberFormat="1" applyFont="1" applyFill="1"/>
    <xf numFmtId="3" fontId="5" fillId="0" borderId="0" xfId="0" applyNumberFormat="1" applyFont="1" applyFill="1" applyAlignment="1">
      <alignment horizontal="center"/>
    </xf>
    <xf numFmtId="1" fontId="5" fillId="0" borderId="2" xfId="0" applyNumberFormat="1" applyFont="1" applyFill="1" applyBorder="1"/>
    <xf numFmtId="3" fontId="5" fillId="0" borderId="2" xfId="0" applyNumberFormat="1" applyFont="1" applyFill="1" applyBorder="1"/>
    <xf numFmtId="164" fontId="5" fillId="0" borderId="13" xfId="0" applyNumberFormat="1" applyFont="1" applyBorder="1"/>
    <xf numFmtId="0" fontId="6" fillId="0" borderId="13" xfId="0" applyFont="1" applyFill="1" applyBorder="1" applyAlignment="1">
      <alignment vertical="top" wrapText="1"/>
    </xf>
    <xf numFmtId="0" fontId="6" fillId="0" borderId="13" xfId="0" applyFont="1" applyBorder="1"/>
    <xf numFmtId="164" fontId="6" fillId="0" borderId="13" xfId="0" applyNumberFormat="1" applyFont="1" applyBorder="1"/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0" fillId="0" borderId="8" xfId="0" applyNumberFormat="1" applyBorder="1"/>
    <xf numFmtId="0" fontId="1" fillId="0" borderId="5" xfId="0" applyFont="1" applyBorder="1" applyAlignment="1">
      <alignment horizontal="center"/>
    </xf>
    <xf numFmtId="164" fontId="0" fillId="0" borderId="6" xfId="0" applyNumberFormat="1" applyBorder="1"/>
    <xf numFmtId="3" fontId="1" fillId="0" borderId="5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top"/>
    </xf>
    <xf numFmtId="3" fontId="5" fillId="0" borderId="5" xfId="0" applyNumberFormat="1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/>
    </xf>
    <xf numFmtId="0" fontId="12" fillId="0" borderId="13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0" xfId="0" applyFont="1"/>
    <xf numFmtId="164" fontId="5" fillId="0" borderId="0" xfId="0" applyNumberFormat="1" applyFont="1"/>
    <xf numFmtId="0" fontId="6" fillId="0" borderId="3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 applyAlignment="1">
      <alignment horizontal="center"/>
    </xf>
    <xf numFmtId="164" fontId="5" fillId="0" borderId="18" xfId="0" applyNumberFormat="1" applyFont="1" applyBorder="1"/>
    <xf numFmtId="0" fontId="6" fillId="0" borderId="1" xfId="0" applyFont="1" applyBorder="1"/>
    <xf numFmtId="0" fontId="5" fillId="0" borderId="0" xfId="0" applyFont="1" applyBorder="1"/>
    <xf numFmtId="0" fontId="5" fillId="0" borderId="0" xfId="0" applyFont="1" applyAlignment="1">
      <alignment horizontal="center"/>
    </xf>
    <xf numFmtId="0" fontId="5" fillId="0" borderId="24" xfId="0" applyFont="1" applyBorder="1"/>
    <xf numFmtId="0" fontId="5" fillId="0" borderId="1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6" xfId="0" applyFont="1" applyBorder="1"/>
    <xf numFmtId="3" fontId="6" fillId="0" borderId="1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top"/>
    </xf>
    <xf numFmtId="3" fontId="9" fillId="0" borderId="12" xfId="0" applyNumberFormat="1" applyFont="1" applyFill="1" applyBorder="1" applyAlignment="1">
      <alignment horizontal="center" vertical="top"/>
    </xf>
    <xf numFmtId="3" fontId="5" fillId="0" borderId="9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Alignment="1">
      <alignment horizontal="center" vertical="top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49" fontId="13" fillId="0" borderId="3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166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/>
    <xf numFmtId="0" fontId="5" fillId="0" borderId="13" xfId="0" applyFont="1" applyFill="1" applyBorder="1"/>
    <xf numFmtId="0" fontId="17" fillId="0" borderId="6" xfId="0" applyFont="1" applyFill="1" applyBorder="1" applyAlignment="1">
      <alignment vertical="top" wrapText="1"/>
    </xf>
    <xf numFmtId="0" fontId="17" fillId="0" borderId="8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vertical="center" wrapText="1"/>
    </xf>
    <xf numFmtId="49" fontId="5" fillId="0" borderId="6" xfId="0" applyNumberFormat="1" applyFont="1" applyFill="1" applyBorder="1" applyAlignment="1">
      <alignment vertical="center" wrapText="1"/>
    </xf>
    <xf numFmtId="49" fontId="17" fillId="0" borderId="6" xfId="0" applyNumberFormat="1" applyFont="1" applyFill="1" applyBorder="1" applyAlignment="1">
      <alignment vertical="center" wrapText="1"/>
    </xf>
    <xf numFmtId="49" fontId="18" fillId="0" borderId="6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vertical="top" wrapText="1"/>
    </xf>
    <xf numFmtId="164" fontId="5" fillId="0" borderId="0" xfId="0" applyNumberFormat="1" applyFont="1" applyBorder="1"/>
    <xf numFmtId="3" fontId="6" fillId="0" borderId="0" xfId="0" applyNumberFormat="1" applyFont="1" applyFill="1" applyBorder="1"/>
    <xf numFmtId="0" fontId="6" fillId="0" borderId="0" xfId="0" applyFont="1" applyBorder="1"/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3" fontId="1" fillId="0" borderId="34" xfId="0" applyNumberFormat="1" applyFont="1" applyBorder="1" applyAlignment="1">
      <alignment horizontal="center"/>
    </xf>
    <xf numFmtId="164" fontId="0" fillId="0" borderId="35" xfId="0" applyNumberFormat="1" applyBorder="1"/>
    <xf numFmtId="164" fontId="1" fillId="0" borderId="18" xfId="0" applyNumberFormat="1" applyFont="1" applyBorder="1"/>
    <xf numFmtId="164" fontId="1" fillId="0" borderId="36" xfId="0" applyNumberFormat="1" applyFont="1" applyBorder="1"/>
    <xf numFmtId="164" fontId="1" fillId="0" borderId="22" xfId="0" applyNumberFormat="1" applyFont="1" applyBorder="1"/>
    <xf numFmtId="0" fontId="1" fillId="0" borderId="1" xfId="0" applyFont="1" applyBorder="1" applyAlignment="1">
      <alignment horizontal="center"/>
    </xf>
    <xf numFmtId="164" fontId="1" fillId="0" borderId="19" xfId="0" applyNumberFormat="1" applyFont="1" applyBorder="1"/>
    <xf numFmtId="164" fontId="5" fillId="0" borderId="6" xfId="0" applyNumberFormat="1" applyFont="1" applyFill="1" applyBorder="1"/>
    <xf numFmtId="164" fontId="5" fillId="0" borderId="8" xfId="0" applyNumberFormat="1" applyFont="1" applyFill="1" applyBorder="1"/>
    <xf numFmtId="164" fontId="4" fillId="0" borderId="13" xfId="0" applyNumberFormat="1" applyFont="1" applyFill="1" applyBorder="1"/>
    <xf numFmtId="164" fontId="5" fillId="0" borderId="10" xfId="0" applyNumberFormat="1" applyFont="1" applyFill="1" applyBorder="1"/>
    <xf numFmtId="164" fontId="6" fillId="0" borderId="10" xfId="0" applyNumberFormat="1" applyFont="1" applyFill="1" applyBorder="1"/>
    <xf numFmtId="164" fontId="5" fillId="0" borderId="0" xfId="0" applyNumberFormat="1" applyFont="1" applyFill="1"/>
    <xf numFmtId="164" fontId="5" fillId="0" borderId="2" xfId="0" applyNumberFormat="1" applyFont="1" applyFill="1" applyBorder="1"/>
    <xf numFmtId="164" fontId="6" fillId="0" borderId="13" xfId="0" applyNumberFormat="1" applyFont="1" applyFill="1" applyBorder="1"/>
    <xf numFmtId="164" fontId="6" fillId="0" borderId="6" xfId="0" applyNumberFormat="1" applyFont="1" applyFill="1" applyBorder="1"/>
    <xf numFmtId="164" fontId="6" fillId="0" borderId="8" xfId="0" applyNumberFormat="1" applyFont="1" applyFill="1" applyBorder="1"/>
    <xf numFmtId="164" fontId="4" fillId="2" borderId="13" xfId="0" applyNumberFormat="1" applyFont="1" applyFill="1" applyBorder="1"/>
    <xf numFmtId="3" fontId="5" fillId="0" borderId="34" xfId="0" applyNumberFormat="1" applyFont="1" applyFill="1" applyBorder="1" applyAlignment="1">
      <alignment horizontal="center" vertical="top"/>
    </xf>
    <xf numFmtId="0" fontId="5" fillId="0" borderId="35" xfId="0" applyFont="1" applyBorder="1" applyAlignment="1">
      <alignment vertical="top" wrapText="1"/>
    </xf>
    <xf numFmtId="1" fontId="5" fillId="0" borderId="35" xfId="0" applyNumberFormat="1" applyFont="1" applyFill="1" applyBorder="1"/>
    <xf numFmtId="3" fontId="5" fillId="0" borderId="35" xfId="0" applyNumberFormat="1" applyFont="1" applyFill="1" applyBorder="1"/>
    <xf numFmtId="164" fontId="5" fillId="0" borderId="35" xfId="0" applyNumberFormat="1" applyFont="1" applyFill="1" applyBorder="1"/>
    <xf numFmtId="0" fontId="4" fillId="0" borderId="13" xfId="0" applyFont="1" applyBorder="1" applyAlignment="1">
      <alignment vertical="top" wrapText="1"/>
    </xf>
    <xf numFmtId="1" fontId="9" fillId="0" borderId="13" xfId="0" applyNumberFormat="1" applyFont="1" applyFill="1" applyBorder="1"/>
    <xf numFmtId="3" fontId="9" fillId="0" borderId="13" xfId="0" applyNumberFormat="1" applyFont="1" applyFill="1" applyBorder="1"/>
    <xf numFmtId="164" fontId="9" fillId="0" borderId="13" xfId="0" applyNumberFormat="1" applyFont="1" applyFill="1" applyBorder="1"/>
    <xf numFmtId="3" fontId="5" fillId="0" borderId="35" xfId="0" applyNumberFormat="1" applyFont="1" applyFill="1" applyBorder="1" applyAlignment="1">
      <alignment horizontal="center"/>
    </xf>
    <xf numFmtId="0" fontId="5" fillId="0" borderId="6" xfId="0" applyFont="1" applyBorder="1" applyAlignment="1"/>
    <xf numFmtId="164" fontId="5" fillId="0" borderId="6" xfId="0" applyNumberFormat="1" applyFont="1" applyBorder="1" applyAlignment="1"/>
    <xf numFmtId="1" fontId="5" fillId="0" borderId="32" xfId="0" applyNumberFormat="1" applyFont="1" applyBorder="1"/>
    <xf numFmtId="0" fontId="6" fillId="0" borderId="2" xfId="0" applyFont="1" applyBorder="1" applyAlignment="1"/>
    <xf numFmtId="0" fontId="6" fillId="0" borderId="2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17" xfId="0" applyFont="1" applyBorder="1" applyAlignment="1"/>
    <xf numFmtId="0" fontId="0" fillId="0" borderId="6" xfId="0" applyBorder="1"/>
    <xf numFmtId="0" fontId="6" fillId="0" borderId="2" xfId="0" applyFont="1" applyBorder="1" applyAlignment="1">
      <alignment horizontal="center" vertical="center" wrapText="1"/>
    </xf>
    <xf numFmtId="0" fontId="6" fillId="0" borderId="17" xfId="0" applyFont="1" applyBorder="1"/>
    <xf numFmtId="0" fontId="5" fillId="0" borderId="43" xfId="0" applyFont="1" applyBorder="1" applyAlignment="1">
      <alignment horizontal="center"/>
    </xf>
    <xf numFmtId="0" fontId="5" fillId="0" borderId="34" xfId="0" applyFont="1" applyBorder="1"/>
    <xf numFmtId="0" fontId="5" fillId="0" borderId="35" xfId="0" applyFont="1" applyBorder="1" applyAlignment="1"/>
    <xf numFmtId="0" fontId="5" fillId="0" borderId="35" xfId="0" applyFont="1" applyBorder="1" applyAlignment="1">
      <alignment horizontal="center"/>
    </xf>
    <xf numFmtId="164" fontId="5" fillId="0" borderId="35" xfId="0" applyNumberFormat="1" applyFont="1" applyBorder="1" applyAlignment="1"/>
    <xf numFmtId="0" fontId="0" fillId="0" borderId="35" xfId="0" applyBorder="1"/>
    <xf numFmtId="0" fontId="5" fillId="0" borderId="44" xfId="0" applyFont="1" applyBorder="1" applyAlignment="1">
      <alignment horizontal="center"/>
    </xf>
    <xf numFmtId="0" fontId="6" fillId="0" borderId="12" xfId="0" applyFont="1" applyBorder="1"/>
    <xf numFmtId="0" fontId="6" fillId="0" borderId="13" xfId="0" applyFont="1" applyBorder="1" applyAlignment="1"/>
    <xf numFmtId="0" fontId="0" fillId="0" borderId="13" xfId="0" applyBorder="1"/>
    <xf numFmtId="164" fontId="6" fillId="0" borderId="22" xfId="0" applyNumberFormat="1" applyFont="1" applyBorder="1"/>
    <xf numFmtId="0" fontId="5" fillId="0" borderId="4" xfId="0" applyFont="1" applyBorder="1"/>
    <xf numFmtId="164" fontId="5" fillId="0" borderId="6" xfId="0" applyNumberFormat="1" applyFont="1" applyBorder="1"/>
    <xf numFmtId="164" fontId="5" fillId="0" borderId="25" xfId="0" applyNumberFormat="1" applyFont="1" applyBorder="1"/>
    <xf numFmtId="164" fontId="5" fillId="0" borderId="43" xfId="0" applyNumberFormat="1" applyFont="1" applyBorder="1"/>
    <xf numFmtId="164" fontId="5" fillId="0" borderId="8" xfId="0" applyNumberFormat="1" applyFont="1" applyBorder="1"/>
    <xf numFmtId="0" fontId="5" fillId="0" borderId="22" xfId="0" applyFont="1" applyBorder="1"/>
    <xf numFmtId="0" fontId="5" fillId="0" borderId="14" xfId="0" applyFont="1" applyBorder="1"/>
    <xf numFmtId="0" fontId="5" fillId="0" borderId="28" xfId="0" applyFont="1" applyBorder="1"/>
    <xf numFmtId="165" fontId="5" fillId="0" borderId="18" xfId="0" applyNumberFormat="1" applyFont="1" applyFill="1" applyBorder="1" applyAlignment="1"/>
    <xf numFmtId="165" fontId="5" fillId="0" borderId="19" xfId="0" applyNumberFormat="1" applyFont="1" applyFill="1" applyBorder="1" applyAlignment="1"/>
    <xf numFmtId="165" fontId="15" fillId="0" borderId="0" xfId="2" applyNumberFormat="1" applyFont="1" applyFill="1" applyBorder="1" applyAlignment="1">
      <alignment vertical="center" wrapText="1"/>
    </xf>
    <xf numFmtId="2" fontId="6" fillId="0" borderId="45" xfId="0" applyNumberFormat="1" applyFont="1" applyFill="1" applyBorder="1" applyAlignment="1">
      <alignment horizontal="center"/>
    </xf>
    <xf numFmtId="2" fontId="5" fillId="0" borderId="45" xfId="0" applyNumberFormat="1" applyFont="1" applyFill="1" applyBorder="1" applyAlignment="1">
      <alignment horizontal="center"/>
    </xf>
    <xf numFmtId="3" fontId="6" fillId="0" borderId="45" xfId="0" applyNumberFormat="1" applyFont="1" applyFill="1" applyBorder="1" applyAlignment="1">
      <alignment horizontal="center" wrapText="1"/>
    </xf>
    <xf numFmtId="3" fontId="6" fillId="0" borderId="45" xfId="0" applyNumberFormat="1" applyFont="1" applyFill="1" applyBorder="1" applyAlignment="1">
      <alignment horizontal="center"/>
    </xf>
    <xf numFmtId="3" fontId="6" fillId="0" borderId="45" xfId="0" applyNumberFormat="1" applyFont="1" applyFill="1" applyBorder="1" applyAlignment="1">
      <alignment horizontal="left"/>
    </xf>
    <xf numFmtId="165" fontId="5" fillId="0" borderId="2" xfId="0" applyNumberFormat="1" applyFont="1" applyFill="1" applyBorder="1" applyAlignment="1"/>
    <xf numFmtId="165" fontId="5" fillId="0" borderId="17" xfId="0" applyNumberFormat="1" applyFont="1" applyFill="1" applyBorder="1" applyAlignment="1"/>
    <xf numFmtId="165" fontId="5" fillId="0" borderId="6" xfId="0" applyNumberFormat="1" applyFont="1" applyFill="1" applyBorder="1" applyAlignment="1"/>
    <xf numFmtId="165" fontId="5" fillId="0" borderId="8" xfId="0" applyNumberFormat="1" applyFont="1" applyFill="1" applyBorder="1" applyAlignment="1"/>
    <xf numFmtId="164" fontId="7" fillId="0" borderId="2" xfId="0" applyNumberFormat="1" applyFont="1" applyBorder="1"/>
    <xf numFmtId="164" fontId="7" fillId="0" borderId="6" xfId="0" applyNumberFormat="1" applyFont="1" applyBorder="1"/>
    <xf numFmtId="164" fontId="7" fillId="0" borderId="8" xfId="0" applyNumberFormat="1" applyFont="1" applyBorder="1"/>
    <xf numFmtId="0" fontId="5" fillId="0" borderId="2" xfId="1" applyNumberFormat="1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165" fontId="18" fillId="0" borderId="2" xfId="2" applyNumberFormat="1" applyFont="1" applyFill="1" applyBorder="1" applyAlignment="1">
      <alignment vertical="center" wrapText="1"/>
    </xf>
    <xf numFmtId="0" fontId="5" fillId="0" borderId="6" xfId="1" applyNumberFormat="1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165" fontId="18" fillId="0" borderId="6" xfId="2" applyNumberFormat="1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5" fillId="0" borderId="8" xfId="1" applyNumberFormat="1" applyFont="1" applyFill="1" applyBorder="1" applyAlignment="1" applyProtection="1">
      <alignment vertical="center" wrapText="1"/>
      <protection locked="0"/>
    </xf>
    <xf numFmtId="0" fontId="5" fillId="0" borderId="8" xfId="0" applyFont="1" applyFill="1" applyBorder="1" applyAlignment="1">
      <alignment horizontal="center" vertical="center" wrapText="1"/>
    </xf>
    <xf numFmtId="165" fontId="18" fillId="0" borderId="8" xfId="2" applyNumberFormat="1" applyFont="1" applyFill="1" applyBorder="1" applyAlignment="1">
      <alignment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65" fontId="5" fillId="0" borderId="28" xfId="0" applyNumberFormat="1" applyFont="1" applyFill="1" applyBorder="1" applyAlignment="1"/>
    <xf numFmtId="165" fontId="5" fillId="0" borderId="12" xfId="0" applyNumberFormat="1" applyFont="1" applyFill="1" applyBorder="1" applyAlignment="1"/>
    <xf numFmtId="165" fontId="5" fillId="0" borderId="18" xfId="1" applyNumberFormat="1" applyFont="1" applyFill="1" applyBorder="1" applyAlignment="1"/>
    <xf numFmtId="3" fontId="6" fillId="0" borderId="17" xfId="0" applyNumberFormat="1" applyFont="1" applyFill="1" applyBorder="1" applyAlignment="1">
      <alignment horizontal="left"/>
    </xf>
    <xf numFmtId="165" fontId="5" fillId="0" borderId="6" xfId="1" applyNumberFormat="1" applyFont="1" applyFill="1" applyBorder="1" applyAlignment="1"/>
    <xf numFmtId="164" fontId="0" fillId="0" borderId="6" xfId="0" applyNumberFormat="1" applyFont="1" applyBorder="1"/>
    <xf numFmtId="0" fontId="0" fillId="0" borderId="6" xfId="0" applyFont="1" applyBorder="1"/>
    <xf numFmtId="164" fontId="0" fillId="0" borderId="8" xfId="0" applyNumberFormat="1" applyFont="1" applyBorder="1"/>
    <xf numFmtId="0" fontId="0" fillId="0" borderId="8" xfId="0" applyFont="1" applyBorder="1"/>
    <xf numFmtId="0" fontId="5" fillId="0" borderId="6" xfId="0" applyNumberFormat="1" applyFont="1" applyFill="1" applyBorder="1" applyAlignment="1" applyProtection="1">
      <alignment vertical="center"/>
      <protection locked="0"/>
    </xf>
    <xf numFmtId="0" fontId="5" fillId="0" borderId="6" xfId="0" applyNumberFormat="1" applyFont="1" applyFill="1" applyBorder="1" applyAlignment="1" applyProtection="1">
      <alignment vertical="center" wrapText="1"/>
      <protection locked="0"/>
    </xf>
    <xf numFmtId="0" fontId="5" fillId="0" borderId="8" xfId="0" applyNumberFormat="1" applyFont="1" applyFill="1" applyBorder="1" applyAlignment="1" applyProtection="1">
      <alignment vertical="center" wrapText="1"/>
      <protection locked="0"/>
    </xf>
    <xf numFmtId="166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7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22" xfId="1" applyNumberFormat="1" applyFont="1" applyFill="1" applyBorder="1" applyAlignment="1"/>
    <xf numFmtId="164" fontId="4" fillId="2" borderId="22" xfId="0" applyNumberFormat="1" applyFont="1" applyFill="1" applyBorder="1" applyAlignment="1"/>
    <xf numFmtId="165" fontId="6" fillId="0" borderId="22" xfId="0" applyNumberFormat="1" applyFont="1" applyFill="1" applyBorder="1" applyAlignment="1"/>
    <xf numFmtId="164" fontId="5" fillId="0" borderId="35" xfId="0" applyNumberFormat="1" applyFont="1" applyBorder="1"/>
    <xf numFmtId="0" fontId="5" fillId="0" borderId="40" xfId="0" applyFont="1" applyBorder="1"/>
    <xf numFmtId="164" fontId="5" fillId="0" borderId="36" xfId="0" applyNumberFormat="1" applyFont="1" applyBorder="1"/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 applyAlignment="1"/>
    <xf numFmtId="0" fontId="0" fillId="0" borderId="10" xfId="0" applyBorder="1"/>
    <xf numFmtId="0" fontId="5" fillId="0" borderId="10" xfId="0" applyFont="1" applyBorder="1"/>
    <xf numFmtId="164" fontId="6" fillId="0" borderId="48" xfId="0" applyNumberFormat="1" applyFont="1" applyBorder="1"/>
    <xf numFmtId="0" fontId="5" fillId="0" borderId="28" xfId="0" applyFont="1" applyBorder="1" applyAlignment="1">
      <alignment horizontal="center"/>
    </xf>
    <xf numFmtId="0" fontId="19" fillId="0" borderId="0" xfId="0" applyFont="1" applyAlignment="1">
      <alignment horizontal="left"/>
    </xf>
    <xf numFmtId="165" fontId="15" fillId="0" borderId="22" xfId="2" applyNumberFormat="1" applyFont="1" applyFill="1" applyBorder="1" applyAlignment="1">
      <alignment horizontal="center" vertical="center" wrapText="1"/>
    </xf>
    <xf numFmtId="165" fontId="15" fillId="0" borderId="12" xfId="2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5" fontId="13" fillId="0" borderId="28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7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165" fontId="14" fillId="0" borderId="13" xfId="2" applyNumberFormat="1" applyFont="1" applyFill="1" applyBorder="1" applyAlignment="1">
      <alignment horizontal="center" vertical="center" wrapText="1"/>
    </xf>
    <xf numFmtId="165" fontId="13" fillId="0" borderId="13" xfId="1" applyNumberFormat="1" applyFont="1" applyFill="1" applyBorder="1" applyAlignment="1" applyProtection="1">
      <alignment horizontal="center" vertical="center" wrapText="1"/>
      <protection locked="0"/>
    </xf>
    <xf numFmtId="165" fontId="13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5" fontId="11" fillId="0" borderId="6" xfId="2" applyNumberFormat="1" applyFont="1" applyFill="1" applyBorder="1" applyAlignment="1">
      <alignment horizontal="center" vertical="center" wrapText="1"/>
    </xf>
    <xf numFmtId="165" fontId="11" fillId="0" borderId="18" xfId="2" applyNumberFormat="1" applyFont="1" applyFill="1" applyBorder="1" applyAlignment="1">
      <alignment horizontal="center" vertical="center" wrapText="1"/>
    </xf>
    <xf numFmtId="43" fontId="6" fillId="0" borderId="29" xfId="1" applyFont="1" applyFill="1" applyBorder="1" applyAlignment="1">
      <alignment horizontal="center" vertical="center"/>
    </xf>
    <xf numFmtId="43" fontId="6" fillId="0" borderId="27" xfId="1" applyFont="1" applyFill="1" applyBorder="1" applyAlignment="1">
      <alignment horizontal="center" vertical="center"/>
    </xf>
    <xf numFmtId="43" fontId="6" fillId="0" borderId="28" xfId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</cellXfs>
  <cellStyles count="3">
    <cellStyle name="Ezres" xfId="1" builtinId="3"/>
    <cellStyle name="Normál" xfId="0" builtinId="0"/>
    <cellStyle name="Pénznem" xfId="2" builtinId="4"/>
  </cellStyles>
  <dxfs count="8">
    <dxf>
      <font>
        <color theme="1"/>
      </font>
      <fill>
        <patternFill>
          <bgColor theme="9" tint="0.79998168889431442"/>
        </patternFill>
      </fill>
    </dxf>
    <dxf>
      <font>
        <b/>
        <i val="0"/>
        <color rgb="FF242F3A"/>
      </font>
      <fill>
        <patternFill>
          <bgColor theme="9" tint="0.79998168889431442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theme="1"/>
      </font>
    </dxf>
    <dxf>
      <font>
        <b/>
        <i val="0"/>
        <color theme="1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abSelected="1" workbookViewId="0">
      <selection activeCell="B26" sqref="B26"/>
    </sheetView>
  </sheetViews>
  <sheetFormatPr defaultRowHeight="15" x14ac:dyDescent="0.25"/>
  <cols>
    <col min="1" max="1" width="6.7109375" customWidth="1"/>
    <col min="2" max="2" width="38.42578125" customWidth="1"/>
    <col min="3" max="3" width="11" customWidth="1"/>
    <col min="4" max="4" width="5" customWidth="1"/>
    <col min="5" max="5" width="13.5703125" style="5" customWidth="1"/>
    <col min="6" max="6" width="12.7109375" style="5" customWidth="1"/>
    <col min="7" max="7" width="14.85546875" customWidth="1"/>
    <col min="8" max="8" width="15" customWidth="1"/>
    <col min="9" max="9" width="13.7109375" bestFit="1" customWidth="1"/>
    <col min="10" max="10" width="3.28515625" customWidth="1"/>
    <col min="11" max="11" width="10.140625" customWidth="1"/>
    <col min="12" max="12" width="5.140625" customWidth="1"/>
    <col min="13" max="13" width="10.7109375" customWidth="1"/>
    <col min="14" max="14" width="3.85546875" customWidth="1"/>
  </cols>
  <sheetData>
    <row r="1" spans="1:9" s="37" customFormat="1" ht="21" x14ac:dyDescent="0.35">
      <c r="B1" s="209" t="s">
        <v>133</v>
      </c>
      <c r="E1" s="5"/>
      <c r="F1" s="5"/>
    </row>
    <row r="2" spans="1:9" s="37" customFormat="1" x14ac:dyDescent="0.25">
      <c r="E2" s="5"/>
      <c r="F2" s="5"/>
    </row>
    <row r="3" spans="1:9" s="37" customFormat="1" ht="16.5" thickBot="1" x14ac:dyDescent="0.3">
      <c r="A3" s="50" t="s">
        <v>31</v>
      </c>
      <c r="B3" s="51" t="s">
        <v>52</v>
      </c>
      <c r="C3" s="3"/>
      <c r="D3" s="3"/>
      <c r="E3" s="52"/>
      <c r="F3" s="52"/>
      <c r="G3" s="3"/>
      <c r="H3" s="3"/>
      <c r="I3" s="3"/>
    </row>
    <row r="4" spans="1:9" ht="16.5" thickBot="1" x14ac:dyDescent="0.3">
      <c r="A4" s="53"/>
      <c r="B4" s="225" t="s">
        <v>35</v>
      </c>
      <c r="C4" s="226"/>
      <c r="D4" s="226"/>
      <c r="E4" s="226"/>
      <c r="F4" s="226"/>
      <c r="G4" s="226"/>
      <c r="H4" s="149"/>
      <c r="I4" s="150"/>
    </row>
    <row r="5" spans="1:9" ht="31.5" x14ac:dyDescent="0.25">
      <c r="A5" s="54"/>
      <c r="B5" s="58" t="s">
        <v>36</v>
      </c>
      <c r="C5" s="7" t="s">
        <v>25</v>
      </c>
      <c r="D5" s="7"/>
      <c r="E5" s="130" t="s">
        <v>26</v>
      </c>
      <c r="F5" s="125" t="s">
        <v>27</v>
      </c>
      <c r="G5" s="127" t="s">
        <v>127</v>
      </c>
      <c r="H5" s="7" t="s">
        <v>128</v>
      </c>
      <c r="I5" s="131" t="s">
        <v>30</v>
      </c>
    </row>
    <row r="6" spans="1:9" ht="15.75" x14ac:dyDescent="0.25">
      <c r="A6" s="54" t="s">
        <v>12</v>
      </c>
      <c r="B6" s="55" t="s">
        <v>37</v>
      </c>
      <c r="C6" s="122">
        <v>68</v>
      </c>
      <c r="D6" s="56" t="s">
        <v>4</v>
      </c>
      <c r="E6" s="43"/>
      <c r="F6" s="123">
        <f>I6/C6</f>
        <v>4426.9000000000005</v>
      </c>
      <c r="G6" s="129"/>
      <c r="H6" s="144">
        <v>301029.2</v>
      </c>
      <c r="I6" s="145">
        <v>301029.2</v>
      </c>
    </row>
    <row r="7" spans="1:9" ht="15.75" x14ac:dyDescent="0.25">
      <c r="A7" s="54" t="s">
        <v>13</v>
      </c>
      <c r="B7" s="55" t="s">
        <v>38</v>
      </c>
      <c r="C7" s="122">
        <v>68</v>
      </c>
      <c r="D7" s="56" t="s">
        <v>4</v>
      </c>
      <c r="E7" s="43"/>
      <c r="F7" s="123">
        <f t="shared" ref="F7:F11" si="0">I7/C7</f>
        <v>11595.889705882353</v>
      </c>
      <c r="G7" s="129"/>
      <c r="H7" s="144">
        <v>788520.5</v>
      </c>
      <c r="I7" s="145">
        <v>788520.5</v>
      </c>
    </row>
    <row r="8" spans="1:9" ht="15.75" x14ac:dyDescent="0.25">
      <c r="A8" s="54" t="s">
        <v>14</v>
      </c>
      <c r="B8" s="55" t="s">
        <v>39</v>
      </c>
      <c r="C8" s="122">
        <v>43</v>
      </c>
      <c r="D8" s="56" t="s">
        <v>3</v>
      </c>
      <c r="E8" s="43"/>
      <c r="F8" s="123">
        <f t="shared" si="0"/>
        <v>9518.3511627906973</v>
      </c>
      <c r="G8" s="129"/>
      <c r="H8" s="144">
        <v>409289.1</v>
      </c>
      <c r="I8" s="145">
        <v>409289.1</v>
      </c>
    </row>
    <row r="9" spans="1:9" ht="15.75" x14ac:dyDescent="0.25">
      <c r="A9" s="54" t="s">
        <v>15</v>
      </c>
      <c r="B9" s="55" t="s">
        <v>40</v>
      </c>
      <c r="C9" s="122">
        <v>17</v>
      </c>
      <c r="D9" s="56" t="s">
        <v>5</v>
      </c>
      <c r="E9" s="43"/>
      <c r="F9" s="123">
        <f t="shared" si="0"/>
        <v>18791.009999999998</v>
      </c>
      <c r="G9" s="129"/>
      <c r="H9" s="144">
        <v>319447.17</v>
      </c>
      <c r="I9" s="145">
        <v>319447.17</v>
      </c>
    </row>
    <row r="10" spans="1:9" ht="15.75" x14ac:dyDescent="0.25">
      <c r="A10" s="54" t="s">
        <v>16</v>
      </c>
      <c r="B10" s="55" t="s">
        <v>41</v>
      </c>
      <c r="C10" s="122">
        <v>188</v>
      </c>
      <c r="D10" s="56" t="s">
        <v>5</v>
      </c>
      <c r="E10" s="43"/>
      <c r="F10" s="123">
        <f t="shared" si="0"/>
        <v>402.43989361702126</v>
      </c>
      <c r="G10" s="129"/>
      <c r="H10" s="144">
        <v>75658.7</v>
      </c>
      <c r="I10" s="145">
        <v>75658.7</v>
      </c>
    </row>
    <row r="11" spans="1:9" ht="16.5" thickBot="1" x14ac:dyDescent="0.3">
      <c r="A11" s="132" t="s">
        <v>21</v>
      </c>
      <c r="B11" s="133" t="s">
        <v>42</v>
      </c>
      <c r="C11" s="134">
        <v>3</v>
      </c>
      <c r="D11" s="135" t="s">
        <v>1</v>
      </c>
      <c r="E11" s="95"/>
      <c r="F11" s="136">
        <f t="shared" si="0"/>
        <v>74805.599999999991</v>
      </c>
      <c r="G11" s="137"/>
      <c r="H11" s="147">
        <v>224416.8</v>
      </c>
      <c r="I11" s="146">
        <v>224416.8</v>
      </c>
    </row>
    <row r="12" spans="1:9" ht="16.5" thickBot="1" x14ac:dyDescent="0.3">
      <c r="A12" s="138"/>
      <c r="B12" s="139" t="s">
        <v>43</v>
      </c>
      <c r="C12" s="140"/>
      <c r="D12" s="140"/>
      <c r="E12" s="140"/>
      <c r="F12" s="140"/>
      <c r="G12" s="141"/>
      <c r="H12" s="35"/>
      <c r="I12" s="142">
        <f>SUM(I6:I11)</f>
        <v>2118361.4699999997</v>
      </c>
    </row>
    <row r="13" spans="1:9" ht="16.5" thickBot="1" x14ac:dyDescent="0.3">
      <c r="A13" s="54"/>
      <c r="B13" s="227" t="s">
        <v>2</v>
      </c>
      <c r="C13" s="228"/>
      <c r="D13" s="228"/>
      <c r="E13" s="228"/>
      <c r="F13" s="228"/>
      <c r="G13" s="228"/>
      <c r="H13" s="4"/>
      <c r="I13" s="148"/>
    </row>
    <row r="14" spans="1:9" ht="31.5" x14ac:dyDescent="0.25">
      <c r="A14" s="54"/>
      <c r="B14" s="58" t="s">
        <v>44</v>
      </c>
      <c r="C14" s="125" t="s">
        <v>25</v>
      </c>
      <c r="D14" s="125"/>
      <c r="E14" s="126" t="s">
        <v>26</v>
      </c>
      <c r="F14" s="125" t="s">
        <v>27</v>
      </c>
      <c r="G14" s="127" t="s">
        <v>127</v>
      </c>
      <c r="H14" s="7" t="s">
        <v>128</v>
      </c>
      <c r="I14" s="128" t="s">
        <v>30</v>
      </c>
    </row>
    <row r="15" spans="1:9" ht="15.75" x14ac:dyDescent="0.25">
      <c r="A15" s="54" t="s">
        <v>23</v>
      </c>
      <c r="B15" s="55" t="s">
        <v>45</v>
      </c>
      <c r="C15" s="122">
        <v>188</v>
      </c>
      <c r="D15" s="122" t="s">
        <v>5</v>
      </c>
      <c r="E15" s="43">
        <f>I15/C15</f>
        <v>206.32978723404256</v>
      </c>
      <c r="F15" s="122"/>
      <c r="G15" s="144">
        <v>38790</v>
      </c>
      <c r="H15" s="143"/>
      <c r="I15" s="57">
        <v>38790</v>
      </c>
    </row>
    <row r="16" spans="1:9" ht="15.75" x14ac:dyDescent="0.25">
      <c r="A16" s="54" t="s">
        <v>53</v>
      </c>
      <c r="B16" s="55" t="s">
        <v>46</v>
      </c>
      <c r="C16" s="122">
        <v>188</v>
      </c>
      <c r="D16" s="122" t="s">
        <v>5</v>
      </c>
      <c r="E16" s="43">
        <f t="shared" ref="E16:E21" si="1">I16/C16</f>
        <v>206.32978723404256</v>
      </c>
      <c r="F16" s="122"/>
      <c r="G16" s="144">
        <v>38790</v>
      </c>
      <c r="H16" s="143"/>
      <c r="I16" s="57">
        <v>38790</v>
      </c>
    </row>
    <row r="17" spans="1:9" ht="15.75" x14ac:dyDescent="0.25">
      <c r="A17" s="54" t="s">
        <v>54</v>
      </c>
      <c r="B17" s="55" t="s">
        <v>47</v>
      </c>
      <c r="C17" s="122">
        <v>188</v>
      </c>
      <c r="D17" s="122" t="s">
        <v>5</v>
      </c>
      <c r="E17" s="43">
        <f t="shared" si="1"/>
        <v>206.32978723404256</v>
      </c>
      <c r="F17" s="122"/>
      <c r="G17" s="144">
        <v>38790</v>
      </c>
      <c r="H17" s="143"/>
      <c r="I17" s="57">
        <v>38790</v>
      </c>
    </row>
    <row r="18" spans="1:9" ht="15.75" x14ac:dyDescent="0.25">
      <c r="A18" s="54" t="s">
        <v>55</v>
      </c>
      <c r="B18" s="55" t="s">
        <v>48</v>
      </c>
      <c r="C18" s="122">
        <v>17</v>
      </c>
      <c r="D18" s="122" t="s">
        <v>5</v>
      </c>
      <c r="E18" s="43">
        <f t="shared" si="1"/>
        <v>3895.3</v>
      </c>
      <c r="F18" s="122"/>
      <c r="G18" s="144">
        <v>66220.100000000006</v>
      </c>
      <c r="H18" s="143"/>
      <c r="I18" s="57">
        <v>66220.100000000006</v>
      </c>
    </row>
    <row r="19" spans="1:9" ht="15.75" x14ac:dyDescent="0.25">
      <c r="A19" s="54" t="s">
        <v>56</v>
      </c>
      <c r="B19" s="55" t="s">
        <v>49</v>
      </c>
      <c r="C19" s="122">
        <v>3</v>
      </c>
      <c r="D19" s="122" t="s">
        <v>1</v>
      </c>
      <c r="E19" s="43">
        <f t="shared" si="1"/>
        <v>13555.866666666667</v>
      </c>
      <c r="F19" s="122"/>
      <c r="G19" s="144">
        <v>40667.599999999999</v>
      </c>
      <c r="H19" s="143"/>
      <c r="I19" s="57">
        <v>40667.599999999999</v>
      </c>
    </row>
    <row r="20" spans="1:9" ht="15.75" x14ac:dyDescent="0.25">
      <c r="A20" s="54" t="s">
        <v>57</v>
      </c>
      <c r="B20" s="55" t="s">
        <v>50</v>
      </c>
      <c r="C20" s="122">
        <v>3</v>
      </c>
      <c r="D20" s="122" t="s">
        <v>1</v>
      </c>
      <c r="E20" s="43">
        <f t="shared" si="1"/>
        <v>23010.466666666664</v>
      </c>
      <c r="F20" s="122"/>
      <c r="G20" s="144">
        <v>69031.399999999994</v>
      </c>
      <c r="H20" s="143"/>
      <c r="I20" s="57">
        <v>69031.399999999994</v>
      </c>
    </row>
    <row r="21" spans="1:9" ht="16.5" thickBot="1" x14ac:dyDescent="0.3">
      <c r="A21" s="132" t="s">
        <v>58</v>
      </c>
      <c r="B21" s="133" t="s">
        <v>51</v>
      </c>
      <c r="C21" s="134">
        <v>6</v>
      </c>
      <c r="D21" s="134" t="s">
        <v>1</v>
      </c>
      <c r="E21" s="95">
        <f t="shared" si="1"/>
        <v>1523.8666666666668</v>
      </c>
      <c r="F21" s="134"/>
      <c r="G21" s="198">
        <v>9143.2000000000007</v>
      </c>
      <c r="H21" s="199"/>
      <c r="I21" s="200">
        <v>9143.2000000000007</v>
      </c>
    </row>
    <row r="22" spans="1:9" ht="16.5" thickBot="1" x14ac:dyDescent="0.3">
      <c r="A22" s="201"/>
      <c r="B22" s="139" t="s">
        <v>43</v>
      </c>
      <c r="C22" s="140"/>
      <c r="D22" s="140"/>
      <c r="E22" s="140"/>
      <c r="F22" s="140"/>
      <c r="G22" s="141"/>
      <c r="H22" s="4"/>
      <c r="I22" s="142">
        <f>SUM(I15:I21)</f>
        <v>301432.3</v>
      </c>
    </row>
    <row r="23" spans="1:9" ht="16.5" thickBot="1" x14ac:dyDescent="0.3">
      <c r="A23" s="208"/>
      <c r="B23" s="139" t="s">
        <v>17</v>
      </c>
      <c r="C23" s="140"/>
      <c r="D23" s="140"/>
      <c r="E23" s="140"/>
      <c r="F23" s="140"/>
      <c r="G23" s="141"/>
      <c r="H23" s="4"/>
      <c r="I23" s="111">
        <f>SUM(I12,I22)</f>
        <v>2419793.7699999996</v>
      </c>
    </row>
    <row r="24" spans="1:9" s="37" customFormat="1" ht="16.5" thickBot="1" x14ac:dyDescent="0.3">
      <c r="A24" s="202"/>
      <c r="B24" s="203" t="s">
        <v>32</v>
      </c>
      <c r="C24" s="204"/>
      <c r="D24" s="204"/>
      <c r="E24" s="204"/>
      <c r="F24" s="204"/>
      <c r="G24" s="205"/>
      <c r="H24" s="206"/>
      <c r="I24" s="207">
        <f>I23*1.27</f>
        <v>3073138.0878999997</v>
      </c>
    </row>
    <row r="25" spans="1:9" s="37" customFormat="1" ht="16.5" thickBot="1" x14ac:dyDescent="0.3">
      <c r="A25" s="60"/>
      <c r="B25" s="61"/>
      <c r="C25" s="62"/>
      <c r="D25" s="63"/>
      <c r="E25" s="64"/>
      <c r="F25" s="52"/>
      <c r="G25" s="124"/>
      <c r="H25" s="59"/>
      <c r="I25" s="3"/>
    </row>
    <row r="26" spans="1:9" ht="31.5" x14ac:dyDescent="0.25">
      <c r="A26" s="65" t="s">
        <v>33</v>
      </c>
      <c r="B26" s="7" t="s">
        <v>129</v>
      </c>
      <c r="C26" s="8" t="s">
        <v>25</v>
      </c>
      <c r="D26" s="9"/>
      <c r="E26" s="10" t="s">
        <v>26</v>
      </c>
      <c r="F26" s="11" t="s">
        <v>27</v>
      </c>
      <c r="G26" s="10" t="s">
        <v>28</v>
      </c>
      <c r="H26" s="11" t="s">
        <v>29</v>
      </c>
      <c r="I26" s="13" t="s">
        <v>30</v>
      </c>
    </row>
    <row r="27" spans="1:9" s="1" customFormat="1" ht="36" customHeight="1" x14ac:dyDescent="0.35">
      <c r="A27" s="47" t="s">
        <v>12</v>
      </c>
      <c r="B27" s="14" t="s">
        <v>6</v>
      </c>
      <c r="C27" s="15">
        <v>100</v>
      </c>
      <c r="D27" s="16" t="s">
        <v>3</v>
      </c>
      <c r="E27" s="101"/>
      <c r="F27" s="101">
        <v>5500</v>
      </c>
      <c r="G27" s="101"/>
      <c r="H27" s="101">
        <f>C27*F27</f>
        <v>550000</v>
      </c>
      <c r="I27" s="109">
        <f>G27+H27</f>
        <v>550000</v>
      </c>
    </row>
    <row r="28" spans="1:9" s="2" customFormat="1" ht="36" customHeight="1" x14ac:dyDescent="0.3">
      <c r="A28" s="47" t="s">
        <v>13</v>
      </c>
      <c r="B28" s="14" t="s">
        <v>7</v>
      </c>
      <c r="C28" s="15">
        <v>20</v>
      </c>
      <c r="D28" s="16" t="s">
        <v>3</v>
      </c>
      <c r="E28" s="101">
        <v>6500</v>
      </c>
      <c r="F28" s="101">
        <v>2500</v>
      </c>
      <c r="G28" s="101">
        <f>C28*E28</f>
        <v>130000</v>
      </c>
      <c r="H28" s="101">
        <f>C28*F28</f>
        <v>50000</v>
      </c>
      <c r="I28" s="109">
        <f>G28+H28</f>
        <v>180000</v>
      </c>
    </row>
    <row r="29" spans="1:9" s="2" customFormat="1" ht="18.75" x14ac:dyDescent="0.3">
      <c r="A29" s="47" t="s">
        <v>14</v>
      </c>
      <c r="B29" s="14" t="s">
        <v>8</v>
      </c>
      <c r="C29" s="15">
        <v>80</v>
      </c>
      <c r="D29" s="16" t="s">
        <v>3</v>
      </c>
      <c r="E29" s="101"/>
      <c r="F29" s="101">
        <v>1750</v>
      </c>
      <c r="G29" s="101"/>
      <c r="H29" s="101">
        <f>C29*F29</f>
        <v>140000</v>
      </c>
      <c r="I29" s="109">
        <f>G29+H29</f>
        <v>140000</v>
      </c>
    </row>
    <row r="30" spans="1:9" ht="31.5" x14ac:dyDescent="0.25">
      <c r="A30" s="47" t="s">
        <v>15</v>
      </c>
      <c r="B30" s="14" t="s">
        <v>9</v>
      </c>
      <c r="C30" s="15">
        <v>3</v>
      </c>
      <c r="D30" s="16" t="s">
        <v>1</v>
      </c>
      <c r="E30" s="101">
        <v>300000</v>
      </c>
      <c r="F30" s="101">
        <v>12500</v>
      </c>
      <c r="G30" s="101">
        <f>C30*E30</f>
        <v>900000</v>
      </c>
      <c r="H30" s="101">
        <f>C30*F30</f>
        <v>37500</v>
      </c>
      <c r="I30" s="109">
        <f>G30+H30</f>
        <v>937500</v>
      </c>
    </row>
    <row r="31" spans="1:9" ht="16.5" thickBot="1" x14ac:dyDescent="0.3">
      <c r="A31" s="66" t="s">
        <v>16</v>
      </c>
      <c r="B31" s="18" t="s">
        <v>10</v>
      </c>
      <c r="C31" s="19">
        <v>960</v>
      </c>
      <c r="D31" s="20" t="s">
        <v>5</v>
      </c>
      <c r="E31" s="102">
        <v>350</v>
      </c>
      <c r="F31" s="102">
        <v>200</v>
      </c>
      <c r="G31" s="102">
        <f>C31*E31</f>
        <v>336000</v>
      </c>
      <c r="H31" s="102">
        <f>C31*F31</f>
        <v>192000</v>
      </c>
      <c r="I31" s="110">
        <f>G31+H31</f>
        <v>528000</v>
      </c>
    </row>
    <row r="32" spans="1:9" ht="16.5" thickBot="1" x14ac:dyDescent="0.3">
      <c r="A32" s="67"/>
      <c r="B32" s="21" t="s">
        <v>17</v>
      </c>
      <c r="C32" s="22"/>
      <c r="D32" s="23"/>
      <c r="E32" s="103"/>
      <c r="F32" s="103"/>
      <c r="G32" s="103"/>
      <c r="H32" s="103"/>
      <c r="I32" s="111">
        <f>SUM(I27:I31)</f>
        <v>2335500</v>
      </c>
    </row>
    <row r="33" spans="1:9" ht="16.5" thickBot="1" x14ac:dyDescent="0.3">
      <c r="A33" s="68"/>
      <c r="B33" s="25" t="s">
        <v>32</v>
      </c>
      <c r="C33" s="26"/>
      <c r="D33" s="27"/>
      <c r="E33" s="104"/>
      <c r="F33" s="104"/>
      <c r="G33" s="104"/>
      <c r="H33" s="104"/>
      <c r="I33" s="105">
        <f>I32*1.27</f>
        <v>2966085</v>
      </c>
    </row>
    <row r="34" spans="1:9" ht="16.5" thickBot="1" x14ac:dyDescent="0.3">
      <c r="A34" s="69"/>
      <c r="B34" s="28"/>
      <c r="C34" s="29"/>
      <c r="D34" s="30"/>
      <c r="E34" s="106"/>
      <c r="F34" s="106"/>
      <c r="G34" s="106"/>
      <c r="H34" s="106"/>
      <c r="I34" s="106"/>
    </row>
    <row r="35" spans="1:9" ht="15.75" x14ac:dyDescent="0.25">
      <c r="A35" s="65" t="s">
        <v>11</v>
      </c>
      <c r="B35" s="7" t="s">
        <v>130</v>
      </c>
      <c r="C35" s="31"/>
      <c r="D35" s="12"/>
      <c r="E35" s="107"/>
      <c r="F35" s="107"/>
      <c r="G35" s="107"/>
      <c r="H35" s="107"/>
      <c r="I35" s="107"/>
    </row>
    <row r="36" spans="1:9" ht="31.5" x14ac:dyDescent="0.25">
      <c r="A36" s="47" t="s">
        <v>12</v>
      </c>
      <c r="B36" s="14" t="s">
        <v>19</v>
      </c>
      <c r="C36" s="15">
        <v>120</v>
      </c>
      <c r="D36" s="16" t="s">
        <v>3</v>
      </c>
      <c r="E36" s="101"/>
      <c r="F36" s="101">
        <v>5500</v>
      </c>
      <c r="G36" s="101"/>
      <c r="H36" s="101">
        <f t="shared" ref="H36:H42" si="2">C36*F36</f>
        <v>660000</v>
      </c>
      <c r="I36" s="101">
        <f t="shared" ref="I36:I42" si="3">G36+H36</f>
        <v>660000</v>
      </c>
    </row>
    <row r="37" spans="1:9" ht="15.75" x14ac:dyDescent="0.25">
      <c r="A37" s="47" t="s">
        <v>13</v>
      </c>
      <c r="B37" s="14" t="s">
        <v>7</v>
      </c>
      <c r="C37" s="15">
        <v>25</v>
      </c>
      <c r="D37" s="16" t="s">
        <v>3</v>
      </c>
      <c r="E37" s="101">
        <v>6500</v>
      </c>
      <c r="F37" s="101">
        <v>2500</v>
      </c>
      <c r="G37" s="101">
        <f>C37*E37</f>
        <v>162500</v>
      </c>
      <c r="H37" s="101">
        <f t="shared" si="2"/>
        <v>62500</v>
      </c>
      <c r="I37" s="101">
        <f t="shared" si="3"/>
        <v>225000</v>
      </c>
    </row>
    <row r="38" spans="1:9" ht="15.75" x14ac:dyDescent="0.25">
      <c r="A38" s="47" t="s">
        <v>14</v>
      </c>
      <c r="B38" s="14" t="s">
        <v>8</v>
      </c>
      <c r="C38" s="15">
        <v>95</v>
      </c>
      <c r="D38" s="16" t="s">
        <v>3</v>
      </c>
      <c r="E38" s="101"/>
      <c r="F38" s="101">
        <v>1750</v>
      </c>
      <c r="G38" s="101"/>
      <c r="H38" s="101">
        <f t="shared" si="2"/>
        <v>166250</v>
      </c>
      <c r="I38" s="101">
        <f t="shared" si="3"/>
        <v>166250</v>
      </c>
    </row>
    <row r="39" spans="1:9" ht="31.5" x14ac:dyDescent="0.25">
      <c r="A39" s="47" t="s">
        <v>15</v>
      </c>
      <c r="B39" s="14" t="s">
        <v>20</v>
      </c>
      <c r="C39" s="15">
        <v>1</v>
      </c>
      <c r="D39" s="16" t="s">
        <v>1</v>
      </c>
      <c r="E39" s="101">
        <v>500000</v>
      </c>
      <c r="F39" s="101">
        <v>25000</v>
      </c>
      <c r="G39" s="101">
        <f>C39*E39</f>
        <v>500000</v>
      </c>
      <c r="H39" s="101">
        <f t="shared" si="2"/>
        <v>25000</v>
      </c>
      <c r="I39" s="101">
        <f t="shared" si="3"/>
        <v>525000</v>
      </c>
    </row>
    <row r="40" spans="1:9" ht="31.5" x14ac:dyDescent="0.25">
      <c r="A40" s="47" t="s">
        <v>16</v>
      </c>
      <c r="B40" s="14" t="s">
        <v>9</v>
      </c>
      <c r="C40" s="15">
        <v>2</v>
      </c>
      <c r="D40" s="16" t="s">
        <v>1</v>
      </c>
      <c r="E40" s="101">
        <v>300000</v>
      </c>
      <c r="F40" s="101">
        <v>12500</v>
      </c>
      <c r="G40" s="101">
        <f>C40*E40</f>
        <v>600000</v>
      </c>
      <c r="H40" s="101">
        <f t="shared" si="2"/>
        <v>25000</v>
      </c>
      <c r="I40" s="101">
        <f t="shared" si="3"/>
        <v>625000</v>
      </c>
    </row>
    <row r="41" spans="1:9" s="3" customFormat="1" ht="31.5" x14ac:dyDescent="0.25">
      <c r="A41" s="47" t="s">
        <v>21</v>
      </c>
      <c r="B41" s="14" t="s">
        <v>22</v>
      </c>
      <c r="C41" s="15">
        <v>10</v>
      </c>
      <c r="D41" s="16" t="s">
        <v>5</v>
      </c>
      <c r="E41" s="101">
        <v>15000</v>
      </c>
      <c r="F41" s="101">
        <v>1500</v>
      </c>
      <c r="G41" s="101">
        <f>C41*E41</f>
        <v>150000</v>
      </c>
      <c r="H41" s="101">
        <f t="shared" si="2"/>
        <v>15000</v>
      </c>
      <c r="I41" s="101">
        <f t="shared" si="3"/>
        <v>165000</v>
      </c>
    </row>
    <row r="42" spans="1:9" s="3" customFormat="1" ht="16.5" thickBot="1" x14ac:dyDescent="0.3">
      <c r="A42" s="112" t="s">
        <v>23</v>
      </c>
      <c r="B42" s="113" t="s">
        <v>24</v>
      </c>
      <c r="C42" s="114">
        <v>1500</v>
      </c>
      <c r="D42" s="121" t="s">
        <v>5</v>
      </c>
      <c r="E42" s="116">
        <v>350</v>
      </c>
      <c r="F42" s="116">
        <v>200</v>
      </c>
      <c r="G42" s="116">
        <f>C42*E42</f>
        <v>525000</v>
      </c>
      <c r="H42" s="116">
        <f t="shared" si="2"/>
        <v>300000</v>
      </c>
      <c r="I42" s="116">
        <f t="shared" si="3"/>
        <v>825000</v>
      </c>
    </row>
    <row r="43" spans="1:9" s="3" customFormat="1" ht="16.5" thickBot="1" x14ac:dyDescent="0.3">
      <c r="A43" s="67"/>
      <c r="B43" s="117" t="s">
        <v>17</v>
      </c>
      <c r="C43" s="22"/>
      <c r="D43" s="24"/>
      <c r="E43" s="103"/>
      <c r="F43" s="103"/>
      <c r="G43" s="103"/>
      <c r="H43" s="103"/>
      <c r="I43" s="111">
        <f>SUM(I36:I42)</f>
        <v>3191250</v>
      </c>
    </row>
    <row r="44" spans="1:9" ht="16.5" thickBot="1" x14ac:dyDescent="0.3">
      <c r="A44" s="48"/>
      <c r="B44" s="34" t="s">
        <v>34</v>
      </c>
      <c r="C44" s="35"/>
      <c r="D44" s="35"/>
      <c r="E44" s="36"/>
      <c r="F44" s="36"/>
      <c r="G44" s="36"/>
      <c r="H44" s="36"/>
      <c r="I44" s="108">
        <f>I43*1.27</f>
        <v>4052887.5</v>
      </c>
    </row>
    <row r="45" spans="1:9" ht="16.5" thickBot="1" x14ac:dyDescent="0.3">
      <c r="A45" s="60"/>
      <c r="B45" s="3"/>
      <c r="C45" s="3"/>
      <c r="D45" s="3"/>
      <c r="E45" s="52"/>
      <c r="F45" s="52"/>
      <c r="G45" s="52"/>
      <c r="H45" s="5"/>
      <c r="I45" s="5"/>
    </row>
    <row r="46" spans="1:9" ht="15.75" x14ac:dyDescent="0.25">
      <c r="A46" s="46" t="s">
        <v>18</v>
      </c>
      <c r="B46" s="7" t="s">
        <v>131</v>
      </c>
      <c r="C46" s="31"/>
      <c r="D46" s="32"/>
      <c r="E46" s="107"/>
      <c r="F46" s="107"/>
      <c r="G46" s="107"/>
      <c r="H46" s="107"/>
      <c r="I46" s="107"/>
    </row>
    <row r="47" spans="1:9" ht="31.5" x14ac:dyDescent="0.25">
      <c r="A47" s="47" t="s">
        <v>12</v>
      </c>
      <c r="B47" s="14" t="s">
        <v>19</v>
      </c>
      <c r="C47" s="15">
        <v>54</v>
      </c>
      <c r="D47" s="17" t="s">
        <v>3</v>
      </c>
      <c r="E47" s="101"/>
      <c r="F47" s="101">
        <v>5500</v>
      </c>
      <c r="G47" s="101"/>
      <c r="H47" s="101">
        <f t="shared" ref="H47:H52" si="4">C47*F47</f>
        <v>297000</v>
      </c>
      <c r="I47" s="101">
        <f t="shared" ref="I47:I52" si="5">G47+H47</f>
        <v>297000</v>
      </c>
    </row>
    <row r="48" spans="1:9" ht="15.75" x14ac:dyDescent="0.25">
      <c r="A48" s="47" t="s">
        <v>13</v>
      </c>
      <c r="B48" s="14" t="s">
        <v>7</v>
      </c>
      <c r="C48" s="15">
        <v>18</v>
      </c>
      <c r="D48" s="17" t="s">
        <v>3</v>
      </c>
      <c r="E48" s="101">
        <v>6500</v>
      </c>
      <c r="F48" s="101">
        <v>2500</v>
      </c>
      <c r="G48" s="101">
        <f>C48*E48</f>
        <v>117000</v>
      </c>
      <c r="H48" s="101">
        <f t="shared" si="4"/>
        <v>45000</v>
      </c>
      <c r="I48" s="101">
        <f t="shared" si="5"/>
        <v>162000</v>
      </c>
    </row>
    <row r="49" spans="1:16" ht="15.75" x14ac:dyDescent="0.25">
      <c r="A49" s="47" t="s">
        <v>14</v>
      </c>
      <c r="B49" s="14" t="s">
        <v>8</v>
      </c>
      <c r="C49" s="15">
        <v>36</v>
      </c>
      <c r="D49" s="17" t="s">
        <v>3</v>
      </c>
      <c r="E49" s="101"/>
      <c r="F49" s="101">
        <v>1750</v>
      </c>
      <c r="G49" s="101"/>
      <c r="H49" s="101">
        <f t="shared" si="4"/>
        <v>63000</v>
      </c>
      <c r="I49" s="101">
        <f t="shared" si="5"/>
        <v>63000</v>
      </c>
    </row>
    <row r="50" spans="1:16" ht="31.5" x14ac:dyDescent="0.25">
      <c r="A50" s="47" t="s">
        <v>15</v>
      </c>
      <c r="B50" s="14" t="s">
        <v>20</v>
      </c>
      <c r="C50" s="15">
        <v>1</v>
      </c>
      <c r="D50" s="17" t="s">
        <v>1</v>
      </c>
      <c r="E50" s="101">
        <v>500000</v>
      </c>
      <c r="F50" s="101">
        <v>25000</v>
      </c>
      <c r="G50" s="101">
        <f>C50*E50</f>
        <v>500000</v>
      </c>
      <c r="H50" s="101">
        <f t="shared" si="4"/>
        <v>25000</v>
      </c>
      <c r="I50" s="101">
        <f t="shared" si="5"/>
        <v>525000</v>
      </c>
    </row>
    <row r="51" spans="1:16" ht="31.5" x14ac:dyDescent="0.25">
      <c r="A51" s="47" t="s">
        <v>21</v>
      </c>
      <c r="B51" s="14" t="s">
        <v>22</v>
      </c>
      <c r="C51" s="15">
        <v>15</v>
      </c>
      <c r="D51" s="17" t="s">
        <v>5</v>
      </c>
      <c r="E51" s="101">
        <v>15000</v>
      </c>
      <c r="F51" s="101">
        <v>1500</v>
      </c>
      <c r="G51" s="101">
        <f>C51*E51</f>
        <v>225000</v>
      </c>
      <c r="H51" s="101">
        <f t="shared" si="4"/>
        <v>22500</v>
      </c>
      <c r="I51" s="101">
        <f t="shared" si="5"/>
        <v>247500</v>
      </c>
    </row>
    <row r="52" spans="1:16" ht="16.5" thickBot="1" x14ac:dyDescent="0.3">
      <c r="A52" s="112" t="s">
        <v>23</v>
      </c>
      <c r="B52" s="113" t="s">
        <v>24</v>
      </c>
      <c r="C52" s="114">
        <v>1500</v>
      </c>
      <c r="D52" s="115" t="s">
        <v>5</v>
      </c>
      <c r="E52" s="116">
        <v>350</v>
      </c>
      <c r="F52" s="116">
        <v>200</v>
      </c>
      <c r="G52" s="116">
        <f>C52*E52</f>
        <v>525000</v>
      </c>
      <c r="H52" s="116">
        <f t="shared" si="4"/>
        <v>300000</v>
      </c>
      <c r="I52" s="101">
        <f t="shared" si="5"/>
        <v>825000</v>
      </c>
    </row>
    <row r="53" spans="1:16" ht="16.5" thickBot="1" x14ac:dyDescent="0.3">
      <c r="A53" s="67"/>
      <c r="B53" s="117" t="s">
        <v>17</v>
      </c>
      <c r="C53" s="118"/>
      <c r="D53" s="119"/>
      <c r="E53" s="120"/>
      <c r="F53" s="120"/>
      <c r="G53" s="120"/>
      <c r="H53" s="120"/>
      <c r="I53" s="111">
        <f>SUM(I47:I52)</f>
        <v>2119500</v>
      </c>
    </row>
    <row r="54" spans="1:16" ht="16.5" thickBot="1" x14ac:dyDescent="0.3">
      <c r="A54" s="48"/>
      <c r="B54" s="34" t="s">
        <v>32</v>
      </c>
      <c r="C54" s="4"/>
      <c r="D54" s="4"/>
      <c r="E54" s="33"/>
      <c r="F54" s="33"/>
      <c r="G54" s="33"/>
      <c r="H54" s="33"/>
      <c r="I54" s="108">
        <f>I53*1.27</f>
        <v>2691765</v>
      </c>
    </row>
    <row r="55" spans="1:16" s="37" customFormat="1" ht="15.75" x14ac:dyDescent="0.25">
      <c r="A55" s="87"/>
      <c r="B55" s="88"/>
      <c r="C55" s="59"/>
      <c r="D55" s="59"/>
      <c r="E55" s="89"/>
      <c r="F55" s="89"/>
      <c r="G55" s="59"/>
      <c r="H55" s="59"/>
      <c r="I55" s="59"/>
      <c r="J55" s="59"/>
      <c r="K55" s="59"/>
      <c r="L55" s="59"/>
      <c r="M55" s="90"/>
      <c r="N55" s="91"/>
    </row>
    <row r="56" spans="1:16" ht="10.5" customHeight="1" thickBot="1" x14ac:dyDescent="0.3">
      <c r="A56" s="60"/>
      <c r="B56" s="51"/>
      <c r="C56" s="3"/>
      <c r="D56" s="3"/>
      <c r="E56" s="52"/>
      <c r="F56" s="52"/>
      <c r="G56" s="3"/>
      <c r="H56" s="3"/>
      <c r="I56" s="3"/>
    </row>
    <row r="57" spans="1:16" ht="18" customHeight="1" thickBot="1" x14ac:dyDescent="0.3">
      <c r="A57" s="70" t="s">
        <v>62</v>
      </c>
      <c r="B57" s="71"/>
      <c r="C57" s="72"/>
      <c r="D57" s="229"/>
      <c r="E57" s="230"/>
      <c r="F57" s="231" t="s">
        <v>63</v>
      </c>
      <c r="G57" s="232"/>
      <c r="H57" s="232"/>
      <c r="I57" s="233"/>
    </row>
    <row r="58" spans="1:16" ht="33" customHeight="1" thickBot="1" x14ac:dyDescent="0.3">
      <c r="A58" s="180" t="s">
        <v>64</v>
      </c>
      <c r="B58" s="81" t="s">
        <v>132</v>
      </c>
      <c r="C58" s="154" t="s">
        <v>25</v>
      </c>
      <c r="D58" s="155"/>
      <c r="E58" s="156" t="s">
        <v>26</v>
      </c>
      <c r="F58" s="157" t="s">
        <v>27</v>
      </c>
      <c r="G58" s="156" t="s">
        <v>28</v>
      </c>
      <c r="H58" s="157" t="s">
        <v>29</v>
      </c>
      <c r="I58" s="158" t="s">
        <v>30</v>
      </c>
    </row>
    <row r="59" spans="1:16" ht="31.5" x14ac:dyDescent="0.25">
      <c r="A59" s="176" t="s">
        <v>65</v>
      </c>
      <c r="B59" s="82" t="s">
        <v>66</v>
      </c>
      <c r="C59" s="166">
        <v>2</v>
      </c>
      <c r="D59" s="167" t="s">
        <v>1</v>
      </c>
      <c r="E59" s="163"/>
      <c r="F59" s="168">
        <v>3000</v>
      </c>
      <c r="G59" s="166"/>
      <c r="H59" s="159">
        <v>6000</v>
      </c>
      <c r="I59" s="160">
        <v>6000</v>
      </c>
      <c r="P59" s="153"/>
    </row>
    <row r="60" spans="1:16" ht="31.5" x14ac:dyDescent="0.25">
      <c r="A60" s="177" t="s">
        <v>67</v>
      </c>
      <c r="B60" s="83" t="s">
        <v>68</v>
      </c>
      <c r="C60" s="169">
        <v>2</v>
      </c>
      <c r="D60" s="170" t="s">
        <v>1</v>
      </c>
      <c r="E60" s="164"/>
      <c r="F60" s="171">
        <v>8000</v>
      </c>
      <c r="G60" s="169"/>
      <c r="H60" s="161">
        <v>16000</v>
      </c>
      <c r="I60" s="151">
        <v>16000</v>
      </c>
      <c r="P60" s="153"/>
    </row>
    <row r="61" spans="1:16" ht="31.5" x14ac:dyDescent="0.25">
      <c r="A61" s="177" t="s">
        <v>69</v>
      </c>
      <c r="B61" s="84" t="s">
        <v>70</v>
      </c>
      <c r="C61" s="169">
        <v>1423</v>
      </c>
      <c r="D61" s="170" t="s">
        <v>5</v>
      </c>
      <c r="E61" s="164"/>
      <c r="F61" s="171">
        <v>250</v>
      </c>
      <c r="G61" s="169"/>
      <c r="H61" s="161">
        <v>355750</v>
      </c>
      <c r="I61" s="151">
        <v>355750</v>
      </c>
      <c r="P61" s="153"/>
    </row>
    <row r="62" spans="1:16" ht="15.75" x14ac:dyDescent="0.25">
      <c r="A62" s="177" t="s">
        <v>71</v>
      </c>
      <c r="B62" s="83" t="s">
        <v>72</v>
      </c>
      <c r="C62" s="169">
        <v>24</v>
      </c>
      <c r="D62" s="170" t="s">
        <v>1</v>
      </c>
      <c r="E62" s="164"/>
      <c r="F62" s="171">
        <v>4500</v>
      </c>
      <c r="G62" s="169"/>
      <c r="H62" s="161">
        <v>108000</v>
      </c>
      <c r="I62" s="151">
        <v>108000</v>
      </c>
      <c r="P62" s="153"/>
    </row>
    <row r="63" spans="1:16" ht="31.5" x14ac:dyDescent="0.25">
      <c r="A63" s="177" t="s">
        <v>73</v>
      </c>
      <c r="B63" s="83" t="s">
        <v>74</v>
      </c>
      <c r="C63" s="169">
        <v>2</v>
      </c>
      <c r="D63" s="170" t="s">
        <v>1</v>
      </c>
      <c r="E63" s="164"/>
      <c r="F63" s="171">
        <v>10000</v>
      </c>
      <c r="G63" s="169"/>
      <c r="H63" s="161">
        <v>20000</v>
      </c>
      <c r="I63" s="151">
        <v>20000</v>
      </c>
      <c r="P63" s="153"/>
    </row>
    <row r="64" spans="1:16" ht="15.75" x14ac:dyDescent="0.25">
      <c r="A64" s="178" t="s">
        <v>75</v>
      </c>
      <c r="B64" s="85" t="s">
        <v>76</v>
      </c>
      <c r="C64" s="169">
        <v>1</v>
      </c>
      <c r="D64" s="172" t="s">
        <v>1</v>
      </c>
      <c r="E64" s="164"/>
      <c r="F64" s="171">
        <v>3500</v>
      </c>
      <c r="G64" s="169"/>
      <c r="H64" s="161">
        <v>3500</v>
      </c>
      <c r="I64" s="151">
        <v>3500</v>
      </c>
      <c r="P64" s="153"/>
    </row>
    <row r="65" spans="1:16" ht="31.5" x14ac:dyDescent="0.25">
      <c r="A65" s="178" t="s">
        <v>77</v>
      </c>
      <c r="B65" s="83" t="s">
        <v>78</v>
      </c>
      <c r="C65" s="169">
        <v>1</v>
      </c>
      <c r="D65" s="170" t="s">
        <v>1</v>
      </c>
      <c r="E65" s="164"/>
      <c r="F65" s="171">
        <v>7500</v>
      </c>
      <c r="G65" s="169"/>
      <c r="H65" s="161">
        <v>7500</v>
      </c>
      <c r="I65" s="151">
        <v>7500</v>
      </c>
      <c r="P65" s="153"/>
    </row>
    <row r="66" spans="1:16" ht="47.25" x14ac:dyDescent="0.25">
      <c r="A66" s="177" t="s">
        <v>79</v>
      </c>
      <c r="B66" s="83" t="s">
        <v>80</v>
      </c>
      <c r="C66" s="169">
        <v>8</v>
      </c>
      <c r="D66" s="170" t="s">
        <v>1</v>
      </c>
      <c r="E66" s="164"/>
      <c r="F66" s="171">
        <v>3000</v>
      </c>
      <c r="G66" s="169"/>
      <c r="H66" s="161">
        <v>24000</v>
      </c>
      <c r="I66" s="151">
        <v>24000</v>
      </c>
      <c r="P66" s="153"/>
    </row>
    <row r="67" spans="1:16" ht="15.75" x14ac:dyDescent="0.25">
      <c r="A67" s="177" t="s">
        <v>81</v>
      </c>
      <c r="B67" s="83" t="s">
        <v>82</v>
      </c>
      <c r="C67" s="169">
        <v>34</v>
      </c>
      <c r="D67" s="170" t="s">
        <v>5</v>
      </c>
      <c r="E67" s="164"/>
      <c r="F67" s="171">
        <v>650</v>
      </c>
      <c r="G67" s="169"/>
      <c r="H67" s="161">
        <v>22100</v>
      </c>
      <c r="I67" s="151">
        <v>22100</v>
      </c>
      <c r="P67" s="153"/>
    </row>
    <row r="68" spans="1:16" ht="31.5" x14ac:dyDescent="0.25">
      <c r="A68" s="177" t="s">
        <v>83</v>
      </c>
      <c r="B68" s="83" t="s">
        <v>84</v>
      </c>
      <c r="C68" s="169">
        <v>2</v>
      </c>
      <c r="D68" s="170" t="s">
        <v>1</v>
      </c>
      <c r="E68" s="164"/>
      <c r="F68" s="171">
        <v>22000</v>
      </c>
      <c r="G68" s="169"/>
      <c r="H68" s="161">
        <v>44000</v>
      </c>
      <c r="I68" s="151">
        <v>44000</v>
      </c>
      <c r="P68" s="153"/>
    </row>
    <row r="69" spans="1:16" ht="31.5" x14ac:dyDescent="0.25">
      <c r="A69" s="177" t="s">
        <v>85</v>
      </c>
      <c r="B69" s="83" t="s">
        <v>86</v>
      </c>
      <c r="C69" s="169">
        <v>2</v>
      </c>
      <c r="D69" s="170" t="s">
        <v>1</v>
      </c>
      <c r="E69" s="164"/>
      <c r="F69" s="171">
        <v>10000</v>
      </c>
      <c r="G69" s="169"/>
      <c r="H69" s="161">
        <v>20000</v>
      </c>
      <c r="I69" s="151">
        <v>20000</v>
      </c>
      <c r="P69" s="153"/>
    </row>
    <row r="70" spans="1:16" ht="15.75" x14ac:dyDescent="0.25">
      <c r="A70" s="177" t="s">
        <v>87</v>
      </c>
      <c r="B70" s="83" t="s">
        <v>88</v>
      </c>
      <c r="C70" s="169">
        <v>3514</v>
      </c>
      <c r="D70" s="170" t="s">
        <v>5</v>
      </c>
      <c r="E70" s="164"/>
      <c r="F70" s="171">
        <v>100</v>
      </c>
      <c r="G70" s="169"/>
      <c r="H70" s="161">
        <v>351400</v>
      </c>
      <c r="I70" s="151">
        <v>351400</v>
      </c>
      <c r="P70" s="153"/>
    </row>
    <row r="71" spans="1:16" ht="15.75" x14ac:dyDescent="0.25">
      <c r="A71" s="177" t="s">
        <v>89</v>
      </c>
      <c r="B71" s="83" t="s">
        <v>90</v>
      </c>
      <c r="C71" s="169">
        <v>30</v>
      </c>
      <c r="D71" s="170" t="s">
        <v>1</v>
      </c>
      <c r="E71" s="164"/>
      <c r="F71" s="171">
        <v>10000</v>
      </c>
      <c r="G71" s="169"/>
      <c r="H71" s="161">
        <v>300000</v>
      </c>
      <c r="I71" s="151">
        <v>300000</v>
      </c>
      <c r="P71" s="153"/>
    </row>
    <row r="72" spans="1:16" ht="15.75" x14ac:dyDescent="0.25">
      <c r="A72" s="177" t="s">
        <v>91</v>
      </c>
      <c r="B72" s="83" t="s">
        <v>92</v>
      </c>
      <c r="C72" s="169">
        <v>80</v>
      </c>
      <c r="D72" s="170" t="s">
        <v>0</v>
      </c>
      <c r="E72" s="164"/>
      <c r="F72" s="171">
        <v>20000</v>
      </c>
      <c r="G72" s="169"/>
      <c r="H72" s="161">
        <v>1600000</v>
      </c>
      <c r="I72" s="151">
        <v>1600000</v>
      </c>
      <c r="P72" s="153"/>
    </row>
    <row r="73" spans="1:16" ht="32.25" thickBot="1" x14ac:dyDescent="0.3">
      <c r="A73" s="179" t="s">
        <v>93</v>
      </c>
      <c r="B73" s="86" t="s">
        <v>94</v>
      </c>
      <c r="C73" s="173">
        <v>1</v>
      </c>
      <c r="D73" s="174" t="s">
        <v>1</v>
      </c>
      <c r="E73" s="165"/>
      <c r="F73" s="175">
        <v>300000</v>
      </c>
      <c r="G73" s="173"/>
      <c r="H73" s="162">
        <v>300000</v>
      </c>
      <c r="I73" s="152">
        <v>300000</v>
      </c>
      <c r="P73" s="153"/>
    </row>
    <row r="74" spans="1:16" s="37" customFormat="1" ht="16.5" thickBot="1" x14ac:dyDescent="0.3">
      <c r="A74" s="73"/>
      <c r="B74" s="93" t="s">
        <v>118</v>
      </c>
      <c r="C74" s="76"/>
      <c r="D74" s="222"/>
      <c r="E74" s="222"/>
      <c r="F74" s="223"/>
      <c r="G74" s="224"/>
      <c r="H74" s="182"/>
      <c r="I74" s="181">
        <f>SUM(I59:I73)</f>
        <v>3178250</v>
      </c>
    </row>
    <row r="75" spans="1:16" ht="31.5" x14ac:dyDescent="0.25">
      <c r="A75" s="74"/>
      <c r="B75" s="92" t="s">
        <v>95</v>
      </c>
      <c r="C75" s="8" t="s">
        <v>25</v>
      </c>
      <c r="D75" s="9"/>
      <c r="E75" s="10" t="s">
        <v>26</v>
      </c>
      <c r="F75" s="11" t="s">
        <v>27</v>
      </c>
      <c r="G75" s="10" t="s">
        <v>28</v>
      </c>
      <c r="H75" s="11" t="s">
        <v>29</v>
      </c>
      <c r="I75" s="184" t="s">
        <v>30</v>
      </c>
    </row>
    <row r="76" spans="1:16" ht="31.5" x14ac:dyDescent="0.25">
      <c r="A76" s="193" t="s">
        <v>96</v>
      </c>
      <c r="B76" s="79" t="s">
        <v>97</v>
      </c>
      <c r="C76" s="190">
        <v>68</v>
      </c>
      <c r="D76" s="170" t="s">
        <v>1</v>
      </c>
      <c r="E76" s="171">
        <v>3200</v>
      </c>
      <c r="F76" s="186"/>
      <c r="G76" s="185">
        <f>C76*E76</f>
        <v>217600</v>
      </c>
      <c r="H76" s="187"/>
      <c r="I76" s="183">
        <f>G76+H76</f>
        <v>217600</v>
      </c>
    </row>
    <row r="77" spans="1:16" ht="31.5" x14ac:dyDescent="0.25">
      <c r="A77" s="193" t="s">
        <v>98</v>
      </c>
      <c r="B77" s="79" t="s">
        <v>99</v>
      </c>
      <c r="C77" s="191">
        <v>10</v>
      </c>
      <c r="D77" s="170" t="s">
        <v>1</v>
      </c>
      <c r="E77" s="171">
        <v>12000</v>
      </c>
      <c r="F77" s="186"/>
      <c r="G77" s="185">
        <f t="shared" ref="G77:G85" si="6">C77*E77</f>
        <v>120000</v>
      </c>
      <c r="H77" s="187"/>
      <c r="I77" s="183">
        <f t="shared" ref="I77:I85" si="7">G77+H77</f>
        <v>120000</v>
      </c>
    </row>
    <row r="78" spans="1:16" ht="31.5" x14ac:dyDescent="0.25">
      <c r="A78" s="193" t="s">
        <v>100</v>
      </c>
      <c r="B78" s="79" t="s">
        <v>101</v>
      </c>
      <c r="C78" s="191">
        <v>1350</v>
      </c>
      <c r="D78" s="170" t="s">
        <v>5</v>
      </c>
      <c r="E78" s="171">
        <v>420</v>
      </c>
      <c r="F78" s="186"/>
      <c r="G78" s="185">
        <f t="shared" si="6"/>
        <v>567000</v>
      </c>
      <c r="H78" s="187"/>
      <c r="I78" s="183">
        <f t="shared" si="7"/>
        <v>567000</v>
      </c>
    </row>
    <row r="79" spans="1:16" ht="31.5" x14ac:dyDescent="0.25">
      <c r="A79" s="193" t="s">
        <v>102</v>
      </c>
      <c r="B79" s="79" t="s">
        <v>103</v>
      </c>
      <c r="C79" s="191">
        <v>150</v>
      </c>
      <c r="D79" s="170" t="s">
        <v>5</v>
      </c>
      <c r="E79" s="171">
        <v>500</v>
      </c>
      <c r="F79" s="186"/>
      <c r="G79" s="185">
        <f t="shared" si="6"/>
        <v>75000</v>
      </c>
      <c r="H79" s="187"/>
      <c r="I79" s="183">
        <f t="shared" si="7"/>
        <v>75000</v>
      </c>
    </row>
    <row r="80" spans="1:16" ht="31.5" x14ac:dyDescent="0.25">
      <c r="A80" s="193" t="s">
        <v>104</v>
      </c>
      <c r="B80" s="79" t="s">
        <v>105</v>
      </c>
      <c r="C80" s="191">
        <v>1</v>
      </c>
      <c r="D80" s="170" t="s">
        <v>1</v>
      </c>
      <c r="E80" s="171">
        <v>175000</v>
      </c>
      <c r="F80" s="186"/>
      <c r="G80" s="185">
        <f t="shared" si="6"/>
        <v>175000</v>
      </c>
      <c r="H80" s="187"/>
      <c r="I80" s="183">
        <f t="shared" si="7"/>
        <v>175000</v>
      </c>
    </row>
    <row r="81" spans="1:9" ht="31.5" x14ac:dyDescent="0.25">
      <c r="A81" s="193" t="s">
        <v>106</v>
      </c>
      <c r="B81" s="79" t="s">
        <v>107</v>
      </c>
      <c r="C81" s="191">
        <v>1</v>
      </c>
      <c r="D81" s="170" t="s">
        <v>1</v>
      </c>
      <c r="E81" s="171">
        <v>180000</v>
      </c>
      <c r="F81" s="186"/>
      <c r="G81" s="185">
        <f t="shared" si="6"/>
        <v>180000</v>
      </c>
      <c r="H81" s="187"/>
      <c r="I81" s="183">
        <f t="shared" si="7"/>
        <v>180000</v>
      </c>
    </row>
    <row r="82" spans="1:9" ht="31.5" x14ac:dyDescent="0.25">
      <c r="A82" s="193" t="s">
        <v>108</v>
      </c>
      <c r="B82" s="79" t="s">
        <v>109</v>
      </c>
      <c r="C82" s="191">
        <v>2</v>
      </c>
      <c r="D82" s="170" t="s">
        <v>1</v>
      </c>
      <c r="E82" s="171">
        <v>33000</v>
      </c>
      <c r="F82" s="186"/>
      <c r="G82" s="185">
        <f t="shared" si="6"/>
        <v>66000</v>
      </c>
      <c r="H82" s="187"/>
      <c r="I82" s="183">
        <f t="shared" si="7"/>
        <v>66000</v>
      </c>
    </row>
    <row r="83" spans="1:9" ht="31.5" x14ac:dyDescent="0.25">
      <c r="A83" s="193" t="s">
        <v>110</v>
      </c>
      <c r="B83" s="79" t="s">
        <v>111</v>
      </c>
      <c r="C83" s="191">
        <v>24</v>
      </c>
      <c r="D83" s="170" t="s">
        <v>1</v>
      </c>
      <c r="E83" s="171">
        <v>70</v>
      </c>
      <c r="F83" s="186"/>
      <c r="G83" s="185">
        <f t="shared" si="6"/>
        <v>1680</v>
      </c>
      <c r="H83" s="187"/>
      <c r="I83" s="183">
        <f t="shared" si="7"/>
        <v>1680</v>
      </c>
    </row>
    <row r="84" spans="1:9" ht="31.5" x14ac:dyDescent="0.25">
      <c r="A84" s="193" t="s">
        <v>112</v>
      </c>
      <c r="B84" s="79" t="s">
        <v>113</v>
      </c>
      <c r="C84" s="191">
        <v>20</v>
      </c>
      <c r="D84" s="170" t="s">
        <v>1</v>
      </c>
      <c r="E84" s="171">
        <v>150</v>
      </c>
      <c r="F84" s="186"/>
      <c r="G84" s="185">
        <f t="shared" si="6"/>
        <v>3000</v>
      </c>
      <c r="H84" s="187"/>
      <c r="I84" s="183">
        <f t="shared" si="7"/>
        <v>3000</v>
      </c>
    </row>
    <row r="85" spans="1:9" ht="32.25" thickBot="1" x14ac:dyDescent="0.3">
      <c r="A85" s="194" t="s">
        <v>114</v>
      </c>
      <c r="B85" s="80" t="s">
        <v>115</v>
      </c>
      <c r="C85" s="192">
        <v>20</v>
      </c>
      <c r="D85" s="174" t="s">
        <v>1</v>
      </c>
      <c r="E85" s="175">
        <v>150</v>
      </c>
      <c r="F85" s="188"/>
      <c r="G85" s="185">
        <f t="shared" si="6"/>
        <v>3000</v>
      </c>
      <c r="H85" s="189"/>
      <c r="I85" s="183">
        <f t="shared" si="7"/>
        <v>3000</v>
      </c>
    </row>
    <row r="86" spans="1:9" s="37" customFormat="1" ht="16.5" thickBot="1" x14ac:dyDescent="0.3">
      <c r="A86" s="75"/>
      <c r="B86" s="49" t="s">
        <v>119</v>
      </c>
      <c r="C86" s="76"/>
      <c r="D86" s="210"/>
      <c r="E86" s="211"/>
      <c r="F86" s="216"/>
      <c r="G86" s="217"/>
      <c r="H86" s="141"/>
      <c r="I86" s="195">
        <f>SUM(I76:I85)</f>
        <v>1408280</v>
      </c>
    </row>
    <row r="87" spans="1:9" ht="16.5" thickBot="1" x14ac:dyDescent="0.3">
      <c r="A87" s="77"/>
      <c r="B87" s="49" t="s">
        <v>116</v>
      </c>
      <c r="C87" s="78"/>
      <c r="D87" s="212"/>
      <c r="E87" s="213"/>
      <c r="F87" s="218"/>
      <c r="G87" s="219"/>
      <c r="H87" s="141"/>
      <c r="I87" s="196">
        <f>SUM(I74,I86)</f>
        <v>4586530</v>
      </c>
    </row>
    <row r="88" spans="1:9" ht="16.5" thickBot="1" x14ac:dyDescent="0.3">
      <c r="A88" s="77"/>
      <c r="B88" s="49" t="s">
        <v>117</v>
      </c>
      <c r="C88" s="78"/>
      <c r="D88" s="214"/>
      <c r="E88" s="215"/>
      <c r="F88" s="220"/>
      <c r="G88" s="221"/>
      <c r="H88" s="141"/>
      <c r="I88" s="197">
        <f>I87*1.27</f>
        <v>5824893.0999999996</v>
      </c>
    </row>
  </sheetData>
  <mergeCells count="12">
    <mergeCell ref="D74:E74"/>
    <mergeCell ref="F74:G74"/>
    <mergeCell ref="B4:G4"/>
    <mergeCell ref="B13:G13"/>
    <mergeCell ref="D57:E57"/>
    <mergeCell ref="F57:I57"/>
    <mergeCell ref="D86:E86"/>
    <mergeCell ref="D87:E87"/>
    <mergeCell ref="D88:E88"/>
    <mergeCell ref="F86:G86"/>
    <mergeCell ref="F87:G87"/>
    <mergeCell ref="F88:G88"/>
  </mergeCells>
  <conditionalFormatting sqref="F74">
    <cfRule type="cellIs" dxfId="7" priority="32" operator="notEqual">
      <formula>#REF!</formula>
    </cfRule>
    <cfRule type="cellIs" dxfId="6" priority="33" operator="notEqual">
      <formula>0</formula>
    </cfRule>
  </conditionalFormatting>
  <conditionalFormatting sqref="D74">
    <cfRule type="cellIs" dxfId="5" priority="22" operator="notEqual">
      <formula>0</formula>
    </cfRule>
  </conditionalFormatting>
  <conditionalFormatting sqref="F86">
    <cfRule type="cellIs" dxfId="4" priority="17" operator="notEqual">
      <formula>#REF!</formula>
    </cfRule>
    <cfRule type="cellIs" dxfId="3" priority="18" operator="notEqual">
      <formula>0</formula>
    </cfRule>
  </conditionalFormatting>
  <conditionalFormatting sqref="F86">
    <cfRule type="cellIs" dxfId="2" priority="12" operator="notEqual">
      <formula>0</formula>
    </cfRule>
  </conditionalFormatting>
  <conditionalFormatting sqref="D86">
    <cfRule type="cellIs" dxfId="1" priority="3" operator="notEqual">
      <formula>0</formula>
    </cfRule>
  </conditionalFormatting>
  <conditionalFormatting sqref="A86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I17" sqref="I17"/>
    </sheetView>
  </sheetViews>
  <sheetFormatPr defaultRowHeight="15" x14ac:dyDescent="0.25"/>
  <cols>
    <col min="5" max="5" width="11" customWidth="1"/>
    <col min="6" max="6" width="14.28515625" customWidth="1"/>
    <col min="7" max="7" width="21.7109375" customWidth="1"/>
    <col min="8" max="8" width="20.42578125" style="37" customWidth="1"/>
    <col min="9" max="9" width="15.28515625" customWidth="1"/>
  </cols>
  <sheetData>
    <row r="1" spans="1:9" s="37" customFormat="1" x14ac:dyDescent="0.25">
      <c r="A1" s="99" t="s">
        <v>124</v>
      </c>
      <c r="B1" s="238" t="s">
        <v>123</v>
      </c>
      <c r="C1" s="239"/>
      <c r="D1" s="239"/>
      <c r="E1" s="240"/>
      <c r="F1" s="38" t="s">
        <v>59</v>
      </c>
      <c r="G1" s="38" t="s">
        <v>121</v>
      </c>
      <c r="H1" s="38" t="s">
        <v>122</v>
      </c>
      <c r="I1" s="39" t="s">
        <v>60</v>
      </c>
    </row>
    <row r="2" spans="1:9" x14ac:dyDescent="0.25">
      <c r="A2" s="42" t="str">
        <f>'Részletes ajánlat'!A3</f>
        <v>I.</v>
      </c>
      <c r="B2" s="242" t="str">
        <f>'Részletes ajánlat'!B3</f>
        <v>Dózsa György út (Alépítmény építés)</v>
      </c>
      <c r="C2" s="242"/>
      <c r="D2" s="242"/>
      <c r="E2" s="242"/>
      <c r="F2" s="43">
        <f>'Részletes ajánlat'!$I$23</f>
        <v>2419793.7699999996</v>
      </c>
      <c r="G2" s="43">
        <f>F2*0.05</f>
        <v>120989.68849999999</v>
      </c>
      <c r="H2" s="43">
        <f>F2+G2</f>
        <v>2540783.4584999997</v>
      </c>
      <c r="I2" s="96">
        <f>H2*1.27</f>
        <v>3226794.9922949998</v>
      </c>
    </row>
    <row r="3" spans="1:9" x14ac:dyDescent="0.25">
      <c r="A3" s="44" t="str">
        <f>'Részletes ajánlat'!A26</f>
        <v>II.</v>
      </c>
      <c r="B3" s="243" t="str">
        <f>'Részletes ajánlat'!B26</f>
        <v>Brunszvik sétány (alépítmény építés)</v>
      </c>
      <c r="C3" s="243"/>
      <c r="D3" s="243"/>
      <c r="E3" s="243"/>
      <c r="F3" s="43">
        <f>'Részletes ajánlat'!$I$32</f>
        <v>2335500</v>
      </c>
      <c r="G3" s="43">
        <f t="shared" ref="G3:G6" si="0">F3*0.05</f>
        <v>116775</v>
      </c>
      <c r="H3" s="43">
        <f t="shared" ref="H3:H8" si="1">F3+G3</f>
        <v>2452275</v>
      </c>
      <c r="I3" s="96">
        <f t="shared" ref="I3:I8" si="2">H3*1.27</f>
        <v>3114389.25</v>
      </c>
    </row>
    <row r="4" spans="1:9" x14ac:dyDescent="0.25">
      <c r="A4" s="44" t="str">
        <f>'Részletes ajánlat'!A35</f>
        <v>III.</v>
      </c>
      <c r="B4" s="243" t="str">
        <f>'Részletes ajánlat'!B35</f>
        <v>Brunszvik út (alépítmény építés)</v>
      </c>
      <c r="C4" s="243"/>
      <c r="D4" s="243"/>
      <c r="E4" s="243"/>
      <c r="F4" s="43">
        <f>'Részletes ajánlat'!$I$43</f>
        <v>3191250</v>
      </c>
      <c r="G4" s="43">
        <f t="shared" si="0"/>
        <v>159562.5</v>
      </c>
      <c r="H4" s="43">
        <f t="shared" si="1"/>
        <v>3350812.5</v>
      </c>
      <c r="I4" s="96">
        <f t="shared" si="2"/>
        <v>4255531.875</v>
      </c>
    </row>
    <row r="5" spans="1:9" x14ac:dyDescent="0.25">
      <c r="A5" s="94" t="str">
        <f>'Részletes ajánlat'!A46</f>
        <v>IV.</v>
      </c>
      <c r="B5" s="244" t="str">
        <f>'Részletes ajánlat'!B46</f>
        <v>Budait út (alépítmény építés)</v>
      </c>
      <c r="C5" s="244"/>
      <c r="D5" s="244"/>
      <c r="E5" s="244"/>
      <c r="F5" s="95">
        <f>'Részletes ajánlat'!$I$53</f>
        <v>2119500</v>
      </c>
      <c r="G5" s="43">
        <f t="shared" si="0"/>
        <v>105975</v>
      </c>
      <c r="H5" s="43">
        <f t="shared" si="1"/>
        <v>2225475</v>
      </c>
      <c r="I5" s="96">
        <f t="shared" si="2"/>
        <v>2826353.25</v>
      </c>
    </row>
    <row r="6" spans="1:9" s="37" customFormat="1" x14ac:dyDescent="0.25">
      <c r="A6" s="94" t="s">
        <v>61</v>
      </c>
      <c r="B6" s="235" t="str">
        <f>'Részletes ajánlat'!B58</f>
        <v>Kábel behúzás és adminisztráció</v>
      </c>
      <c r="C6" s="236"/>
      <c r="D6" s="236"/>
      <c r="E6" s="237"/>
      <c r="F6" s="95">
        <f>'Részletes ajánlat'!$I$87</f>
        <v>4586530</v>
      </c>
      <c r="G6" s="95">
        <f t="shared" si="0"/>
        <v>229326.5</v>
      </c>
      <c r="H6" s="95">
        <f t="shared" si="1"/>
        <v>4815856.5</v>
      </c>
      <c r="I6" s="97">
        <f t="shared" si="2"/>
        <v>6116137.7549999999</v>
      </c>
    </row>
    <row r="7" spans="1:9" s="37" customFormat="1" ht="15.75" thickBot="1" x14ac:dyDescent="0.3">
      <c r="A7" s="45" t="s">
        <v>120</v>
      </c>
      <c r="B7" s="241" t="s">
        <v>126</v>
      </c>
      <c r="C7" s="241"/>
      <c r="D7" s="241"/>
      <c r="E7" s="241"/>
      <c r="F7" s="41">
        <v>180000</v>
      </c>
      <c r="G7" s="41">
        <f>F7*0</f>
        <v>0</v>
      </c>
      <c r="H7" s="41">
        <f t="shared" si="1"/>
        <v>180000</v>
      </c>
      <c r="I7" s="100">
        <f t="shared" si="2"/>
        <v>228600</v>
      </c>
    </row>
    <row r="8" spans="1:9" ht="15.75" thickBot="1" x14ac:dyDescent="0.3">
      <c r="A8" s="40" t="s">
        <v>125</v>
      </c>
      <c r="B8" s="234" t="s">
        <v>43</v>
      </c>
      <c r="C8" s="234"/>
      <c r="D8" s="234"/>
      <c r="E8" s="234"/>
      <c r="F8" s="6">
        <f>SUM(F2:F7)</f>
        <v>14832573.77</v>
      </c>
      <c r="G8" s="6">
        <f>SUM(G2:G7)</f>
        <v>732628.68849999993</v>
      </c>
      <c r="H8" s="6">
        <f t="shared" si="1"/>
        <v>15565202.4585</v>
      </c>
      <c r="I8" s="98">
        <f t="shared" si="2"/>
        <v>19767807.122295</v>
      </c>
    </row>
  </sheetData>
  <mergeCells count="8">
    <mergeCell ref="B8:E8"/>
    <mergeCell ref="B6:E6"/>
    <mergeCell ref="B1:E1"/>
    <mergeCell ref="B7:E7"/>
    <mergeCell ref="B2:E2"/>
    <mergeCell ref="B3:E3"/>
    <mergeCell ref="B4:E4"/>
    <mergeCell ref="B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Részletes ajánlat</vt:lpstr>
      <vt:lpstr>Összesítő ajánlat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SzSKatalinE</cp:lastModifiedBy>
  <dcterms:created xsi:type="dcterms:W3CDTF">2020-12-17T10:16:31Z</dcterms:created>
  <dcterms:modified xsi:type="dcterms:W3CDTF">2021-10-21T16:40:28Z</dcterms:modified>
</cp:coreProperties>
</file>